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4AFBA583-CADB-4823-92DF-A5235A8E242F}" xr6:coauthVersionLast="47" xr6:coauthVersionMax="47" xr10:uidLastSave="{00000000-0000-0000-0000-000000000000}"/>
  <bookViews>
    <workbookView xWindow="-120" yWindow="-120" windowWidth="21840" windowHeight="1314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87" i="11" l="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Z72" i="1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I6" i="11"/>
  <c r="I11" i="11"/>
  <c r="H10" i="11"/>
  <c r="I5" i="11"/>
  <c r="I12" i="11"/>
  <c r="J5" i="11"/>
  <c r="H12" i="11"/>
  <c r="J13" i="11"/>
  <c r="H3" i="11"/>
  <c r="G13" i="11"/>
  <c r="J12" i="11"/>
  <c r="I10" i="11"/>
  <c r="I4" i="11"/>
  <c r="D13" i="11"/>
  <c r="I7" i="11"/>
  <c r="G12" i="11"/>
  <c r="D6" i="11"/>
  <c r="J7" i="11"/>
  <c r="J11" i="11"/>
  <c r="J9" i="11"/>
  <c r="H13" i="11"/>
  <c r="H7" i="11"/>
  <c r="D5" i="11"/>
  <c r="G4" i="11"/>
  <c r="J6" i="11"/>
  <c r="J4" i="11"/>
  <c r="D3" i="11"/>
  <c r="D9" i="11"/>
  <c r="J3" i="11"/>
  <c r="H9" i="11"/>
  <c r="G9" i="11"/>
  <c r="I13" i="11"/>
  <c r="J10" i="11"/>
  <c r="I9" i="11"/>
  <c r="G5" i="11"/>
  <c r="H4" i="11"/>
  <c r="G3" i="11"/>
  <c r="D4" i="11"/>
  <c r="G6" i="11"/>
  <c r="I3" i="11"/>
  <c r="D12" i="11"/>
  <c r="H11" i="11"/>
  <c r="D10" i="11"/>
  <c r="G10" i="11"/>
  <c r="D7" i="11"/>
  <c r="G7" i="11"/>
  <c r="D11" i="11"/>
  <c r="H5" i="11"/>
  <c r="H6" i="11"/>
  <c r="G11" i="11"/>
  <c r="E4" i="11"/>
  <c r="E13" i="11"/>
  <c r="E6" i="11"/>
  <c r="E5" i="11"/>
  <c r="E3" i="11"/>
  <c r="E9" i="11"/>
  <c r="E12" i="11"/>
  <c r="E11" i="11"/>
  <c r="E10" i="11"/>
  <c r="E8" i="11"/>
  <c r="C19" i="11"/>
  <c r="C18" i="11"/>
  <c r="D22" i="11"/>
  <c r="C20" i="11"/>
  <c r="C23" i="11"/>
  <c r="D21" i="11"/>
  <c r="D20" i="11"/>
  <c r="D23" i="11"/>
  <c r="C22" i="11"/>
  <c r="C25" i="11"/>
  <c r="C26" i="11"/>
  <c r="D26" i="11"/>
  <c r="C24" i="11"/>
  <c r="C21" i="11"/>
  <c r="D25" i="11"/>
  <c r="D18" i="11"/>
  <c r="D19" i="11"/>
  <c r="D24" i="11"/>
  <c r="J36" i="11"/>
  <c r="J30" i="11"/>
  <c r="D8" i="11"/>
  <c r="I8" i="11"/>
  <c r="J8" i="11"/>
  <c r="G8" i="11"/>
  <c r="H8" i="11"/>
  <c r="E7" i="11"/>
  <c r="F29" i="11"/>
  <c r="P165" i="11"/>
  <c r="P164" i="11"/>
  <c r="P163" i="11"/>
  <c r="P162" i="11"/>
  <c r="P161" i="11"/>
  <c r="P160" i="11"/>
  <c r="P159" i="11"/>
  <c r="P158" i="11"/>
  <c r="P157" i="11"/>
  <c r="P152" i="11"/>
  <c r="P180" i="11" s="1"/>
  <c r="P151" i="11"/>
  <c r="P150" i="11"/>
  <c r="P149" i="11"/>
  <c r="P148" i="11"/>
  <c r="P176" i="11" s="1"/>
  <c r="P147" i="11"/>
  <c r="P146" i="11"/>
  <c r="P145" i="11"/>
  <c r="P144" i="11"/>
  <c r="P172" i="11" s="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56" i="11" s="1"/>
  <c r="AB171" i="11" s="1"/>
  <c r="AA121" i="11"/>
  <c r="AA130" i="11" s="1"/>
  <c r="Z121" i="11"/>
  <c r="Z143" i="11" s="1"/>
  <c r="Y121" i="11"/>
  <c r="Y143" i="11" s="1"/>
  <c r="X121" i="11"/>
  <c r="X156" i="11" s="1"/>
  <c r="X171" i="11" s="1"/>
  <c r="W121" i="11"/>
  <c r="W130" i="11" s="1"/>
  <c r="V121" i="11"/>
  <c r="V143" i="11" s="1"/>
  <c r="U121" i="11"/>
  <c r="U143" i="11" s="1"/>
  <c r="T121" i="11"/>
  <c r="T156" i="11" s="1"/>
  <c r="T171" i="11" s="1"/>
  <c r="S121" i="11"/>
  <c r="S130" i="11" s="1"/>
  <c r="R121" i="11"/>
  <c r="R143" i="11" s="1"/>
  <c r="Q121" i="11"/>
  <c r="Q143" i="11" s="1"/>
  <c r="AA108" i="11"/>
  <c r="AA117" i="11" s="1"/>
  <c r="W108" i="11"/>
  <c r="W117" i="11" s="1"/>
  <c r="S108" i="11"/>
  <c r="S117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P100" i="11"/>
  <c r="AA99" i="11"/>
  <c r="W99" i="11"/>
  <c r="S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B48" i="11"/>
  <c r="AB100" i="11" s="1"/>
  <c r="AA48" i="11"/>
  <c r="AA100" i="11" s="1"/>
  <c r="Z48" i="11"/>
  <c r="Z100" i="11" s="1"/>
  <c r="Y48" i="11"/>
  <c r="Y100" i="11" s="1"/>
  <c r="X48" i="11"/>
  <c r="X100" i="11" s="1"/>
  <c r="W48" i="11"/>
  <c r="W100" i="11" s="1"/>
  <c r="V48" i="11"/>
  <c r="V100" i="11" s="1"/>
  <c r="U48" i="11"/>
  <c r="U100" i="11" s="1"/>
  <c r="T48" i="11"/>
  <c r="T100" i="11" s="1"/>
  <c r="S48" i="11"/>
  <c r="S100" i="11" s="1"/>
  <c r="R48" i="11"/>
  <c r="R100" i="11" s="1"/>
  <c r="Q48" i="11"/>
  <c r="Q100" i="11" s="1"/>
  <c r="AB47" i="11"/>
  <c r="AB99" i="11" s="1"/>
  <c r="AA47" i="11"/>
  <c r="Z47" i="11"/>
  <c r="Z99" i="11" s="1"/>
  <c r="Y47" i="11"/>
  <c r="Y99" i="11" s="1"/>
  <c r="X47" i="11"/>
  <c r="X99" i="11" s="1"/>
  <c r="W47" i="11"/>
  <c r="V47" i="11"/>
  <c r="V99" i="11" s="1"/>
  <c r="U47" i="11"/>
  <c r="U99" i="11" s="1"/>
  <c r="T47" i="11"/>
  <c r="T99" i="11" s="1"/>
  <c r="S47" i="11"/>
  <c r="R47" i="11"/>
  <c r="R99" i="11" s="1"/>
  <c r="Q47" i="11"/>
  <c r="Q99" i="11" s="1"/>
  <c r="AC99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A44" i="11"/>
  <c r="Y44" i="11"/>
  <c r="X44" i="11"/>
  <c r="W44" i="11"/>
  <c r="V44" i="11"/>
  <c r="T44" i="11"/>
  <c r="S44" i="11"/>
  <c r="R44" i="1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2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C12" i="11" s="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C8" i="11" s="1"/>
  <c r="AB7" i="11"/>
  <c r="AA7" i="11"/>
  <c r="Z7" i="11"/>
  <c r="Y7" i="11"/>
  <c r="X7" i="11"/>
  <c r="W7" i="11"/>
  <c r="V7" i="11"/>
  <c r="U7" i="11"/>
  <c r="T7" i="11"/>
  <c r="S7" i="11"/>
  <c r="R7" i="11"/>
  <c r="Q7" i="11"/>
  <c r="AB6" i="11"/>
  <c r="AA6" i="11"/>
  <c r="Z6" i="11"/>
  <c r="Y6" i="11"/>
  <c r="X6" i="11"/>
  <c r="W6" i="11"/>
  <c r="V6" i="11"/>
  <c r="U6" i="11"/>
  <c r="T6" i="11"/>
  <c r="S6" i="11"/>
  <c r="R6" i="11"/>
  <c r="Q6" i="11"/>
  <c r="AC6" i="11" s="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AC3" i="11" s="1"/>
  <c r="K23" i="11"/>
  <c r="K19" i="11"/>
  <c r="K24" i="11"/>
  <c r="K25" i="11"/>
  <c r="K21" i="11"/>
  <c r="K26" i="11"/>
  <c r="K22" i="11"/>
  <c r="K18" i="11"/>
  <c r="K20" i="11"/>
  <c r="AI5" i="11"/>
  <c r="AJ7" i="11"/>
  <c r="AI4" i="11"/>
  <c r="AI8" i="11"/>
  <c r="AI9" i="11"/>
  <c r="AI13" i="11"/>
  <c r="AI14" i="11"/>
  <c r="AI15" i="11"/>
  <c r="AI16" i="11"/>
  <c r="AI17" i="11"/>
  <c r="AI18" i="11"/>
  <c r="AI22" i="11"/>
  <c r="AI26" i="11"/>
  <c r="AI27" i="11"/>
  <c r="AI28" i="11"/>
  <c r="AI30" i="11"/>
  <c r="AI33" i="11"/>
  <c r="AI37" i="11"/>
  <c r="AI39" i="11"/>
  <c r="AI21" i="11"/>
  <c r="AI25" i="11"/>
  <c r="AI29" i="11"/>
  <c r="AI34" i="11"/>
  <c r="AI36" i="11"/>
  <c r="AI40" i="11"/>
  <c r="AI41" i="11"/>
  <c r="AI43" i="11"/>
  <c r="AI53" i="11"/>
  <c r="AI6" i="11"/>
  <c r="AI10" i="11"/>
  <c r="AI7" i="11"/>
  <c r="AI11" i="11"/>
  <c r="AI19" i="11"/>
  <c r="AI23" i="11"/>
  <c r="AI31" i="11"/>
  <c r="AI32" i="11"/>
  <c r="AI38" i="11"/>
  <c r="AJ4" i="11"/>
  <c r="AJ8" i="11"/>
  <c r="AJ12" i="11"/>
  <c r="AJ20" i="11"/>
  <c r="AJ24" i="11"/>
  <c r="AJ35" i="11"/>
  <c r="AJ60" i="11"/>
  <c r="AJ68" i="11"/>
  <c r="AJ19" i="11"/>
  <c r="AJ23" i="11"/>
  <c r="AJ31" i="11"/>
  <c r="AJ32" i="11"/>
  <c r="AJ38" i="11"/>
  <c r="AJ45" i="11"/>
  <c r="AJ58" i="11"/>
  <c r="AJ66" i="11"/>
  <c r="AJ18" i="11"/>
  <c r="AJ26" i="11"/>
  <c r="AJ27" i="11"/>
  <c r="AJ28" i="11"/>
  <c r="AJ30" i="11"/>
  <c r="AJ33" i="11"/>
  <c r="AJ37" i="11"/>
  <c r="AJ39" i="11"/>
  <c r="AJ44" i="11"/>
  <c r="AJ56" i="11"/>
  <c r="AJ64" i="11"/>
  <c r="AJ11" i="11"/>
  <c r="AJ6" i="11"/>
  <c r="AJ10" i="11"/>
  <c r="AJ22" i="11"/>
  <c r="AJ5" i="11"/>
  <c r="AJ9" i="11"/>
  <c r="W134" i="11" l="1"/>
  <c r="W105" i="11"/>
  <c r="W122" i="11" s="1"/>
  <c r="U136" i="11"/>
  <c r="Y136" i="11"/>
  <c r="AC66" i="11"/>
  <c r="AC70" i="11"/>
  <c r="S133" i="11"/>
  <c r="AA133" i="11"/>
  <c r="AC56" i="11"/>
  <c r="S131" i="11"/>
  <c r="W131" i="11"/>
  <c r="AA131" i="11"/>
  <c r="S137" i="11"/>
  <c r="W137" i="11"/>
  <c r="AA137" i="11"/>
  <c r="S134" i="11"/>
  <c r="S105" i="11"/>
  <c r="S122" i="11" s="1"/>
  <c r="AA134" i="11"/>
  <c r="AA105" i="11"/>
  <c r="AA122" i="11" s="1"/>
  <c r="AC62" i="11"/>
  <c r="AC68" i="11"/>
  <c r="W133" i="11"/>
  <c r="AA101" i="11"/>
  <c r="W101" i="11"/>
  <c r="S101" i="11"/>
  <c r="Y134" i="11"/>
  <c r="Y105" i="11"/>
  <c r="R133" i="11"/>
  <c r="AB131" i="11"/>
  <c r="AA136" i="11"/>
  <c r="F3" i="11"/>
  <c r="Z134" i="11"/>
  <c r="Z105" i="11"/>
  <c r="F4" i="11"/>
  <c r="AC59" i="11"/>
  <c r="Q131" i="11"/>
  <c r="T136" i="11"/>
  <c r="AC63" i="11"/>
  <c r="Q137" i="11"/>
  <c r="E20" i="11"/>
  <c r="F20" i="11" s="1"/>
  <c r="L20" i="11"/>
  <c r="T134" i="11"/>
  <c r="T105" i="11"/>
  <c r="X134" i="11"/>
  <c r="X105" i="11"/>
  <c r="AB134" i="11"/>
  <c r="AB105" i="11"/>
  <c r="AC57" i="11"/>
  <c r="Q133" i="11"/>
  <c r="U133" i="11"/>
  <c r="Y133" i="11"/>
  <c r="F6" i="11"/>
  <c r="F10" i="11"/>
  <c r="R136" i="11"/>
  <c r="V136" i="11"/>
  <c r="Z136" i="11"/>
  <c r="AC65" i="11"/>
  <c r="AC67" i="11"/>
  <c r="AC69" i="11"/>
  <c r="E18" i="11"/>
  <c r="F18" i="11" s="1"/>
  <c r="L18" i="11"/>
  <c r="T139" i="11"/>
  <c r="X139" i="11"/>
  <c r="AB139" i="11"/>
  <c r="AC73" i="11"/>
  <c r="E22" i="11"/>
  <c r="L22" i="11"/>
  <c r="AC77" i="11"/>
  <c r="Q135" i="11"/>
  <c r="U135" i="11"/>
  <c r="Y135" i="11"/>
  <c r="E26" i="11"/>
  <c r="F26" i="11" s="1"/>
  <c r="L26" i="11"/>
  <c r="AC81" i="11"/>
  <c r="AC86" i="11"/>
  <c r="AC88" i="11"/>
  <c r="AC92" i="11"/>
  <c r="AC93" i="11"/>
  <c r="AC95" i="11"/>
  <c r="AC55" i="11"/>
  <c r="Q134" i="11"/>
  <c r="Q105" i="11"/>
  <c r="Z133" i="11"/>
  <c r="T131" i="11"/>
  <c r="T137" i="11"/>
  <c r="Q139" i="11"/>
  <c r="AC72" i="11"/>
  <c r="U139" i="11"/>
  <c r="Y139" i="11"/>
  <c r="E21" i="11"/>
  <c r="F21" i="11" s="1"/>
  <c r="L21" i="11"/>
  <c r="F22" i="11"/>
  <c r="AC76" i="11"/>
  <c r="E25" i="11"/>
  <c r="F25" i="11" s="1"/>
  <c r="L25" i="11"/>
  <c r="R135" i="11"/>
  <c r="V135" i="11"/>
  <c r="AC87" i="11"/>
  <c r="U134" i="11"/>
  <c r="U105" i="11"/>
  <c r="F5" i="11"/>
  <c r="X131" i="11"/>
  <c r="F9" i="11"/>
  <c r="S136" i="11"/>
  <c r="X137" i="11"/>
  <c r="R134" i="11"/>
  <c r="R105" i="11"/>
  <c r="U131" i="11"/>
  <c r="X136" i="11"/>
  <c r="U137" i="11"/>
  <c r="R139" i="11"/>
  <c r="Z139" i="11"/>
  <c r="AC75" i="11"/>
  <c r="E24" i="11"/>
  <c r="F24" i="11" s="1"/>
  <c r="L24" i="11"/>
  <c r="S135" i="11"/>
  <c r="W135" i="11"/>
  <c r="AA135" i="11"/>
  <c r="AC83" i="11"/>
  <c r="AC84" i="11"/>
  <c r="AC90" i="11"/>
  <c r="AC98" i="11"/>
  <c r="V133" i="11"/>
  <c r="W136" i="11"/>
  <c r="AB137" i="11"/>
  <c r="F13" i="11"/>
  <c r="V134" i="11"/>
  <c r="V105" i="11"/>
  <c r="Y131" i="11"/>
  <c r="F8" i="11"/>
  <c r="AB136" i="11"/>
  <c r="Y137" i="11"/>
  <c r="F12" i="11"/>
  <c r="AC71" i="11"/>
  <c r="V139" i="11"/>
  <c r="T133" i="11"/>
  <c r="X133" i="11"/>
  <c r="AB133" i="11"/>
  <c r="F7" i="11"/>
  <c r="R131" i="11"/>
  <c r="V131" i="11"/>
  <c r="Z131" i="11"/>
  <c r="F11" i="11"/>
  <c r="R137" i="11"/>
  <c r="V137" i="11"/>
  <c r="Z137" i="11"/>
  <c r="E19" i="11"/>
  <c r="F19" i="11" s="1"/>
  <c r="L19" i="11"/>
  <c r="S139" i="11"/>
  <c r="W139" i="11"/>
  <c r="AA139" i="11"/>
  <c r="AC74" i="11"/>
  <c r="E23" i="11"/>
  <c r="F23" i="11" s="1"/>
  <c r="L23" i="11"/>
  <c r="T135" i="11"/>
  <c r="X135" i="11"/>
  <c r="AB135" i="11"/>
  <c r="AC78" i="11"/>
  <c r="AC79" i="11"/>
  <c r="AC80" i="11"/>
  <c r="AC82" i="11"/>
  <c r="AC85" i="11"/>
  <c r="AC89" i="11"/>
  <c r="AC91" i="11"/>
  <c r="AC97" i="11"/>
  <c r="I32" i="11"/>
  <c r="H31" i="11"/>
  <c r="AC5" i="11"/>
  <c r="AC61" i="11"/>
  <c r="AC9" i="11"/>
  <c r="AC13" i="11"/>
  <c r="AC14" i="11"/>
  <c r="AC15" i="11"/>
  <c r="AC16" i="11"/>
  <c r="AC17" i="11"/>
  <c r="AC21" i="11"/>
  <c r="AC25" i="11"/>
  <c r="AC29" i="11"/>
  <c r="AC34" i="11"/>
  <c r="AC36" i="11"/>
  <c r="AC40" i="11"/>
  <c r="AC41" i="11"/>
  <c r="AC43" i="11"/>
  <c r="AC44" i="11"/>
  <c r="AC47" i="11"/>
  <c r="Q101" i="11"/>
  <c r="U101" i="11"/>
  <c r="Y101" i="11"/>
  <c r="AC49" i="11"/>
  <c r="AC51" i="11"/>
  <c r="AA119" i="11"/>
  <c r="AA118" i="11"/>
  <c r="AC20" i="11"/>
  <c r="AC24" i="11"/>
  <c r="AC35" i="11"/>
  <c r="AC42" i="11"/>
  <c r="R101" i="11"/>
  <c r="V101" i="11"/>
  <c r="Z101" i="11"/>
  <c r="AC4" i="11"/>
  <c r="AC23" i="11"/>
  <c r="AC31" i="11"/>
  <c r="AC32" i="11"/>
  <c r="H36" i="11"/>
  <c r="H38" i="11" s="1"/>
  <c r="AC38" i="11"/>
  <c r="AC46" i="11"/>
  <c r="AC100" i="11"/>
  <c r="AC48" i="11"/>
  <c r="AC50" i="11"/>
  <c r="S119" i="11"/>
  <c r="S118" i="11"/>
  <c r="AC7" i="11"/>
  <c r="AC11" i="11"/>
  <c r="AC10" i="11"/>
  <c r="AC18" i="11"/>
  <c r="AC22" i="11"/>
  <c r="AC26" i="11"/>
  <c r="AC27" i="11"/>
  <c r="AC28" i="11"/>
  <c r="AC30" i="11"/>
  <c r="AC33" i="11"/>
  <c r="AC37" i="11"/>
  <c r="AC39" i="11"/>
  <c r="AC45" i="11"/>
  <c r="T101" i="11"/>
  <c r="X101" i="11"/>
  <c r="AB101" i="11"/>
  <c r="W119" i="11"/>
  <c r="W118" i="11"/>
  <c r="T130" i="11"/>
  <c r="X130" i="11"/>
  <c r="AB130" i="11"/>
  <c r="S143" i="11"/>
  <c r="W143" i="11"/>
  <c r="AA143" i="11"/>
  <c r="S144" i="11"/>
  <c r="S153" i="11" s="1"/>
  <c r="W144" i="11"/>
  <c r="W153" i="11" s="1"/>
  <c r="AA144" i="11"/>
  <c r="AA153" i="11" s="1"/>
  <c r="Q156" i="11"/>
  <c r="Q171" i="11" s="1"/>
  <c r="U156" i="11"/>
  <c r="U171" i="11" s="1"/>
  <c r="Y156" i="11"/>
  <c r="Y171" i="11" s="1"/>
  <c r="P173" i="11"/>
  <c r="P177" i="11"/>
  <c r="T108" i="11"/>
  <c r="T117" i="11" s="1"/>
  <c r="X108" i="11"/>
  <c r="X117" i="11" s="1"/>
  <c r="AB108" i="11"/>
  <c r="AB117" i="11" s="1"/>
  <c r="Q130" i="11"/>
  <c r="U130" i="11"/>
  <c r="Y130" i="11"/>
  <c r="T143" i="11"/>
  <c r="X143" i="11"/>
  <c r="AB143" i="11"/>
  <c r="AB144" i="11"/>
  <c r="AB153" i="11" s="1"/>
  <c r="R156" i="11"/>
  <c r="R171" i="11" s="1"/>
  <c r="V156" i="11"/>
  <c r="V171" i="11" s="1"/>
  <c r="Z156" i="11"/>
  <c r="Z171" i="11" s="1"/>
  <c r="P174" i="11"/>
  <c r="P178" i="11"/>
  <c r="Q108" i="11"/>
  <c r="Q144" i="11" s="1"/>
  <c r="U108" i="11"/>
  <c r="U117" i="11" s="1"/>
  <c r="Y108" i="11"/>
  <c r="Y117" i="11" s="1"/>
  <c r="R130" i="11"/>
  <c r="V130" i="11"/>
  <c r="Z130" i="11"/>
  <c r="Y144" i="11"/>
  <c r="Y153" i="11" s="1"/>
  <c r="S156" i="11"/>
  <c r="S171" i="11" s="1"/>
  <c r="W156" i="11"/>
  <c r="W171" i="11" s="1"/>
  <c r="AA156" i="11"/>
  <c r="AA171" i="11" s="1"/>
  <c r="P175" i="11"/>
  <c r="P179" i="11"/>
  <c r="AC52" i="11"/>
  <c r="R108" i="11"/>
  <c r="R117" i="11" s="1"/>
  <c r="V108" i="11"/>
  <c r="V117" i="11" s="1"/>
  <c r="Z108" i="11"/>
  <c r="Z117" i="11" s="1"/>
  <c r="R144" i="11"/>
  <c r="R153" i="11" s="1"/>
  <c r="V144" i="11"/>
  <c r="V153" i="11" s="1"/>
  <c r="H10" i="2"/>
  <c r="M14" i="2"/>
  <c r="H12" i="2"/>
  <c r="K11" i="2"/>
  <c r="H9" i="2"/>
  <c r="J5" i="2"/>
  <c r="M4" i="2"/>
  <c r="K4" i="2"/>
  <c r="J14" i="2"/>
  <c r="H5" i="2"/>
  <c r="J8" i="2"/>
  <c r="K5" i="2"/>
  <c r="K8" i="2"/>
  <c r="M12" i="2"/>
  <c r="H15" i="2"/>
  <c r="H11" i="2"/>
  <c r="K10" i="2"/>
  <c r="M13" i="2"/>
  <c r="M11" i="2"/>
  <c r="J10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H14" i="2"/>
  <c r="M10" i="2"/>
  <c r="K15" i="2"/>
  <c r="J11" i="2"/>
  <c r="J12" i="2"/>
  <c r="J6" i="2"/>
  <c r="H7" i="2"/>
  <c r="K6" i="2"/>
  <c r="K16" i="2"/>
  <c r="M16" i="2"/>
  <c r="H16" i="2"/>
  <c r="J16" i="2"/>
  <c r="J7" i="2"/>
  <c r="M7" i="2"/>
  <c r="K7" i="2"/>
  <c r="H6" i="2"/>
  <c r="M6" i="2"/>
  <c r="B4" i="2"/>
  <c r="B3" i="2"/>
  <c r="B5" i="2"/>
  <c r="K3" i="2"/>
  <c r="B7" i="2"/>
  <c r="G12" i="7"/>
  <c r="R7" i="19"/>
  <c r="R4" i="19"/>
  <c r="R3" i="19"/>
  <c r="R20" i="19"/>
  <c r="R10" i="19"/>
  <c r="R8" i="19"/>
  <c r="R26" i="19"/>
  <c r="R11" i="19"/>
  <c r="R14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E25" i="19"/>
  <c r="I25" i="19"/>
  <c r="H25" i="19"/>
  <c r="G11" i="7"/>
  <c r="I6" i="19"/>
  <c r="G6" i="19"/>
  <c r="I9" i="19"/>
  <c r="G9" i="19"/>
  <c r="D6" i="19"/>
  <c r="J9" i="19"/>
  <c r="J6" i="19"/>
  <c r="H9" i="19"/>
  <c r="D9" i="19"/>
  <c r="H6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J9" i="17"/>
  <c r="J8" i="17"/>
  <c r="J7" i="17"/>
  <c r="J6" i="17"/>
  <c r="J15" i="17"/>
  <c r="J14" i="17"/>
  <c r="J13" i="17"/>
  <c r="J12" i="17"/>
  <c r="J11" i="17"/>
  <c r="J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F31" i="17"/>
  <c r="F30" i="17"/>
  <c r="F29" i="17"/>
  <c r="F28" i="17"/>
  <c r="F27" i="17"/>
  <c r="F26" i="17"/>
  <c r="F25" i="17"/>
  <c r="F24" i="17"/>
  <c r="F23" i="17"/>
  <c r="F22" i="17"/>
  <c r="F21" i="17"/>
  <c r="E31" i="17"/>
  <c r="E30" i="17"/>
  <c r="E29" i="17"/>
  <c r="E28" i="17"/>
  <c r="E27" i="17"/>
  <c r="E26" i="17"/>
  <c r="E25" i="17"/>
  <c r="E24" i="17"/>
  <c r="E23" i="17"/>
  <c r="E22" i="17"/>
  <c r="E21" i="17"/>
  <c r="E6" i="19"/>
  <c r="E9" i="19"/>
  <c r="E9" i="7"/>
  <c r="G8" i="7"/>
  <c r="E10" i="7"/>
  <c r="G7" i="7"/>
  <c r="G6" i="7"/>
  <c r="G9" i="7"/>
  <c r="E8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R9" i="19"/>
  <c r="R28" i="19"/>
  <c r="R5" i="19"/>
  <c r="R24" i="19"/>
  <c r="R18" i="19"/>
  <c r="R27" i="19"/>
  <c r="R2" i="19"/>
  <c r="R12" i="19"/>
  <c r="R6" i="19"/>
  <c r="R30" i="19"/>
  <c r="R16" i="19"/>
  <c r="R23" i="19"/>
  <c r="I5" i="19"/>
  <c r="I7" i="19"/>
  <c r="I13" i="19"/>
  <c r="H12" i="19"/>
  <c r="I14" i="19"/>
  <c r="J5" i="19"/>
  <c r="H14" i="19"/>
  <c r="J15" i="19"/>
  <c r="H3" i="19"/>
  <c r="G15" i="19"/>
  <c r="J14" i="19"/>
  <c r="I12" i="19"/>
  <c r="I4" i="19"/>
  <c r="D15" i="19"/>
  <c r="I8" i="19"/>
  <c r="I2" i="19"/>
  <c r="G14" i="19"/>
  <c r="D7" i="19"/>
  <c r="J8" i="19"/>
  <c r="J13" i="19"/>
  <c r="H15" i="19"/>
  <c r="H8" i="19"/>
  <c r="D5" i="19"/>
  <c r="G4" i="19"/>
  <c r="J7" i="19"/>
  <c r="J4" i="19"/>
  <c r="D3" i="19"/>
  <c r="J3" i="19"/>
  <c r="I15" i="19"/>
  <c r="J12" i="19"/>
  <c r="H2" i="19"/>
  <c r="G5" i="19"/>
  <c r="H4" i="19"/>
  <c r="G3" i="19"/>
  <c r="D2" i="19"/>
  <c r="D4" i="19"/>
  <c r="G7" i="19"/>
  <c r="I3" i="19"/>
  <c r="J2" i="19"/>
  <c r="D14" i="19"/>
  <c r="H13" i="19"/>
  <c r="D12" i="19"/>
  <c r="G12" i="19"/>
  <c r="D8" i="19"/>
  <c r="D13" i="19"/>
  <c r="G8" i="19"/>
  <c r="H5" i="19"/>
  <c r="H7" i="19"/>
  <c r="R22" i="19"/>
  <c r="G13" i="19"/>
  <c r="G2" i="19"/>
  <c r="R19" i="19"/>
  <c r="E15" i="19"/>
  <c r="E7" i="19"/>
  <c r="E5" i="19"/>
  <c r="E3" i="19"/>
  <c r="E14" i="19"/>
  <c r="E11" i="19"/>
  <c r="E13" i="19"/>
  <c r="E2" i="19"/>
  <c r="E12" i="19"/>
  <c r="E10" i="19"/>
  <c r="E8" i="19"/>
  <c r="E4" i="19"/>
  <c r="D10" i="19"/>
  <c r="I10" i="19"/>
  <c r="J10" i="19"/>
  <c r="J11" i="19"/>
  <c r="D11" i="19"/>
  <c r="H11" i="19"/>
  <c r="G11" i="19"/>
  <c r="H10" i="19"/>
  <c r="G10" i="19"/>
  <c r="I11" i="19"/>
  <c r="Z144" i="11" l="1"/>
  <c r="Z153" i="11" s="1"/>
  <c r="I31" i="11"/>
  <c r="J32" i="11" s="1"/>
  <c r="F33" i="11" s="1"/>
  <c r="AC101" i="11"/>
  <c r="AD101" i="11" s="1"/>
  <c r="T144" i="11"/>
  <c r="T153" i="11" s="1"/>
  <c r="Z135" i="11"/>
  <c r="AC96" i="11"/>
  <c r="AC58" i="11"/>
  <c r="AC94" i="11"/>
  <c r="AC64" i="11"/>
  <c r="Q136" i="11"/>
  <c r="AC60" i="11"/>
  <c r="Z118" i="11"/>
  <c r="Z119" i="11"/>
  <c r="U144" i="11"/>
  <c r="U153" i="11" s="1"/>
  <c r="Q117" i="11"/>
  <c r="Q122" i="11" s="1"/>
  <c r="AC108" i="11"/>
  <c r="T118" i="11"/>
  <c r="T119" i="11"/>
  <c r="AD74" i="11"/>
  <c r="R157" i="11"/>
  <c r="R140" i="11"/>
  <c r="V122" i="11"/>
  <c r="R122" i="11"/>
  <c r="U122" i="11"/>
  <c r="AB122" i="11"/>
  <c r="T122" i="11"/>
  <c r="AC137" i="11"/>
  <c r="S123" i="11"/>
  <c r="S124" i="11"/>
  <c r="AA157" i="11"/>
  <c r="AA140" i="11"/>
  <c r="R118" i="11"/>
  <c r="R119" i="11"/>
  <c r="V118" i="11"/>
  <c r="V119" i="11"/>
  <c r="Q153" i="11"/>
  <c r="AC144" i="11"/>
  <c r="AC153" i="11" s="1"/>
  <c r="X144" i="11"/>
  <c r="X153" i="11" s="1"/>
  <c r="AC134" i="11"/>
  <c r="AC135" i="11"/>
  <c r="Y122" i="11"/>
  <c r="W157" i="11"/>
  <c r="W140" i="11"/>
  <c r="Y118" i="11"/>
  <c r="Y119" i="11"/>
  <c r="AB118" i="11"/>
  <c r="AB119" i="11"/>
  <c r="H37" i="11"/>
  <c r="I37" i="11" s="1"/>
  <c r="I38" i="11"/>
  <c r="Z157" i="11"/>
  <c r="Z140" i="11"/>
  <c r="X140" i="11"/>
  <c r="T157" i="11"/>
  <c r="T140" i="11"/>
  <c r="AC105" i="11"/>
  <c r="AD99" i="11" s="1"/>
  <c r="AD88" i="11"/>
  <c r="AD65" i="11"/>
  <c r="AC133" i="11"/>
  <c r="X122" i="11"/>
  <c r="Z122" i="11"/>
  <c r="AA123" i="11"/>
  <c r="AA124" i="11"/>
  <c r="S157" i="11"/>
  <c r="S140" i="11"/>
  <c r="AD70" i="11"/>
  <c r="W123" i="11"/>
  <c r="W124" i="11"/>
  <c r="U118" i="11"/>
  <c r="U119" i="11"/>
  <c r="X118" i="11"/>
  <c r="X119" i="11"/>
  <c r="AD61" i="11"/>
  <c r="AD89" i="11"/>
  <c r="V157" i="11"/>
  <c r="V140" i="11"/>
  <c r="Y157" i="11"/>
  <c r="Y140" i="11"/>
  <c r="U157" i="11"/>
  <c r="U140" i="11"/>
  <c r="AC139" i="11"/>
  <c r="AD57" i="11"/>
  <c r="Q157" i="11"/>
  <c r="Q140" i="11"/>
  <c r="AC131" i="11"/>
  <c r="AC140" i="11" s="1"/>
  <c r="AB157" i="11"/>
  <c r="AB140" i="11"/>
  <c r="AD66" i="11"/>
  <c r="I8" i="2"/>
  <c r="I5" i="2"/>
  <c r="I16" i="2"/>
  <c r="I11" i="2"/>
  <c r="I10" i="2"/>
  <c r="I15" i="2"/>
  <c r="I9" i="2"/>
  <c r="J3" i="2"/>
  <c r="I12" i="2"/>
  <c r="I4" i="2"/>
  <c r="I7" i="2"/>
  <c r="I6" i="2"/>
  <c r="I14" i="2"/>
  <c r="I13" i="2"/>
  <c r="I3" i="2"/>
  <c r="B30" i="11"/>
  <c r="AD83" i="11" l="1"/>
  <c r="AD81" i="11"/>
  <c r="AD60" i="11"/>
  <c r="AD58" i="11"/>
  <c r="AD63" i="11"/>
  <c r="AD56" i="11"/>
  <c r="AD86" i="11"/>
  <c r="AD90" i="11"/>
  <c r="AD100" i="11"/>
  <c r="AD73" i="11"/>
  <c r="AD55" i="11"/>
  <c r="AD68" i="11"/>
  <c r="AD80" i="11"/>
  <c r="AD77" i="11"/>
  <c r="J38" i="11"/>
  <c r="F32" i="11" s="1"/>
  <c r="F36" i="11" s="1"/>
  <c r="F37" i="11" s="1"/>
  <c r="Y124" i="11"/>
  <c r="Y123" i="11"/>
  <c r="AD59" i="11"/>
  <c r="AB123" i="11"/>
  <c r="AB124" i="11"/>
  <c r="Q124" i="11"/>
  <c r="Q123" i="11"/>
  <c r="AC122" i="11"/>
  <c r="AD76" i="11"/>
  <c r="R123" i="11"/>
  <c r="R124" i="11"/>
  <c r="AD97" i="11"/>
  <c r="AD94" i="11"/>
  <c r="V123" i="11"/>
  <c r="V124" i="11"/>
  <c r="R172" i="11"/>
  <c r="R166" i="11"/>
  <c r="AC117" i="11"/>
  <c r="Y172" i="11"/>
  <c r="Y166" i="11"/>
  <c r="Z123" i="11"/>
  <c r="Z124" i="11"/>
  <c r="Q172" i="11"/>
  <c r="AC172" i="11" s="1"/>
  <c r="Q166" i="11"/>
  <c r="AC157" i="11"/>
  <c r="AC166" i="11" s="1"/>
  <c r="X123" i="11"/>
  <c r="X124" i="11"/>
  <c r="AD67" i="11"/>
  <c r="AD95" i="11"/>
  <c r="T172" i="11"/>
  <c r="T166" i="11"/>
  <c r="Z172" i="11"/>
  <c r="Z166" i="11"/>
  <c r="AD82" i="11"/>
  <c r="AD69" i="11"/>
  <c r="AD92" i="11"/>
  <c r="AD98" i="11"/>
  <c r="AD78" i="11"/>
  <c r="AD62" i="11"/>
  <c r="AD93" i="11"/>
  <c r="U124" i="11"/>
  <c r="U123" i="11"/>
  <c r="Q118" i="11"/>
  <c r="Q119" i="11"/>
  <c r="AC119" i="11" s="1"/>
  <c r="F34" i="11"/>
  <c r="AC136" i="11"/>
  <c r="AD96" i="11"/>
  <c r="S172" i="11"/>
  <c r="S166" i="11"/>
  <c r="W172" i="11"/>
  <c r="W166" i="11"/>
  <c r="AB172" i="11"/>
  <c r="AB166" i="11"/>
  <c r="U172" i="11"/>
  <c r="U166" i="11"/>
  <c r="V172" i="11"/>
  <c r="V166" i="11"/>
  <c r="AD72" i="11"/>
  <c r="X157" i="11"/>
  <c r="AD71" i="11"/>
  <c r="AD91" i="11"/>
  <c r="AD87" i="11"/>
  <c r="AD75" i="11"/>
  <c r="AD85" i="11"/>
  <c r="AA172" i="11"/>
  <c r="AA166" i="11"/>
  <c r="T123" i="11"/>
  <c r="T124" i="11"/>
  <c r="AD84" i="11"/>
  <c r="AD79" i="11"/>
  <c r="AD64" i="11"/>
  <c r="H3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AD8" i="2"/>
  <c r="AD19" i="2"/>
  <c r="AD18" i="2"/>
  <c r="AD10" i="2"/>
  <c r="AD4" i="2"/>
  <c r="AD9" i="2"/>
  <c r="AD15" i="2"/>
  <c r="AD6" i="2"/>
  <c r="AD17" i="2"/>
  <c r="AD16" i="2"/>
  <c r="AD5" i="2"/>
  <c r="AD20" i="2"/>
  <c r="AD14" i="2"/>
  <c r="AD12" i="2"/>
  <c r="AD13" i="2"/>
  <c r="AD7" i="2"/>
  <c r="AD11" i="2"/>
  <c r="AD3" i="2"/>
  <c r="H26" i="11" l="1"/>
  <c r="H18" i="11"/>
  <c r="H21" i="11"/>
  <c r="H25" i="11"/>
  <c r="H24" i="11"/>
  <c r="H22" i="11"/>
  <c r="H19" i="11"/>
  <c r="H23" i="11"/>
  <c r="H20" i="11"/>
  <c r="U168" i="11"/>
  <c r="U167" i="11"/>
  <c r="T167" i="11"/>
  <c r="T168" i="11"/>
  <c r="V167" i="11"/>
  <c r="V168" i="11"/>
  <c r="AB167" i="11"/>
  <c r="AB168" i="11"/>
  <c r="S167" i="11"/>
  <c r="S168" i="11"/>
  <c r="Z167" i="11"/>
  <c r="Z168" i="11"/>
  <c r="W167" i="11"/>
  <c r="W168" i="11"/>
  <c r="Q168" i="11"/>
  <c r="Q167" i="11"/>
  <c r="G20" i="11"/>
  <c r="G25" i="11"/>
  <c r="G21" i="11"/>
  <c r="G26" i="11"/>
  <c r="G19" i="11"/>
  <c r="G23" i="11"/>
  <c r="G18" i="11"/>
  <c r="G24" i="11"/>
  <c r="G22" i="11"/>
  <c r="X172" i="11"/>
  <c r="X166" i="11"/>
  <c r="AA167" i="11"/>
  <c r="AA168" i="11"/>
  <c r="Y168" i="11"/>
  <c r="Y167" i="11"/>
  <c r="R167" i="11"/>
  <c r="R168" i="11"/>
  <c r="S9" i="2"/>
  <c r="L15" i="2"/>
  <c r="L4" i="2"/>
  <c r="L8" i="2"/>
  <c r="L3" i="2"/>
  <c r="L5" i="2"/>
  <c r="L6" i="2"/>
  <c r="L7" i="2"/>
  <c r="L13" i="2"/>
  <c r="L14" i="2"/>
  <c r="L16" i="2"/>
  <c r="B6" i="2"/>
  <c r="L9" i="2"/>
  <c r="L10" i="2"/>
  <c r="L11" i="2"/>
  <c r="L12" i="2"/>
  <c r="Q4" i="2"/>
  <c r="P9" i="2"/>
  <c r="U9" i="2"/>
  <c r="T9" i="2"/>
  <c r="G20" i="2"/>
  <c r="X167" i="11" l="1"/>
  <c r="X168" i="11"/>
  <c r="J23" i="11"/>
  <c r="I23" i="11"/>
  <c r="I25" i="11"/>
  <c r="J25" i="11"/>
  <c r="J19" i="11"/>
  <c r="I19" i="11"/>
  <c r="I21" i="11"/>
  <c r="J21" i="11"/>
  <c r="J22" i="11"/>
  <c r="I22" i="11"/>
  <c r="J18" i="11"/>
  <c r="I18" i="11"/>
  <c r="J20" i="11"/>
  <c r="I20" i="11"/>
  <c r="J24" i="11"/>
  <c r="I24" i="11"/>
  <c r="J26" i="11"/>
  <c r="I26" i="11"/>
  <c r="D15" i="2"/>
  <c r="D14" i="2"/>
  <c r="D17" i="2"/>
  <c r="D16" i="2"/>
  <c r="D24" i="2"/>
  <c r="D19" i="2"/>
  <c r="S10" i="2"/>
  <c r="D13" i="2"/>
  <c r="D20" i="2"/>
  <c r="D23" i="2"/>
  <c r="D18" i="2"/>
  <c r="D22" i="2"/>
  <c r="D21" i="2"/>
  <c r="D12" i="2"/>
  <c r="D11" i="2"/>
  <c r="D10" i="2"/>
  <c r="U10" i="2"/>
  <c r="T10" i="2"/>
  <c r="M24" i="11" l="1"/>
  <c r="M18" i="11"/>
  <c r="M26" i="11"/>
  <c r="M20" i="11"/>
  <c r="M22" i="11"/>
  <c r="M19" i="11"/>
  <c r="M23" i="11"/>
  <c r="AA116" i="11"/>
  <c r="W116" i="11"/>
  <c r="S116" i="11"/>
  <c r="T116" i="11"/>
  <c r="V116" i="11"/>
  <c r="X116" i="11"/>
  <c r="Q116" i="11"/>
  <c r="Z116" i="11"/>
  <c r="AB116" i="11"/>
  <c r="U116" i="11"/>
  <c r="Y116" i="11"/>
  <c r="R116" i="11"/>
  <c r="AA113" i="11"/>
  <c r="W113" i="11"/>
  <c r="S113" i="11"/>
  <c r="AB113" i="11"/>
  <c r="Y113" i="11"/>
  <c r="R113" i="11"/>
  <c r="V113" i="11"/>
  <c r="T113" i="11"/>
  <c r="Q113" i="11"/>
  <c r="Z113" i="11"/>
  <c r="X113" i="11"/>
  <c r="U113" i="11"/>
  <c r="AA110" i="11"/>
  <c r="W110" i="11"/>
  <c r="S110" i="11"/>
  <c r="Y103" i="11"/>
  <c r="R103" i="11"/>
  <c r="AA103" i="11"/>
  <c r="Z110" i="11"/>
  <c r="V103" i="11"/>
  <c r="T103" i="11"/>
  <c r="T110" i="11"/>
  <c r="Q110" i="11"/>
  <c r="Q103" i="11"/>
  <c r="Z103" i="11"/>
  <c r="S103" i="11"/>
  <c r="X103" i="11"/>
  <c r="X110" i="11"/>
  <c r="U110" i="11"/>
  <c r="U103" i="11"/>
  <c r="W103" i="11"/>
  <c r="AB103" i="11"/>
  <c r="AB110" i="11"/>
  <c r="Y110" i="11"/>
  <c r="R110" i="11"/>
  <c r="V110" i="11"/>
  <c r="AA114" i="11"/>
  <c r="W114" i="11"/>
  <c r="S114" i="11"/>
  <c r="T114" i="11"/>
  <c r="X114" i="11"/>
  <c r="U114" i="11"/>
  <c r="AB114" i="11"/>
  <c r="Y114" i="11"/>
  <c r="R114" i="11"/>
  <c r="V114" i="11"/>
  <c r="Q114" i="11"/>
  <c r="Z114" i="11"/>
  <c r="AA109" i="11"/>
  <c r="W109" i="11"/>
  <c r="S109" i="11"/>
  <c r="AA102" i="11"/>
  <c r="AA132" i="11" s="1"/>
  <c r="Y102" i="11"/>
  <c r="Y132" i="11" s="1"/>
  <c r="Z102" i="11"/>
  <c r="Z132" i="11" s="1"/>
  <c r="AB109" i="11"/>
  <c r="R109" i="11"/>
  <c r="S102" i="11"/>
  <c r="S132" i="11" s="1"/>
  <c r="Q102" i="11"/>
  <c r="R102" i="11"/>
  <c r="R132" i="11" s="1"/>
  <c r="T102" i="11"/>
  <c r="T132" i="11" s="1"/>
  <c r="T109" i="11"/>
  <c r="Q109" i="11"/>
  <c r="Z109" i="11"/>
  <c r="W102" i="11"/>
  <c r="W132" i="11" s="1"/>
  <c r="AB102" i="11"/>
  <c r="AB132" i="11" s="1"/>
  <c r="U102" i="11"/>
  <c r="U132" i="11" s="1"/>
  <c r="V102" i="11"/>
  <c r="V132" i="11" s="1"/>
  <c r="X102" i="11"/>
  <c r="X132" i="11" s="1"/>
  <c r="X109" i="11"/>
  <c r="U109" i="11"/>
  <c r="Y109" i="11"/>
  <c r="V109" i="11"/>
  <c r="AA111" i="11"/>
  <c r="W111" i="11"/>
  <c r="S111" i="11"/>
  <c r="T111" i="11"/>
  <c r="Q111" i="11"/>
  <c r="X111" i="11"/>
  <c r="AB111" i="11"/>
  <c r="Y111" i="11"/>
  <c r="R111" i="11"/>
  <c r="V111" i="11"/>
  <c r="Z111" i="11"/>
  <c r="U111" i="11"/>
  <c r="M21" i="11"/>
  <c r="M25" i="11"/>
  <c r="S11" i="2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7" i="19"/>
  <c r="D24" i="19"/>
  <c r="D22" i="19"/>
  <c r="D20" i="19"/>
  <c r="D23" i="19"/>
  <c r="D26" i="19"/>
  <c r="D25" i="19"/>
  <c r="D21" i="19"/>
  <c r="T11" i="2"/>
  <c r="U11" i="2"/>
  <c r="AC114" i="11" l="1"/>
  <c r="AC116" i="11"/>
  <c r="AC102" i="11"/>
  <c r="AD102" i="11" s="1"/>
  <c r="Q132" i="11"/>
  <c r="AC132" i="11" s="1"/>
  <c r="AC111" i="11"/>
  <c r="AC113" i="11"/>
  <c r="AC110" i="11"/>
  <c r="AC103" i="11"/>
  <c r="AD103" i="11" s="1"/>
  <c r="AA115" i="11"/>
  <c r="W115" i="11"/>
  <c r="S115" i="11"/>
  <c r="U104" i="11"/>
  <c r="U138" i="11" s="1"/>
  <c r="S104" i="11"/>
  <c r="S138" i="11" s="1"/>
  <c r="T115" i="11"/>
  <c r="Z115" i="11"/>
  <c r="U115" i="11"/>
  <c r="T104" i="11"/>
  <c r="T138" i="11" s="1"/>
  <c r="Y104" i="11"/>
  <c r="Y138" i="11" s="1"/>
  <c r="R104" i="11"/>
  <c r="R138" i="11" s="1"/>
  <c r="W104" i="11"/>
  <c r="W138" i="11" s="1"/>
  <c r="X115" i="11"/>
  <c r="X104" i="11"/>
  <c r="X138" i="11" s="1"/>
  <c r="V104" i="11"/>
  <c r="V138" i="11" s="1"/>
  <c r="AA104" i="11"/>
  <c r="AA138" i="11" s="1"/>
  <c r="AB115" i="11"/>
  <c r="Y115" i="11"/>
  <c r="R115" i="11"/>
  <c r="AB104" i="11"/>
  <c r="AB138" i="11" s="1"/>
  <c r="Q104" i="11"/>
  <c r="Z104" i="11"/>
  <c r="Z138" i="11" s="1"/>
  <c r="V115" i="11"/>
  <c r="Q115" i="11"/>
  <c r="AC109" i="11"/>
  <c r="AA112" i="11"/>
  <c r="W112" i="11"/>
  <c r="S112" i="11"/>
  <c r="X112" i="11"/>
  <c r="Y112" i="11"/>
  <c r="AB112" i="11"/>
  <c r="V112" i="11"/>
  <c r="R112" i="11"/>
  <c r="T112" i="11"/>
  <c r="Q112" i="11"/>
  <c r="Z112" i="11"/>
  <c r="U112" i="11"/>
  <c r="S12" i="2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U12" i="2"/>
  <c r="T12" i="2"/>
  <c r="AA145" i="11" l="1"/>
  <c r="AA158" i="11" s="1"/>
  <c r="AA173" i="11" s="1"/>
  <c r="Z148" i="11"/>
  <c r="Z161" i="11" s="1"/>
  <c r="Z176" i="11" s="1"/>
  <c r="Z147" i="11"/>
  <c r="Z160" i="11" s="1"/>
  <c r="Z175" i="11" s="1"/>
  <c r="AA146" i="11"/>
  <c r="AA159" i="11" s="1"/>
  <c r="AA174" i="11" s="1"/>
  <c r="X146" i="11"/>
  <c r="X159" i="11" s="1"/>
  <c r="X174" i="11" s="1"/>
  <c r="AC112" i="11"/>
  <c r="Y148" i="11"/>
  <c r="Y161" i="11" s="1"/>
  <c r="Y176" i="11" s="1"/>
  <c r="AA148" i="11"/>
  <c r="AA161" i="11" s="1"/>
  <c r="AA176" i="11" s="1"/>
  <c r="Z146" i="11"/>
  <c r="Z159" i="11" s="1"/>
  <c r="Z174" i="11" s="1"/>
  <c r="X147" i="11"/>
  <c r="X160" i="11" s="1"/>
  <c r="X175" i="11" s="1"/>
  <c r="AB147" i="11"/>
  <c r="AB160" i="11" s="1"/>
  <c r="AB175" i="11" s="1"/>
  <c r="Y145" i="11"/>
  <c r="Y158" i="11" s="1"/>
  <c r="Y173" i="11" s="1"/>
  <c r="AB148" i="11"/>
  <c r="AB161" i="11" s="1"/>
  <c r="AB176" i="11" s="1"/>
  <c r="X148" i="11"/>
  <c r="X161" i="11" s="1"/>
  <c r="X176" i="11" s="1"/>
  <c r="AB146" i="11"/>
  <c r="AB159" i="11" s="1"/>
  <c r="AB174" i="11" s="1"/>
  <c r="Y146" i="11"/>
  <c r="Y159" i="11" s="1"/>
  <c r="Y174" i="11" s="1"/>
  <c r="AC115" i="11"/>
  <c r="W150" i="11" s="1"/>
  <c r="W163" i="11" s="1"/>
  <c r="W178" i="11" s="1"/>
  <c r="AB145" i="11"/>
  <c r="AB158" i="11" s="1"/>
  <c r="AB173" i="11" s="1"/>
  <c r="X145" i="11"/>
  <c r="X158" i="11" s="1"/>
  <c r="X173" i="11" s="1"/>
  <c r="Z145" i="11"/>
  <c r="Z158" i="11" s="1"/>
  <c r="Z173" i="11" s="1"/>
  <c r="S148" i="11"/>
  <c r="S161" i="11" s="1"/>
  <c r="S176" i="11" s="1"/>
  <c r="AA147" i="11"/>
  <c r="AA160" i="11" s="1"/>
  <c r="AA175" i="11" s="1"/>
  <c r="Y147" i="11"/>
  <c r="Y160" i="11" s="1"/>
  <c r="Y175" i="11" s="1"/>
  <c r="V148" i="11"/>
  <c r="V161" i="11" s="1"/>
  <c r="V176" i="11" s="1"/>
  <c r="X151" i="11"/>
  <c r="Y150" i="11"/>
  <c r="Y163" i="11" s="1"/>
  <c r="Y178" i="11" s="1"/>
  <c r="Y152" i="11"/>
  <c r="Y165" i="11" s="1"/>
  <c r="Y180" i="11" s="1"/>
  <c r="Z149" i="11"/>
  <c r="Z162" i="11" s="1"/>
  <c r="Z177" i="11" s="1"/>
  <c r="AA151" i="11"/>
  <c r="AA164" i="11" s="1"/>
  <c r="AA179" i="11" s="1"/>
  <c r="AB150" i="11"/>
  <c r="AB163" i="11" s="1"/>
  <c r="AB178" i="11" s="1"/>
  <c r="AB152" i="11"/>
  <c r="AB165" i="11" s="1"/>
  <c r="AB180" i="11" s="1"/>
  <c r="AA149" i="11"/>
  <c r="AA162" i="11" s="1"/>
  <c r="AA177" i="11" s="1"/>
  <c r="X149" i="11"/>
  <c r="X162" i="11" s="1"/>
  <c r="X177" i="11" s="1"/>
  <c r="Z152" i="11"/>
  <c r="Z165" i="11" s="1"/>
  <c r="Z180" i="11" s="1"/>
  <c r="Y151" i="11"/>
  <c r="Y164" i="11" s="1"/>
  <c r="Y179" i="11" s="1"/>
  <c r="Z150" i="11"/>
  <c r="Z163" i="11" s="1"/>
  <c r="Z178" i="11" s="1"/>
  <c r="AB151" i="11"/>
  <c r="AB164" i="11" s="1"/>
  <c r="AB179" i="11" s="1"/>
  <c r="Z151" i="11"/>
  <c r="Z164" i="11" s="1"/>
  <c r="Z179" i="11" s="1"/>
  <c r="AA150" i="11"/>
  <c r="AA163" i="11" s="1"/>
  <c r="AA178" i="11" s="1"/>
  <c r="X164" i="11"/>
  <c r="X179" i="11" s="1"/>
  <c r="Y149" i="11"/>
  <c r="Y162" i="11" s="1"/>
  <c r="Y177" i="11" s="1"/>
  <c r="U150" i="11"/>
  <c r="U163" i="11" s="1"/>
  <c r="U178" i="11" s="1"/>
  <c r="X152" i="11"/>
  <c r="X165" i="11" s="1"/>
  <c r="X180" i="11" s="1"/>
  <c r="AA152" i="11"/>
  <c r="AA165" i="11" s="1"/>
  <c r="AA180" i="11" s="1"/>
  <c r="X150" i="11"/>
  <c r="X163" i="11" s="1"/>
  <c r="X178" i="11" s="1"/>
  <c r="AB149" i="11"/>
  <c r="AB162" i="11" s="1"/>
  <c r="AB177" i="11" s="1"/>
  <c r="AC104" i="11"/>
  <c r="AD104" i="11" s="1"/>
  <c r="Q138" i="11"/>
  <c r="S13" i="2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T13" i="2"/>
  <c r="U13" i="2"/>
  <c r="S151" i="11" l="1"/>
  <c r="S164" i="11" s="1"/>
  <c r="S179" i="11" s="1"/>
  <c r="Q152" i="11"/>
  <c r="T150" i="11"/>
  <c r="T163" i="11" s="1"/>
  <c r="T178" i="11" s="1"/>
  <c r="Z181" i="11"/>
  <c r="AA181" i="11"/>
  <c r="U151" i="11"/>
  <c r="U164" i="11" s="1"/>
  <c r="U179" i="11" s="1"/>
  <c r="S149" i="11"/>
  <c r="S162" i="11" s="1"/>
  <c r="S177" i="11" s="1"/>
  <c r="Q147" i="11"/>
  <c r="Q160" i="11" s="1"/>
  <c r="X181" i="11"/>
  <c r="AB181" i="11"/>
  <c r="T147" i="11"/>
  <c r="T160" i="11" s="1"/>
  <c r="T175" i="11" s="1"/>
  <c r="V149" i="11"/>
  <c r="V162" i="11" s="1"/>
  <c r="V177" i="11" s="1"/>
  <c r="W151" i="11"/>
  <c r="W164" i="11" s="1"/>
  <c r="W179" i="11" s="1"/>
  <c r="W152" i="11"/>
  <c r="W165" i="11" s="1"/>
  <c r="W180" i="11" s="1"/>
  <c r="U149" i="11"/>
  <c r="U162" i="11" s="1"/>
  <c r="U177" i="11" s="1"/>
  <c r="W149" i="11"/>
  <c r="W162" i="11" s="1"/>
  <c r="W177" i="11" s="1"/>
  <c r="V150" i="11"/>
  <c r="V163" i="11" s="1"/>
  <c r="V178" i="11" s="1"/>
  <c r="Q149" i="11"/>
  <c r="R147" i="11"/>
  <c r="R160" i="11" s="1"/>
  <c r="R175" i="11" s="1"/>
  <c r="Q146" i="11"/>
  <c r="Q159" i="11" s="1"/>
  <c r="Q174" i="11" s="1"/>
  <c r="AC174" i="11" s="1"/>
  <c r="R148" i="11"/>
  <c r="R161" i="11" s="1"/>
  <c r="R176" i="11" s="1"/>
  <c r="T149" i="11"/>
  <c r="T162" i="11" s="1"/>
  <c r="T177" i="11" s="1"/>
  <c r="R149" i="11"/>
  <c r="R162" i="11" s="1"/>
  <c r="R177" i="11" s="1"/>
  <c r="Q150" i="11"/>
  <c r="AC150" i="11" s="1"/>
  <c r="R150" i="11"/>
  <c r="R163" i="11" s="1"/>
  <c r="R178" i="11" s="1"/>
  <c r="T152" i="11"/>
  <c r="T165" i="11" s="1"/>
  <c r="T180" i="11" s="1"/>
  <c r="V152" i="11"/>
  <c r="V165" i="11" s="1"/>
  <c r="V180" i="11" s="1"/>
  <c r="R151" i="11"/>
  <c r="R164" i="11" s="1"/>
  <c r="R179" i="11" s="1"/>
  <c r="T151" i="11"/>
  <c r="T164" i="11" s="1"/>
  <c r="T179" i="11" s="1"/>
  <c r="R145" i="11"/>
  <c r="R158" i="11" s="1"/>
  <c r="R173" i="11" s="1"/>
  <c r="U146" i="11"/>
  <c r="U159" i="11" s="1"/>
  <c r="U174" i="11" s="1"/>
  <c r="W145" i="11"/>
  <c r="W158" i="11" s="1"/>
  <c r="W173" i="11" s="1"/>
  <c r="S150" i="11"/>
  <c r="S163" i="11" s="1"/>
  <c r="S178" i="11" s="1"/>
  <c r="S152" i="11"/>
  <c r="S165" i="11" s="1"/>
  <c r="S180" i="11" s="1"/>
  <c r="U152" i="11"/>
  <c r="U165" i="11" s="1"/>
  <c r="U180" i="11" s="1"/>
  <c r="Q148" i="11"/>
  <c r="Q161" i="11" s="1"/>
  <c r="R152" i="11"/>
  <c r="R165" i="11" s="1"/>
  <c r="R180" i="11" s="1"/>
  <c r="V151" i="11"/>
  <c r="V164" i="11" s="1"/>
  <c r="V179" i="11" s="1"/>
  <c r="Q151" i="11"/>
  <c r="Q164" i="11" s="1"/>
  <c r="R146" i="11"/>
  <c r="R159" i="11" s="1"/>
  <c r="R174" i="11" s="1"/>
  <c r="S146" i="11"/>
  <c r="S159" i="11" s="1"/>
  <c r="S174" i="11" s="1"/>
  <c r="V146" i="11"/>
  <c r="V159" i="11" s="1"/>
  <c r="V174" i="11" s="1"/>
  <c r="V147" i="11"/>
  <c r="V160" i="11" s="1"/>
  <c r="V175" i="11" s="1"/>
  <c r="U148" i="11"/>
  <c r="U161" i="11" s="1"/>
  <c r="U176" i="11" s="1"/>
  <c r="T145" i="11"/>
  <c r="T158" i="11" s="1"/>
  <c r="T173" i="11" s="1"/>
  <c r="Q145" i="11"/>
  <c r="W147" i="11"/>
  <c r="W160" i="11" s="1"/>
  <c r="W175" i="11" s="1"/>
  <c r="T146" i="11"/>
  <c r="T148" i="11"/>
  <c r="T161" i="11" s="1"/>
  <c r="T176" i="11" s="1"/>
  <c r="W148" i="11"/>
  <c r="W161" i="11" s="1"/>
  <c r="W176" i="11" s="1"/>
  <c r="S147" i="11"/>
  <c r="S160" i="11" s="1"/>
  <c r="S175" i="11" s="1"/>
  <c r="U145" i="11"/>
  <c r="U158" i="11" s="1"/>
  <c r="U173" i="11" s="1"/>
  <c r="W146" i="11"/>
  <c r="W159" i="11" s="1"/>
  <c r="W174" i="11" s="1"/>
  <c r="U147" i="11"/>
  <c r="U160" i="11" s="1"/>
  <c r="U175" i="11" s="1"/>
  <c r="S145" i="11"/>
  <c r="S158" i="11" s="1"/>
  <c r="S173" i="11" s="1"/>
  <c r="Y181" i="11"/>
  <c r="V145" i="11"/>
  <c r="V158" i="11" s="1"/>
  <c r="V173" i="11" s="1"/>
  <c r="V181" i="11" s="1"/>
  <c r="AC159" i="11"/>
  <c r="AC138" i="11"/>
  <c r="Q165" i="11"/>
  <c r="Q162" i="11"/>
  <c r="S14" i="2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T14" i="2"/>
  <c r="U14" i="2"/>
  <c r="AC149" i="11" l="1"/>
  <c r="AC151" i="11"/>
  <c r="Q163" i="11"/>
  <c r="W181" i="11"/>
  <c r="S181" i="11"/>
  <c r="R181" i="11"/>
  <c r="U181" i="11"/>
  <c r="AC148" i="11"/>
  <c r="AC152" i="11"/>
  <c r="T159" i="11"/>
  <c r="T174" i="11" s="1"/>
  <c r="T181" i="11" s="1"/>
  <c r="AC146" i="11"/>
  <c r="AC145" i="11"/>
  <c r="Q158" i="11"/>
  <c r="AC147" i="11"/>
  <c r="Q177" i="11"/>
  <c r="AC177" i="11" s="1"/>
  <c r="AC162" i="11"/>
  <c r="Q176" i="11"/>
  <c r="AC176" i="11" s="1"/>
  <c r="AC161" i="11"/>
  <c r="Q175" i="11"/>
  <c r="AC175" i="11" s="1"/>
  <c r="AC160" i="11"/>
  <c r="Q180" i="11"/>
  <c r="AC180" i="11" s="1"/>
  <c r="AC165" i="11"/>
  <c r="Q178" i="11"/>
  <c r="AC178" i="11" s="1"/>
  <c r="AC163" i="11"/>
  <c r="Q179" i="11"/>
  <c r="AC179" i="11" s="1"/>
  <c r="AC164" i="11"/>
  <c r="S15" i="2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T15" i="2"/>
  <c r="U15" i="2"/>
  <c r="Q173" i="11" l="1"/>
  <c r="AC158" i="11"/>
  <c r="S16" i="2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U16" i="2"/>
  <c r="T16" i="2"/>
  <c r="AC173" i="11" l="1"/>
  <c r="AC181" i="11" s="1"/>
  <c r="Q181" i="11"/>
  <c r="S17" i="2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17" i="2"/>
  <c r="T17" i="2"/>
  <c r="S18" i="2" l="1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T18" i="2"/>
  <c r="U18" i="2"/>
  <c r="S19" i="2" l="1"/>
  <c r="U50" i="19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U19" i="2"/>
  <c r="T19" i="2"/>
  <c r="S20" i="2" l="1"/>
  <c r="V49" i="19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T20" i="2"/>
  <c r="U20" i="2"/>
  <c r="S21" i="2" l="1"/>
  <c r="F35" i="19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T21" i="2"/>
  <c r="U21" i="2"/>
  <c r="S22" i="2" l="1"/>
  <c r="F38" i="19"/>
  <c r="X68" i="19"/>
  <c r="X70" i="19" s="1"/>
  <c r="W70" i="19"/>
  <c r="U51" i="19"/>
  <c r="U64" i="19"/>
  <c r="U22" i="2"/>
  <c r="T22" i="2"/>
  <c r="S23" i="2" l="1"/>
  <c r="X71" i="19"/>
  <c r="X72" i="19" s="1"/>
  <c r="W71" i="19"/>
  <c r="W72" i="19" s="1"/>
  <c r="U23" i="2"/>
  <c r="T23" i="2"/>
  <c r="S24" i="2" l="1"/>
  <c r="R42" i="17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U24" i="2"/>
  <c r="T24" i="2"/>
  <c r="S25" i="2" l="1"/>
  <c r="H13" i="18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T25" i="2"/>
  <c r="U25" i="2"/>
  <c r="P21" i="17" l="1"/>
  <c r="O38" i="17"/>
  <c r="J19" i="18" s="1"/>
  <c r="P27" i="17"/>
  <c r="R27" i="17"/>
  <c r="O36" i="17"/>
  <c r="I19" i="18" s="1"/>
  <c r="Q25" i="17"/>
  <c r="P25" i="17"/>
  <c r="O34" i="17"/>
  <c r="G19" i="18" s="1"/>
  <c r="S26" i="2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U26" i="2"/>
  <c r="T26" i="2"/>
  <c r="G22" i="15" l="1"/>
  <c r="M11" i="18" s="1"/>
  <c r="M12" i="18" s="1"/>
  <c r="S27" i="2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U27" i="2"/>
  <c r="T27" i="2"/>
  <c r="H12" i="18" l="1"/>
  <c r="H27" i="18" s="1"/>
  <c r="H29" i="18" s="1"/>
  <c r="S28" i="2"/>
  <c r="E27" i="18"/>
  <c r="E29" i="18" s="1"/>
  <c r="M27" i="18"/>
  <c r="M29" i="18" s="1"/>
  <c r="J29" i="18"/>
  <c r="I27" i="18"/>
  <c r="I29" i="18" s="1"/>
  <c r="F29" i="18"/>
  <c r="L29" i="18"/>
  <c r="T28" i="2"/>
  <c r="U28" i="2"/>
  <c r="S29" i="2" l="1"/>
  <c r="T29" i="2"/>
  <c r="U29" i="2"/>
  <c r="S30" i="2" l="1"/>
  <c r="U30" i="2"/>
  <c r="T30" i="2"/>
  <c r="S31" i="2" l="1"/>
  <c r="T31" i="2"/>
  <c r="U31" i="2"/>
  <c r="S32" i="2" l="1"/>
  <c r="U32" i="2"/>
  <c r="T32" i="2"/>
  <c r="S33" i="2" l="1"/>
  <c r="U33" i="2"/>
  <c r="T33" i="2"/>
  <c r="S34" i="2" l="1"/>
  <c r="U34" i="2"/>
  <c r="T34" i="2"/>
  <c r="S35" i="2" l="1"/>
  <c r="U35" i="2"/>
  <c r="T35" i="2"/>
  <c r="S36" i="2" l="1"/>
  <c r="T36" i="2"/>
  <c r="U36" i="2"/>
  <c r="S37" i="2" l="1"/>
  <c r="U37" i="2"/>
  <c r="T37" i="2"/>
  <c r="S38" i="2" l="1"/>
  <c r="U38" i="2"/>
  <c r="T38" i="2"/>
  <c r="S39" i="2" l="1"/>
  <c r="T39" i="2"/>
  <c r="U39" i="2"/>
  <c r="S40" i="2" l="1"/>
  <c r="T40" i="2"/>
  <c r="U40" i="2"/>
  <c r="S41" i="2" l="1"/>
  <c r="U41" i="2"/>
  <c r="T41" i="2"/>
  <c r="S42" i="2" l="1"/>
  <c r="U42" i="2"/>
  <c r="T42" i="2"/>
  <c r="S43" i="2" l="1"/>
  <c r="T43" i="2"/>
  <c r="U43" i="2"/>
  <c r="S44" i="2" l="1"/>
  <c r="T44" i="2"/>
  <c r="U44" i="2"/>
  <c r="S45" i="2" l="1"/>
  <c r="U45" i="2"/>
  <c r="T45" i="2"/>
  <c r="S46" i="2" l="1"/>
  <c r="U46" i="2"/>
  <c r="T46" i="2"/>
  <c r="S47" i="2" l="1"/>
  <c r="T47" i="2"/>
  <c r="U47" i="2"/>
  <c r="S48" i="2" l="1"/>
  <c r="T48" i="2"/>
  <c r="U48" i="2"/>
  <c r="S49" i="2" l="1"/>
  <c r="T49" i="2"/>
  <c r="U49" i="2"/>
  <c r="S50" i="2" l="1"/>
  <c r="U50" i="2"/>
  <c r="T50" i="2"/>
  <c r="S51" i="2" l="1"/>
  <c r="U51" i="2"/>
  <c r="T51" i="2"/>
  <c r="S52" i="2" l="1"/>
  <c r="U52" i="2"/>
  <c r="T52" i="2"/>
  <c r="S53" i="2" l="1"/>
  <c r="T53" i="2"/>
  <c r="U53" i="2"/>
  <c r="S54" i="2" l="1"/>
  <c r="U54" i="2"/>
  <c r="T54" i="2"/>
  <c r="S55" i="2" l="1"/>
  <c r="U55" i="2"/>
  <c r="T55" i="2"/>
  <c r="S56" i="2" l="1"/>
  <c r="U56" i="2"/>
  <c r="T56" i="2"/>
  <c r="S57" i="2" l="1"/>
  <c r="T57" i="2"/>
  <c r="U57" i="2"/>
  <c r="S58" i="2" l="1"/>
  <c r="U58" i="2"/>
  <c r="T58" i="2"/>
  <c r="S59" i="2" l="1"/>
  <c r="U59" i="2"/>
  <c r="T59" i="2"/>
  <c r="S60" i="2" l="1"/>
  <c r="U60" i="2"/>
  <c r="T60" i="2"/>
  <c r="S61" i="2" l="1"/>
  <c r="U61" i="2"/>
  <c r="T61" i="2"/>
  <c r="S62" i="2" l="1"/>
  <c r="U62" i="2"/>
  <c r="T62" i="2"/>
  <c r="S63" i="2" l="1"/>
  <c r="T63" i="2"/>
  <c r="U63" i="2"/>
  <c r="S64" i="2" l="1"/>
  <c r="T64" i="2"/>
  <c r="U64" i="2"/>
  <c r="S65" i="2" l="1"/>
  <c r="U65" i="2"/>
  <c r="T65" i="2"/>
  <c r="S66" i="2" l="1"/>
  <c r="U66" i="2"/>
  <c r="T66" i="2"/>
  <c r="S67" i="2" l="1"/>
  <c r="U67" i="2"/>
  <c r="T67" i="2"/>
  <c r="S68" i="2" l="1"/>
  <c r="T68" i="2"/>
  <c r="U68" i="2"/>
  <c r="S69" i="2" l="1"/>
  <c r="U69" i="2"/>
  <c r="T69" i="2"/>
  <c r="S70" i="2" l="1"/>
  <c r="U70" i="2"/>
  <c r="T70" i="2"/>
  <c r="S71" i="2" l="1"/>
  <c r="T71" i="2"/>
  <c r="U71" i="2"/>
  <c r="S72" i="2" l="1"/>
  <c r="U72" i="2"/>
  <c r="T72" i="2"/>
  <c r="S73" i="2" l="1"/>
  <c r="U73" i="2"/>
  <c r="T73" i="2"/>
  <c r="S74" i="2" l="1"/>
  <c r="T74" i="2"/>
  <c r="U74" i="2"/>
  <c r="S75" i="2" l="1"/>
  <c r="U75" i="2"/>
  <c r="T75" i="2"/>
  <c r="S76" i="2" l="1"/>
  <c r="T76" i="2"/>
  <c r="U76" i="2"/>
  <c r="S77" i="2" l="1"/>
  <c r="T77" i="2"/>
  <c r="U77" i="2"/>
  <c r="S78" i="2" l="1"/>
  <c r="U78" i="2"/>
  <c r="T78" i="2"/>
  <c r="S79" i="2" l="1"/>
  <c r="T79" i="2"/>
  <c r="U79" i="2"/>
  <c r="S80" i="2" l="1"/>
  <c r="U80" i="2"/>
  <c r="T80" i="2"/>
  <c r="S81" i="2" l="1"/>
  <c r="U81" i="2"/>
  <c r="T81" i="2"/>
  <c r="S82" i="2" l="1"/>
  <c r="T82" i="2"/>
  <c r="U82" i="2"/>
  <c r="S83" i="2" l="1"/>
  <c r="U83" i="2"/>
  <c r="T83" i="2"/>
  <c r="S84" i="2" l="1"/>
  <c r="T84" i="2"/>
  <c r="U84" i="2"/>
  <c r="S85" i="2" l="1"/>
  <c r="U85" i="2"/>
  <c r="T85" i="2"/>
  <c r="S86" i="2" l="1"/>
  <c r="U86" i="2"/>
  <c r="T86" i="2"/>
  <c r="S87" i="2" l="1"/>
  <c r="T87" i="2"/>
  <c r="U87" i="2"/>
  <c r="S88" i="2" l="1"/>
  <c r="U88" i="2"/>
  <c r="T88" i="2"/>
  <c r="S89" i="2" l="1"/>
  <c r="U89" i="2"/>
  <c r="T89" i="2"/>
  <c r="S90" i="2" l="1"/>
  <c r="T90" i="2"/>
  <c r="U90" i="2"/>
  <c r="S91" i="2" l="1"/>
  <c r="U91" i="2"/>
  <c r="T91" i="2"/>
  <c r="S92" i="2" l="1"/>
  <c r="T92" i="2"/>
  <c r="U92" i="2"/>
  <c r="S93" i="2" l="1"/>
  <c r="T93" i="2"/>
  <c r="U93" i="2"/>
  <c r="S94" i="2" l="1"/>
  <c r="T94" i="2"/>
  <c r="U94" i="2"/>
  <c r="S95" i="2" l="1"/>
  <c r="U95" i="2"/>
  <c r="T95" i="2"/>
  <c r="S96" i="2" l="1"/>
  <c r="T96" i="2"/>
  <c r="U96" i="2"/>
  <c r="S97" i="2" l="1"/>
  <c r="T97" i="2"/>
  <c r="U97" i="2"/>
  <c r="S98" i="2" l="1"/>
  <c r="U98" i="2"/>
  <c r="T98" i="2"/>
  <c r="S99" i="2" l="1"/>
  <c r="T99" i="2"/>
  <c r="U99" i="2"/>
  <c r="S100" i="2" l="1"/>
  <c r="U100" i="2"/>
  <c r="T100" i="2"/>
  <c r="S101" i="2" l="1"/>
  <c r="T101" i="2"/>
  <c r="U101" i="2"/>
  <c r="S102" i="2" l="1"/>
  <c r="U102" i="2"/>
  <c r="T102" i="2"/>
  <c r="S103" i="2" l="1"/>
  <c r="U103" i="2"/>
  <c r="T103" i="2"/>
  <c r="S104" i="2" l="1"/>
  <c r="U104" i="2"/>
  <c r="T104" i="2"/>
  <c r="S105" i="2" l="1"/>
  <c r="T105" i="2"/>
  <c r="U105" i="2"/>
  <c r="S106" i="2" l="1"/>
  <c r="T106" i="2"/>
  <c r="U106" i="2"/>
  <c r="S107" i="2" l="1"/>
  <c r="T107" i="2"/>
  <c r="U107" i="2"/>
  <c r="S108" i="2" l="1"/>
  <c r="U108" i="2"/>
  <c r="T108" i="2"/>
  <c r="S109" i="2" l="1"/>
  <c r="U109" i="2"/>
  <c r="T109" i="2"/>
  <c r="S110" i="2" l="1"/>
  <c r="T110" i="2"/>
  <c r="U110" i="2"/>
  <c r="S111" i="2" l="1"/>
  <c r="U111" i="2"/>
  <c r="T111" i="2"/>
  <c r="S112" i="2" l="1"/>
  <c r="U112" i="2"/>
  <c r="T112" i="2"/>
  <c r="S113" i="2" l="1"/>
  <c r="T113" i="2"/>
  <c r="U113" i="2"/>
  <c r="S114" i="2" l="1"/>
  <c r="T114" i="2"/>
  <c r="U114" i="2"/>
  <c r="S115" i="2" l="1"/>
  <c r="T115" i="2"/>
  <c r="U115" i="2"/>
  <c r="S116" i="2" l="1"/>
  <c r="U116" i="2"/>
  <c r="T116" i="2"/>
  <c r="S117" i="2" l="1"/>
  <c r="T117" i="2"/>
  <c r="U117" i="2"/>
  <c r="S118" i="2" l="1"/>
  <c r="T118" i="2"/>
  <c r="U118" i="2"/>
  <c r="S119" i="2" l="1"/>
  <c r="T119" i="2"/>
  <c r="U119" i="2"/>
  <c r="S120" i="2" l="1"/>
  <c r="U120" i="2"/>
  <c r="T120" i="2"/>
  <c r="S121" i="2" l="1"/>
  <c r="U121" i="2"/>
  <c r="T121" i="2"/>
  <c r="S122" i="2" l="1"/>
  <c r="U122" i="2"/>
  <c r="T122" i="2"/>
  <c r="S123" i="2" l="1"/>
  <c r="T123" i="2"/>
  <c r="U123" i="2"/>
  <c r="S124" i="2" l="1"/>
  <c r="U124" i="2"/>
  <c r="T124" i="2"/>
  <c r="S125" i="2" l="1"/>
  <c r="T125" i="2"/>
  <c r="U125" i="2"/>
  <c r="S126" i="2" l="1"/>
  <c r="T126" i="2"/>
  <c r="U126" i="2"/>
  <c r="S127" i="2" l="1"/>
  <c r="T127" i="2"/>
  <c r="U127" i="2"/>
  <c r="S128" i="2" l="1"/>
  <c r="T128" i="2"/>
  <c r="U128" i="2"/>
  <c r="S129" i="2" l="1"/>
  <c r="T129" i="2"/>
  <c r="U129" i="2"/>
  <c r="S130" i="2" l="1"/>
  <c r="U130" i="2"/>
  <c r="T130" i="2"/>
  <c r="S131" i="2" l="1"/>
  <c r="U131" i="2"/>
  <c r="T131" i="2"/>
  <c r="S132" i="2" l="1"/>
  <c r="T132" i="2"/>
  <c r="U132" i="2"/>
  <c r="S133" i="2" l="1"/>
  <c r="U133" i="2"/>
  <c r="T133" i="2"/>
  <c r="S134" i="2" l="1"/>
  <c r="T134" i="2"/>
  <c r="U134" i="2"/>
  <c r="S135" i="2" l="1"/>
  <c r="T135" i="2"/>
  <c r="U135" i="2"/>
  <c r="S136" i="2" l="1"/>
  <c r="T136" i="2"/>
  <c r="U136" i="2"/>
  <c r="S137" i="2" l="1"/>
  <c r="U137" i="2"/>
  <c r="T137" i="2"/>
  <c r="S138" i="2" l="1"/>
  <c r="T138" i="2"/>
  <c r="U138" i="2"/>
  <c r="S139" i="2" l="1"/>
  <c r="T139" i="2"/>
  <c r="U139" i="2"/>
  <c r="S140" i="2" l="1"/>
  <c r="U140" i="2"/>
  <c r="T140" i="2"/>
  <c r="S141" i="2" l="1"/>
  <c r="T141" i="2"/>
  <c r="U141" i="2"/>
  <c r="S142" i="2" l="1"/>
  <c r="T142" i="2"/>
  <c r="U142" i="2"/>
  <c r="S143" i="2" l="1"/>
  <c r="U143" i="2"/>
  <c r="T143" i="2"/>
  <c r="S144" i="2" l="1"/>
  <c r="T144" i="2"/>
  <c r="U144" i="2"/>
  <c r="S145" i="2" l="1"/>
  <c r="T145" i="2"/>
  <c r="U145" i="2"/>
  <c r="S146" i="2" l="1"/>
  <c r="T146" i="2"/>
  <c r="U146" i="2"/>
  <c r="S147" i="2" l="1"/>
  <c r="U147" i="2"/>
  <c r="T147" i="2"/>
  <c r="S148" i="2" l="1"/>
  <c r="U148" i="2"/>
  <c r="T148" i="2"/>
  <c r="S149" i="2" l="1"/>
  <c r="U149" i="2"/>
  <c r="T149" i="2"/>
  <c r="S150" i="2" l="1"/>
  <c r="U150" i="2"/>
  <c r="T150" i="2"/>
  <c r="S151" i="2" l="1"/>
  <c r="T151" i="2"/>
  <c r="U151" i="2"/>
  <c r="S152" i="2" l="1"/>
  <c r="T152" i="2"/>
  <c r="U152" i="2"/>
  <c r="S153" i="2" l="1"/>
  <c r="T153" i="2"/>
  <c r="U153" i="2"/>
  <c r="S154" i="2" l="1"/>
  <c r="T154" i="2"/>
  <c r="U154" i="2"/>
  <c r="S155" i="2" l="1"/>
  <c r="U155" i="2"/>
  <c r="T155" i="2"/>
  <c r="S156" i="2" l="1"/>
  <c r="U156" i="2"/>
  <c r="T156" i="2"/>
  <c r="S157" i="2" l="1"/>
  <c r="U157" i="2"/>
  <c r="T157" i="2"/>
  <c r="S158" i="2" l="1"/>
  <c r="U158" i="2"/>
  <c r="T158" i="2"/>
  <c r="S159" i="2" l="1"/>
  <c r="T159" i="2"/>
  <c r="U159" i="2"/>
  <c r="S160" i="2" l="1"/>
  <c r="T160" i="2"/>
  <c r="U160" i="2"/>
  <c r="S161" i="2" l="1"/>
  <c r="U161" i="2"/>
  <c r="T161" i="2"/>
  <c r="S162" i="2" l="1"/>
  <c r="U162" i="2"/>
  <c r="T162" i="2"/>
  <c r="S163" i="2" l="1"/>
  <c r="U163" i="2"/>
  <c r="T163" i="2"/>
  <c r="S164" i="2" l="1"/>
  <c r="T164" i="2"/>
  <c r="U164" i="2"/>
  <c r="S165" i="2" l="1"/>
  <c r="U165" i="2"/>
  <c r="T165" i="2"/>
  <c r="S166" i="2" l="1"/>
  <c r="U166" i="2"/>
  <c r="T166" i="2"/>
  <c r="S167" i="2" l="1"/>
  <c r="U167" i="2"/>
  <c r="T167" i="2"/>
  <c r="S168" i="2" l="1"/>
  <c r="T168" i="2"/>
  <c r="U168" i="2"/>
  <c r="S169" i="2" l="1"/>
  <c r="U169" i="2"/>
  <c r="T169" i="2"/>
  <c r="S170" i="2" l="1"/>
  <c r="T170" i="2"/>
  <c r="U170" i="2"/>
  <c r="S171" i="2" l="1"/>
  <c r="T171" i="2"/>
  <c r="U171" i="2"/>
  <c r="S172" i="2" l="1"/>
  <c r="T172" i="2"/>
  <c r="U172" i="2"/>
  <c r="S173" i="2" l="1"/>
  <c r="U173" i="2"/>
  <c r="T173" i="2"/>
  <c r="S174" i="2" l="1"/>
  <c r="T174" i="2"/>
  <c r="U174" i="2"/>
  <c r="S175" i="2" l="1"/>
  <c r="T175" i="2"/>
  <c r="U175" i="2"/>
  <c r="S176" i="2" l="1"/>
  <c r="T176" i="2"/>
  <c r="U176" i="2"/>
  <c r="S177" i="2" l="1"/>
  <c r="U177" i="2"/>
  <c r="T177" i="2"/>
  <c r="S178" i="2" l="1"/>
  <c r="U178" i="2"/>
  <c r="T178" i="2"/>
  <c r="S179" i="2" l="1"/>
  <c r="T179" i="2"/>
  <c r="U179" i="2"/>
  <c r="S180" i="2" l="1"/>
  <c r="U180" i="2"/>
  <c r="T180" i="2"/>
  <c r="S181" i="2" l="1"/>
  <c r="T181" i="2"/>
  <c r="U181" i="2"/>
  <c r="S182" i="2" l="1"/>
  <c r="U182" i="2"/>
  <c r="T182" i="2"/>
  <c r="S183" i="2" l="1"/>
  <c r="T183" i="2"/>
  <c r="U183" i="2"/>
  <c r="S184" i="2" l="1"/>
  <c r="T184" i="2"/>
  <c r="U184" i="2"/>
  <c r="S185" i="2" l="1"/>
  <c r="U185" i="2"/>
  <c r="T185" i="2"/>
  <c r="S186" i="2" l="1"/>
  <c r="T186" i="2"/>
  <c r="U186" i="2"/>
  <c r="S187" i="2" l="1"/>
  <c r="T187" i="2"/>
  <c r="U187" i="2"/>
  <c r="S188" i="2" l="1"/>
  <c r="U188" i="2"/>
  <c r="T188" i="2"/>
  <c r="S189" i="2" l="1"/>
  <c r="U189" i="2"/>
  <c r="T189" i="2"/>
  <c r="S190" i="2" l="1"/>
  <c r="U190" i="2"/>
  <c r="T190" i="2"/>
  <c r="S191" i="2" l="1"/>
  <c r="U191" i="2"/>
  <c r="T191" i="2"/>
  <c r="S192" i="2" l="1"/>
  <c r="U192" i="2"/>
  <c r="T192" i="2"/>
  <c r="S193" i="2" l="1"/>
  <c r="U193" i="2"/>
  <c r="T193" i="2"/>
  <c r="S194" i="2" l="1"/>
  <c r="T194" i="2"/>
  <c r="U194" i="2"/>
  <c r="S195" i="2" l="1"/>
  <c r="U195" i="2"/>
  <c r="T195" i="2"/>
  <c r="S196" i="2" l="1"/>
  <c r="T196" i="2"/>
  <c r="U196" i="2"/>
  <c r="S197" i="2" l="1"/>
  <c r="U197" i="2"/>
  <c r="T197" i="2"/>
  <c r="S198" i="2" l="1"/>
  <c r="T198" i="2"/>
  <c r="U198" i="2"/>
  <c r="S199" i="2" l="1"/>
  <c r="T199" i="2"/>
  <c r="U199" i="2"/>
  <c r="S200" i="2" l="1"/>
  <c r="T200" i="2"/>
  <c r="U200" i="2"/>
  <c r="S201" i="2" l="1"/>
  <c r="T201" i="2"/>
  <c r="U201" i="2"/>
  <c r="S202" i="2" l="1"/>
  <c r="U202" i="2"/>
  <c r="T202" i="2"/>
  <c r="S203" i="2" l="1"/>
  <c r="T203" i="2"/>
  <c r="U203" i="2"/>
  <c r="S204" i="2" l="1"/>
  <c r="U204" i="2"/>
  <c r="T204" i="2"/>
  <c r="S205" i="2" l="1"/>
  <c r="T205" i="2"/>
  <c r="U205" i="2"/>
  <c r="S206" i="2" l="1"/>
  <c r="T206" i="2"/>
  <c r="U206" i="2"/>
  <c r="S207" i="2" l="1"/>
  <c r="U207" i="2"/>
  <c r="T207" i="2"/>
  <c r="S208" i="2" l="1"/>
  <c r="U208" i="2"/>
  <c r="T208" i="2"/>
  <c r="S209" i="2" l="1"/>
  <c r="U209" i="2"/>
  <c r="T209" i="2"/>
  <c r="S210" i="2" l="1"/>
  <c r="T210" i="2"/>
  <c r="U210" i="2"/>
  <c r="S211" i="2" l="1"/>
  <c r="T211" i="2"/>
  <c r="U211" i="2"/>
  <c r="S212" i="2" l="1"/>
  <c r="T212" i="2"/>
  <c r="U212" i="2"/>
  <c r="S213" i="2" l="1"/>
  <c r="T213" i="2"/>
  <c r="U213" i="2"/>
  <c r="S214" i="2" l="1"/>
  <c r="T214" i="2"/>
  <c r="U214" i="2"/>
  <c r="S215" i="2" l="1"/>
  <c r="U215" i="2"/>
  <c r="T215" i="2"/>
  <c r="S216" i="2" l="1"/>
  <c r="T216" i="2"/>
  <c r="U216" i="2"/>
  <c r="S217" i="2" l="1"/>
  <c r="T217" i="2"/>
  <c r="U217" i="2"/>
  <c r="S218" i="2" l="1"/>
  <c r="T218" i="2"/>
  <c r="U218" i="2"/>
  <c r="S219" i="2" l="1"/>
  <c r="T219" i="2"/>
  <c r="U219" i="2"/>
  <c r="S220" i="2" l="1"/>
  <c r="T220" i="2"/>
  <c r="U220" i="2"/>
  <c r="S221" i="2" l="1"/>
  <c r="T221" i="2"/>
  <c r="U221" i="2"/>
  <c r="S222" i="2" l="1"/>
  <c r="T222" i="2"/>
  <c r="U222" i="2"/>
  <c r="S223" i="2" l="1"/>
  <c r="T223" i="2"/>
  <c r="U223" i="2"/>
  <c r="S224" i="2" l="1"/>
  <c r="T224" i="2"/>
  <c r="U224" i="2"/>
  <c r="S225" i="2" l="1"/>
  <c r="U225" i="2"/>
  <c r="T225" i="2"/>
  <c r="S226" i="2" l="1"/>
  <c r="U226" i="2"/>
  <c r="T226" i="2"/>
  <c r="S227" i="2" l="1"/>
  <c r="T227" i="2"/>
  <c r="U227" i="2"/>
  <c r="S228" i="2" l="1"/>
  <c r="T228" i="2"/>
  <c r="U228" i="2"/>
  <c r="S229" i="2" l="1"/>
  <c r="T229" i="2"/>
  <c r="U229" i="2"/>
  <c r="S230" i="2" l="1"/>
  <c r="U230" i="2"/>
  <c r="T230" i="2"/>
  <c r="S231" i="2" l="1"/>
  <c r="T231" i="2"/>
  <c r="U231" i="2"/>
  <c r="S232" i="2" l="1"/>
  <c r="T232" i="2"/>
  <c r="U232" i="2"/>
  <c r="S233" i="2" l="1"/>
  <c r="T233" i="2"/>
  <c r="U233" i="2"/>
  <c r="S234" i="2" l="1"/>
  <c r="U234" i="2"/>
  <c r="T234" i="2"/>
  <c r="S235" i="2" l="1"/>
  <c r="U235" i="2"/>
  <c r="T235" i="2"/>
  <c r="S236" i="2" l="1"/>
  <c r="U236" i="2"/>
  <c r="T236" i="2"/>
  <c r="S237" i="2" l="1"/>
  <c r="U237" i="2"/>
  <c r="T237" i="2"/>
  <c r="S238" i="2" l="1"/>
  <c r="U238" i="2"/>
  <c r="T238" i="2"/>
  <c r="S239" i="2" l="1"/>
  <c r="T239" i="2"/>
  <c r="U239" i="2"/>
  <c r="S240" i="2" l="1"/>
  <c r="U240" i="2"/>
  <c r="T240" i="2"/>
  <c r="S241" i="2" l="1"/>
  <c r="U241" i="2"/>
  <c r="T241" i="2"/>
  <c r="S242" i="2" l="1"/>
  <c r="U242" i="2"/>
  <c r="T242" i="2"/>
  <c r="S243" i="2" l="1"/>
  <c r="T243" i="2"/>
  <c r="U243" i="2"/>
  <c r="S244" i="2" l="1"/>
  <c r="T244" i="2"/>
  <c r="U244" i="2"/>
  <c r="S245" i="2" l="1"/>
  <c r="T245" i="2"/>
  <c r="U245" i="2"/>
  <c r="S246" i="2" l="1"/>
  <c r="T246" i="2"/>
  <c r="U246" i="2"/>
  <c r="S247" i="2" l="1"/>
  <c r="U247" i="2"/>
  <c r="T247" i="2"/>
  <c r="S248" i="2" l="1"/>
  <c r="T248" i="2"/>
  <c r="U248" i="2"/>
  <c r="S249" i="2" l="1"/>
  <c r="U249" i="2"/>
  <c r="T249" i="2"/>
  <c r="S250" i="2" l="1"/>
  <c r="U250" i="2"/>
  <c r="T250" i="2"/>
  <c r="S251" i="2" l="1"/>
  <c r="U251" i="2"/>
  <c r="T251" i="2"/>
  <c r="S252" i="2" l="1"/>
  <c r="U252" i="2"/>
  <c r="T252" i="2"/>
  <c r="S253" i="2" l="1"/>
  <c r="T253" i="2"/>
  <c r="U253" i="2"/>
  <c r="S254" i="2" l="1"/>
  <c r="T254" i="2"/>
  <c r="U254" i="2"/>
  <c r="S255" i="2" l="1"/>
  <c r="U255" i="2"/>
  <c r="T255" i="2"/>
  <c r="S256" i="2" l="1"/>
  <c r="T256" i="2"/>
  <c r="U256" i="2"/>
  <c r="S257" i="2" l="1"/>
  <c r="T257" i="2"/>
  <c r="U257" i="2"/>
  <c r="S258" i="2" l="1"/>
  <c r="U258" i="2"/>
  <c r="T258" i="2"/>
  <c r="S259" i="2" l="1"/>
  <c r="U259" i="2"/>
  <c r="T259" i="2"/>
  <c r="S260" i="2" l="1"/>
  <c r="T260" i="2"/>
  <c r="U260" i="2"/>
  <c r="S261" i="2" l="1"/>
  <c r="T261" i="2"/>
  <c r="U261" i="2"/>
  <c r="S262" i="2" l="1"/>
  <c r="T262" i="2"/>
  <c r="U262" i="2"/>
  <c r="S263" i="2" l="1"/>
  <c r="U263" i="2"/>
  <c r="T263" i="2"/>
  <c r="S264" i="2" l="1"/>
  <c r="U264" i="2"/>
  <c r="T264" i="2"/>
  <c r="S265" i="2" l="1"/>
  <c r="U265" i="2"/>
  <c r="T265" i="2"/>
  <c r="S266" i="2" l="1"/>
  <c r="T266" i="2"/>
  <c r="U266" i="2"/>
  <c r="S267" i="2" l="1"/>
  <c r="U267" i="2"/>
  <c r="T267" i="2"/>
  <c r="S268" i="2" l="1"/>
  <c r="T268" i="2"/>
  <c r="U268" i="2"/>
  <c r="S269" i="2" l="1"/>
  <c r="U269" i="2"/>
  <c r="T269" i="2"/>
  <c r="S270" i="2" l="1"/>
  <c r="U270" i="2"/>
  <c r="T270" i="2"/>
  <c r="S271" i="2" l="1"/>
  <c r="T271" i="2"/>
  <c r="U271" i="2"/>
  <c r="S272" i="2" l="1"/>
  <c r="U272" i="2"/>
  <c r="T272" i="2"/>
  <c r="S273" i="2" l="1"/>
  <c r="U273" i="2"/>
  <c r="T273" i="2"/>
  <c r="S274" i="2" l="1"/>
  <c r="U274" i="2"/>
  <c r="T274" i="2"/>
  <c r="S275" i="2" l="1"/>
  <c r="T275" i="2"/>
  <c r="U275" i="2"/>
  <c r="S276" i="2" l="1"/>
  <c r="U276" i="2"/>
  <c r="T276" i="2"/>
  <c r="S277" i="2" l="1"/>
  <c r="U277" i="2"/>
  <c r="T277" i="2"/>
  <c r="S278" i="2" l="1"/>
  <c r="U278" i="2"/>
  <c r="T278" i="2"/>
  <c r="S279" i="2" l="1"/>
  <c r="T279" i="2"/>
  <c r="U279" i="2"/>
  <c r="S280" i="2" l="1"/>
  <c r="T280" i="2"/>
  <c r="U280" i="2"/>
  <c r="S281" i="2" l="1"/>
  <c r="T281" i="2"/>
  <c r="U281" i="2"/>
  <c r="S282" i="2" l="1"/>
  <c r="T282" i="2"/>
  <c r="U282" i="2"/>
  <c r="S283" i="2" l="1"/>
  <c r="T283" i="2"/>
  <c r="U283" i="2"/>
  <c r="S284" i="2" l="1"/>
  <c r="U284" i="2"/>
  <c r="T284" i="2"/>
  <c r="S285" i="2" l="1"/>
  <c r="U285" i="2"/>
  <c r="T285" i="2"/>
  <c r="S286" i="2" l="1"/>
  <c r="T286" i="2"/>
  <c r="U286" i="2"/>
  <c r="S287" i="2" l="1"/>
  <c r="T287" i="2"/>
  <c r="U287" i="2"/>
  <c r="S288" i="2" l="1"/>
  <c r="T288" i="2"/>
  <c r="U288" i="2"/>
  <c r="S289" i="2" l="1"/>
  <c r="U289" i="2"/>
  <c r="T289" i="2"/>
  <c r="S290" i="2" l="1"/>
  <c r="U290" i="2"/>
  <c r="T290" i="2"/>
  <c r="S291" i="2" l="1"/>
  <c r="U291" i="2"/>
  <c r="T291" i="2"/>
  <c r="S292" i="2" l="1"/>
  <c r="T292" i="2"/>
  <c r="U292" i="2"/>
  <c r="S293" i="2" l="1"/>
  <c r="T293" i="2"/>
  <c r="U293" i="2"/>
  <c r="S294" i="2" l="1"/>
  <c r="U294" i="2"/>
  <c r="T294" i="2"/>
  <c r="S295" i="2" l="1"/>
  <c r="U295" i="2"/>
  <c r="T295" i="2"/>
  <c r="S296" i="2" l="1"/>
  <c r="U296" i="2"/>
  <c r="T296" i="2"/>
  <c r="S297" i="2" l="1"/>
  <c r="U297" i="2"/>
  <c r="T297" i="2"/>
  <c r="S298" i="2" l="1"/>
  <c r="U298" i="2"/>
  <c r="T298" i="2"/>
  <c r="S299" i="2" l="1"/>
  <c r="U299" i="2"/>
  <c r="T299" i="2"/>
  <c r="S300" i="2" l="1"/>
  <c r="T300" i="2"/>
  <c r="U300" i="2"/>
  <c r="S301" i="2" l="1"/>
  <c r="T301" i="2"/>
  <c r="U301" i="2"/>
  <c r="S302" i="2" l="1"/>
  <c r="T302" i="2"/>
  <c r="U302" i="2"/>
  <c r="S303" i="2" l="1"/>
  <c r="T303" i="2"/>
  <c r="U303" i="2"/>
  <c r="S304" i="2" l="1"/>
  <c r="U304" i="2"/>
  <c r="T304" i="2"/>
  <c r="S305" i="2" l="1"/>
  <c r="U305" i="2"/>
  <c r="T305" i="2"/>
  <c r="S306" i="2" l="1"/>
  <c r="U306" i="2"/>
  <c r="T306" i="2"/>
  <c r="S307" i="2" l="1"/>
  <c r="U307" i="2"/>
  <c r="T307" i="2"/>
  <c r="S308" i="2" l="1"/>
  <c r="T308" i="2"/>
  <c r="U308" i="2"/>
  <c r="S309" i="2" l="1"/>
  <c r="T309" i="2"/>
  <c r="U309" i="2"/>
  <c r="S310" i="2" l="1"/>
  <c r="T310" i="2"/>
  <c r="U310" i="2"/>
  <c r="S311" i="2" l="1"/>
  <c r="U311" i="2"/>
  <c r="T311" i="2"/>
  <c r="S312" i="2" l="1"/>
  <c r="T312" i="2"/>
  <c r="U312" i="2"/>
  <c r="S313" i="2" l="1"/>
  <c r="U313" i="2"/>
  <c r="T313" i="2"/>
  <c r="S314" i="2" l="1"/>
  <c r="U314" i="2"/>
  <c r="T314" i="2"/>
  <c r="S315" i="2" l="1"/>
  <c r="T315" i="2"/>
  <c r="U315" i="2"/>
  <c r="S316" i="2" l="1"/>
  <c r="T316" i="2"/>
  <c r="U316" i="2"/>
  <c r="S317" i="2" l="1"/>
  <c r="T317" i="2"/>
  <c r="U317" i="2"/>
  <c r="S318" i="2" l="1"/>
  <c r="T318" i="2"/>
  <c r="U318" i="2"/>
  <c r="S319" i="2" l="1"/>
  <c r="U319" i="2"/>
  <c r="T319" i="2"/>
  <c r="S320" i="2" l="1"/>
  <c r="T320" i="2"/>
  <c r="U320" i="2"/>
  <c r="S321" i="2" l="1"/>
  <c r="U321" i="2"/>
  <c r="T321" i="2"/>
  <c r="S322" i="2" l="1"/>
  <c r="U322" i="2"/>
  <c r="T322" i="2"/>
  <c r="S323" i="2" l="1"/>
  <c r="U323" i="2"/>
  <c r="T323" i="2"/>
  <c r="S324" i="2" l="1"/>
  <c r="U324" i="2"/>
  <c r="T324" i="2"/>
  <c r="S325" i="2" l="1"/>
  <c r="T325" i="2"/>
  <c r="U325" i="2"/>
  <c r="S326" i="2" l="1"/>
  <c r="T326" i="2"/>
  <c r="U326" i="2"/>
  <c r="S327" i="2" l="1"/>
  <c r="U327" i="2"/>
  <c r="T327" i="2"/>
  <c r="S328" i="2" l="1"/>
  <c r="T328" i="2"/>
  <c r="U328" i="2"/>
  <c r="S329" i="2" l="1"/>
  <c r="U329" i="2"/>
  <c r="T329" i="2"/>
  <c r="S330" i="2" l="1"/>
  <c r="T330" i="2"/>
  <c r="U330" i="2"/>
  <c r="S331" i="2" l="1"/>
  <c r="U331" i="2"/>
  <c r="T331" i="2"/>
  <c r="S332" i="2" l="1"/>
  <c r="T332" i="2"/>
  <c r="U332" i="2"/>
  <c r="S333" i="2" l="1"/>
  <c r="T333" i="2"/>
  <c r="U333" i="2"/>
  <c r="S334" i="2" l="1"/>
  <c r="U334" i="2"/>
  <c r="T334" i="2"/>
  <c r="S335" i="2" l="1"/>
  <c r="T335" i="2"/>
  <c r="U335" i="2"/>
  <c r="S336" i="2" l="1"/>
  <c r="T336" i="2"/>
  <c r="U336" i="2"/>
  <c r="S337" i="2" l="1"/>
  <c r="T337" i="2"/>
  <c r="U337" i="2"/>
  <c r="S338" i="2" l="1"/>
  <c r="U338" i="2"/>
  <c r="T338" i="2"/>
  <c r="S339" i="2" l="1"/>
  <c r="T339" i="2"/>
  <c r="U339" i="2"/>
  <c r="S340" i="2" l="1"/>
  <c r="T340" i="2"/>
  <c r="U340" i="2"/>
  <c r="S341" i="2" l="1"/>
  <c r="T341" i="2"/>
  <c r="U341" i="2"/>
  <c r="S342" i="2" l="1"/>
  <c r="T342" i="2"/>
  <c r="U342" i="2"/>
  <c r="S343" i="2" l="1"/>
  <c r="U343" i="2"/>
  <c r="T343" i="2"/>
  <c r="S344" i="2" l="1"/>
  <c r="T344" i="2"/>
  <c r="U344" i="2"/>
  <c r="S345" i="2" l="1"/>
  <c r="U345" i="2"/>
  <c r="T345" i="2"/>
  <c r="S346" i="2" l="1"/>
  <c r="U346" i="2"/>
  <c r="T346" i="2"/>
  <c r="S347" i="2" l="1"/>
  <c r="U347" i="2"/>
  <c r="T347" i="2"/>
  <c r="S348" i="2" l="1"/>
  <c r="T348" i="2"/>
  <c r="U348" i="2"/>
  <c r="S349" i="2" l="1"/>
  <c r="T349" i="2"/>
  <c r="U349" i="2"/>
  <c r="S350" i="2" l="1"/>
  <c r="T350" i="2"/>
  <c r="U350" i="2"/>
  <c r="S351" i="2" l="1"/>
  <c r="U351" i="2"/>
  <c r="T351" i="2"/>
  <c r="S352" i="2" l="1"/>
  <c r="U352" i="2"/>
  <c r="T352" i="2"/>
  <c r="S353" i="2" l="1"/>
  <c r="T353" i="2"/>
  <c r="U353" i="2"/>
  <c r="S354" i="2" l="1"/>
  <c r="U354" i="2"/>
  <c r="T354" i="2"/>
  <c r="S355" i="2" l="1"/>
  <c r="T355" i="2"/>
  <c r="U355" i="2"/>
  <c r="S356" i="2" l="1"/>
  <c r="U356" i="2"/>
  <c r="T356" i="2"/>
  <c r="S357" i="2" l="1"/>
  <c r="U357" i="2"/>
  <c r="T357" i="2"/>
  <c r="S358" i="2" l="1"/>
  <c r="T358" i="2"/>
  <c r="U358" i="2"/>
  <c r="S359" i="2" l="1"/>
  <c r="U359" i="2"/>
  <c r="T359" i="2"/>
  <c r="S360" i="2" l="1"/>
  <c r="T360" i="2"/>
  <c r="U360" i="2"/>
  <c r="S361" i="2" l="1"/>
  <c r="U361" i="2"/>
  <c r="T361" i="2"/>
  <c r="S362" i="2" l="1"/>
  <c r="U362" i="2"/>
  <c r="T362" i="2"/>
  <c r="S363" i="2" l="1"/>
  <c r="T363" i="2"/>
  <c r="U363" i="2"/>
  <c r="S364" i="2" l="1"/>
  <c r="T364" i="2"/>
  <c r="U364" i="2"/>
  <c r="S365" i="2" l="1"/>
  <c r="U365" i="2"/>
  <c r="T365" i="2"/>
  <c r="S366" i="2" l="1"/>
  <c r="T366" i="2"/>
  <c r="U366" i="2"/>
  <c r="S367" i="2" l="1"/>
  <c r="T367" i="2"/>
  <c r="U367" i="2"/>
  <c r="S368" i="2" l="1"/>
  <c r="T368" i="2"/>
  <c r="U368" i="2"/>
  <c r="S369" i="2" l="1"/>
  <c r="T369" i="2"/>
  <c r="U369" i="2"/>
  <c r="S370" i="2" l="1"/>
  <c r="T370" i="2"/>
  <c r="U370" i="2"/>
  <c r="S371" i="2" l="1"/>
  <c r="U371" i="2"/>
  <c r="T371" i="2"/>
  <c r="S372" i="2" l="1"/>
  <c r="T372" i="2"/>
  <c r="U372" i="2"/>
  <c r="S373" i="2" l="1"/>
  <c r="T373" i="2"/>
  <c r="U373" i="2"/>
  <c r="S374" i="2" l="1"/>
  <c r="T374" i="2"/>
  <c r="U374" i="2"/>
  <c r="S375" i="2" l="1"/>
  <c r="U375" i="2"/>
  <c r="T375" i="2"/>
  <c r="S376" i="2" l="1"/>
  <c r="U376" i="2"/>
  <c r="T376" i="2"/>
  <c r="S377" i="2" l="1"/>
  <c r="U377" i="2"/>
  <c r="T377" i="2"/>
  <c r="S378" i="2" l="1"/>
  <c r="U378" i="2"/>
  <c r="T378" i="2"/>
  <c r="S379" i="2" l="1"/>
  <c r="U379" i="2"/>
  <c r="T379" i="2"/>
  <c r="S380" i="2" l="1"/>
  <c r="T380" i="2"/>
  <c r="U380" i="2"/>
  <c r="S381" i="2" l="1"/>
  <c r="U381" i="2"/>
  <c r="T381" i="2"/>
  <c r="S382" i="2" l="1"/>
  <c r="U382" i="2"/>
  <c r="T382" i="2"/>
  <c r="S383" i="2" l="1"/>
  <c r="T383" i="2"/>
  <c r="U383" i="2"/>
  <c r="S384" i="2" l="1"/>
  <c r="T384" i="2"/>
  <c r="U384" i="2"/>
  <c r="S385" i="2" l="1"/>
  <c r="U385" i="2"/>
  <c r="T385" i="2"/>
  <c r="S386" i="2" l="1"/>
  <c r="U386" i="2"/>
  <c r="T386" i="2"/>
  <c r="S387" i="2" l="1"/>
  <c r="U387" i="2"/>
  <c r="T387" i="2"/>
  <c r="S388" i="2" l="1"/>
  <c r="U388" i="2"/>
  <c r="T388" i="2"/>
  <c r="S389" i="2" l="1"/>
  <c r="T389" i="2"/>
  <c r="U389" i="2"/>
  <c r="S390" i="2" l="1"/>
  <c r="U390" i="2"/>
  <c r="T390" i="2"/>
  <c r="S391" i="2" l="1"/>
  <c r="T391" i="2"/>
  <c r="U391" i="2"/>
  <c r="S392" i="2" l="1"/>
  <c r="T392" i="2"/>
  <c r="U392" i="2"/>
  <c r="S393" i="2" l="1"/>
  <c r="T393" i="2"/>
  <c r="U393" i="2"/>
  <c r="S394" i="2" l="1"/>
  <c r="T394" i="2"/>
  <c r="U394" i="2"/>
  <c r="S395" i="2" l="1"/>
  <c r="U395" i="2"/>
  <c r="T395" i="2"/>
  <c r="S396" i="2" l="1"/>
  <c r="T396" i="2"/>
  <c r="U396" i="2"/>
  <c r="S397" i="2" l="1"/>
  <c r="U397" i="2"/>
  <c r="T397" i="2"/>
  <c r="S398" i="2" l="1"/>
  <c r="U398" i="2"/>
  <c r="T398" i="2"/>
  <c r="S399" i="2" l="1"/>
  <c r="U399" i="2"/>
  <c r="T399" i="2"/>
  <c r="S400" i="2" l="1"/>
  <c r="T400" i="2"/>
  <c r="U400" i="2"/>
  <c r="S401" i="2" l="1"/>
  <c r="T401" i="2"/>
  <c r="U401" i="2"/>
  <c r="S402" i="2" l="1"/>
  <c r="U402" i="2"/>
  <c r="T402" i="2"/>
  <c r="S403" i="2" l="1"/>
  <c r="U403" i="2"/>
  <c r="T403" i="2"/>
  <c r="S404" i="2" l="1"/>
  <c r="T404" i="2"/>
  <c r="U404" i="2"/>
  <c r="S405" i="2" l="1"/>
  <c r="U405" i="2"/>
  <c r="T405" i="2"/>
  <c r="S406" i="2" l="1"/>
  <c r="T406" i="2"/>
  <c r="U406" i="2"/>
  <c r="S407" i="2" l="1"/>
  <c r="T407" i="2"/>
  <c r="U407" i="2"/>
  <c r="S408" i="2" l="1"/>
  <c r="T408" i="2"/>
  <c r="U408" i="2"/>
  <c r="S409" i="2" l="1"/>
  <c r="T409" i="2"/>
  <c r="U409" i="2"/>
  <c r="S410" i="2" l="1"/>
  <c r="T410" i="2"/>
  <c r="U410" i="2"/>
  <c r="S411" i="2" l="1"/>
  <c r="T411" i="2"/>
  <c r="U411" i="2"/>
  <c r="S412" i="2" l="1"/>
  <c r="T412" i="2"/>
  <c r="U412" i="2"/>
  <c r="S413" i="2" l="1"/>
  <c r="T413" i="2"/>
  <c r="U413" i="2"/>
  <c r="S414" i="2" l="1"/>
  <c r="U414" i="2"/>
  <c r="T414" i="2"/>
  <c r="S415" i="2" l="1"/>
  <c r="T415" i="2"/>
  <c r="U415" i="2"/>
  <c r="S416" i="2" l="1"/>
  <c r="T416" i="2"/>
  <c r="U416" i="2"/>
  <c r="S417" i="2" l="1"/>
  <c r="T417" i="2"/>
  <c r="U417" i="2"/>
  <c r="S418" i="2" l="1"/>
  <c r="U418" i="2"/>
  <c r="T418" i="2"/>
  <c r="S419" i="2" l="1"/>
  <c r="U419" i="2"/>
  <c r="T419" i="2"/>
  <c r="S420" i="2" l="1"/>
  <c r="T420" i="2"/>
  <c r="U420" i="2"/>
  <c r="S421" i="2" l="1"/>
  <c r="U421" i="2"/>
  <c r="T421" i="2"/>
  <c r="S422" i="2" l="1"/>
  <c r="T422" i="2"/>
  <c r="U422" i="2"/>
  <c r="S423" i="2" l="1"/>
  <c r="U423" i="2"/>
  <c r="T423" i="2"/>
  <c r="S424" i="2" l="1"/>
  <c r="T424" i="2"/>
  <c r="U424" i="2"/>
  <c r="S425" i="2" l="1"/>
  <c r="T425" i="2"/>
  <c r="U425" i="2"/>
  <c r="S426" i="2" l="1"/>
  <c r="U426" i="2"/>
  <c r="T426" i="2"/>
  <c r="S427" i="2" l="1"/>
  <c r="T427" i="2"/>
  <c r="U427" i="2"/>
  <c r="S428" i="2" l="1"/>
  <c r="U428" i="2"/>
  <c r="T428" i="2"/>
  <c r="S429" i="2" l="1"/>
  <c r="T429" i="2"/>
  <c r="U429" i="2"/>
  <c r="S430" i="2" l="1"/>
  <c r="T430" i="2"/>
  <c r="U430" i="2"/>
  <c r="S431" i="2" l="1"/>
  <c r="T431" i="2"/>
  <c r="U431" i="2"/>
  <c r="S432" i="2" l="1"/>
  <c r="T432" i="2"/>
  <c r="U432" i="2"/>
  <c r="S433" i="2" l="1"/>
  <c r="U433" i="2"/>
  <c r="T433" i="2"/>
  <c r="S434" i="2" l="1"/>
  <c r="U434" i="2"/>
  <c r="T434" i="2"/>
  <c r="S435" i="2" l="1"/>
  <c r="T435" i="2"/>
  <c r="U435" i="2"/>
  <c r="S436" i="2" l="1"/>
  <c r="U436" i="2"/>
  <c r="T436" i="2"/>
  <c r="S437" i="2" l="1"/>
  <c r="T437" i="2"/>
  <c r="U437" i="2"/>
  <c r="S438" i="2" l="1"/>
  <c r="T438" i="2"/>
  <c r="U438" i="2"/>
  <c r="S439" i="2" l="1"/>
  <c r="T439" i="2"/>
  <c r="U439" i="2"/>
  <c r="S440" i="2" l="1"/>
  <c r="T440" i="2"/>
  <c r="U440" i="2"/>
  <c r="S441" i="2" l="1"/>
  <c r="T441" i="2"/>
  <c r="U441" i="2"/>
  <c r="S442" i="2" l="1"/>
  <c r="U442" i="2"/>
  <c r="T442" i="2"/>
  <c r="S443" i="2" l="1"/>
  <c r="U443" i="2"/>
  <c r="T443" i="2"/>
  <c r="S444" i="2" l="1"/>
  <c r="T444" i="2"/>
  <c r="U444" i="2"/>
  <c r="S445" i="2" l="1"/>
  <c r="U445" i="2"/>
  <c r="T445" i="2"/>
  <c r="S446" i="2" l="1"/>
  <c r="T446" i="2"/>
  <c r="U446" i="2"/>
  <c r="S447" i="2" l="1"/>
  <c r="U447" i="2"/>
  <c r="T447" i="2"/>
  <c r="S448" i="2" l="1"/>
  <c r="T448" i="2"/>
  <c r="U448" i="2"/>
  <c r="S449" i="2" l="1"/>
  <c r="T449" i="2"/>
  <c r="U449" i="2"/>
  <c r="S450" i="2" l="1"/>
  <c r="U450" i="2"/>
  <c r="T450" i="2"/>
  <c r="S451" i="2" l="1"/>
  <c r="U451" i="2"/>
  <c r="T451" i="2"/>
  <c r="S452" i="2" l="1"/>
  <c r="T452" i="2"/>
  <c r="U452" i="2"/>
  <c r="S453" i="2" l="1"/>
  <c r="T453" i="2"/>
  <c r="U453" i="2"/>
  <c r="S454" i="2" l="1"/>
  <c r="T454" i="2"/>
  <c r="U454" i="2"/>
  <c r="S455" i="2" l="1"/>
  <c r="U455" i="2"/>
  <c r="T455" i="2"/>
  <c r="S456" i="2" l="1"/>
  <c r="T456" i="2"/>
  <c r="U456" i="2"/>
  <c r="S457" i="2" l="1"/>
  <c r="T457" i="2"/>
  <c r="U457" i="2"/>
  <c r="S458" i="2" l="1"/>
  <c r="U458" i="2"/>
  <c r="T458" i="2"/>
  <c r="S459" i="2" l="1"/>
  <c r="U459" i="2"/>
  <c r="T459" i="2"/>
  <c r="S460" i="2" l="1"/>
  <c r="T460" i="2"/>
  <c r="U460" i="2"/>
  <c r="S461" i="2" l="1"/>
  <c r="T461" i="2"/>
  <c r="U461" i="2"/>
  <c r="S462" i="2" l="1"/>
  <c r="U462" i="2"/>
  <c r="T462" i="2"/>
  <c r="S463" i="2" l="1"/>
  <c r="U463" i="2"/>
  <c r="T463" i="2"/>
  <c r="S464" i="2" l="1"/>
  <c r="U464" i="2"/>
  <c r="T464" i="2"/>
  <c r="S465" i="2" l="1"/>
  <c r="T465" i="2"/>
  <c r="U465" i="2"/>
  <c r="S466" i="2" l="1"/>
  <c r="T466" i="2"/>
  <c r="U466" i="2"/>
  <c r="S467" i="2" l="1"/>
  <c r="T467" i="2"/>
  <c r="U467" i="2"/>
  <c r="S468" i="2" l="1"/>
  <c r="T468" i="2"/>
  <c r="U468" i="2"/>
  <c r="S469" i="2" l="1"/>
  <c r="U469" i="2"/>
  <c r="T469" i="2"/>
  <c r="S470" i="2" l="1"/>
  <c r="U470" i="2"/>
  <c r="T470" i="2"/>
  <c r="S471" i="2" l="1"/>
  <c r="T471" i="2"/>
  <c r="U471" i="2"/>
  <c r="S472" i="2" l="1"/>
  <c r="T472" i="2"/>
  <c r="U472" i="2"/>
  <c r="S473" i="2" l="1"/>
  <c r="T473" i="2"/>
  <c r="U473" i="2"/>
  <c r="S474" i="2" l="1"/>
  <c r="U474" i="2"/>
  <c r="T474" i="2"/>
  <c r="S475" i="2" l="1"/>
  <c r="U475" i="2"/>
  <c r="T475" i="2"/>
  <c r="S476" i="2" l="1"/>
  <c r="U476" i="2"/>
  <c r="T476" i="2"/>
  <c r="S477" i="2" l="1"/>
  <c r="U477" i="2"/>
  <c r="T477" i="2"/>
  <c r="S478" i="2" l="1"/>
  <c r="U478" i="2"/>
  <c r="T478" i="2"/>
  <c r="S479" i="2" l="1"/>
  <c r="T479" i="2"/>
  <c r="U479" i="2"/>
  <c r="S480" i="2" l="1"/>
  <c r="U480" i="2"/>
  <c r="T480" i="2"/>
  <c r="S481" i="2" l="1"/>
  <c r="U481" i="2"/>
  <c r="T481" i="2"/>
  <c r="S482" i="2" l="1"/>
  <c r="T482" i="2"/>
  <c r="U482" i="2"/>
  <c r="S483" i="2" l="1"/>
  <c r="U483" i="2"/>
  <c r="T483" i="2"/>
  <c r="S484" i="2" l="1"/>
  <c r="U484" i="2"/>
  <c r="T484" i="2"/>
  <c r="S485" i="2" l="1"/>
  <c r="U485" i="2"/>
  <c r="T485" i="2"/>
  <c r="S486" i="2" l="1"/>
  <c r="U486" i="2"/>
  <c r="T486" i="2"/>
  <c r="S487" i="2" l="1"/>
  <c r="U487" i="2"/>
  <c r="T487" i="2"/>
  <c r="S488" i="2" l="1"/>
  <c r="U488" i="2"/>
  <c r="T488" i="2"/>
  <c r="S489" i="2" l="1"/>
  <c r="U489" i="2"/>
  <c r="T489" i="2"/>
  <c r="S490" i="2" l="1"/>
  <c r="U490" i="2"/>
  <c r="T490" i="2"/>
  <c r="S491" i="2" l="1"/>
  <c r="U491" i="2"/>
  <c r="T491" i="2"/>
  <c r="S492" i="2" l="1"/>
  <c r="T492" i="2"/>
  <c r="U492" i="2"/>
  <c r="S493" i="2" l="1"/>
  <c r="U493" i="2"/>
  <c r="T493" i="2"/>
  <c r="S494" i="2" l="1"/>
  <c r="T494" i="2"/>
  <c r="U494" i="2"/>
  <c r="S495" i="2" l="1"/>
  <c r="T495" i="2"/>
  <c r="U495" i="2"/>
  <c r="S496" i="2" l="1"/>
  <c r="T496" i="2"/>
  <c r="U496" i="2"/>
  <c r="S497" i="2" l="1"/>
  <c r="U497" i="2"/>
  <c r="T497" i="2"/>
  <c r="S498" i="2" l="1"/>
  <c r="T498" i="2"/>
  <c r="U498" i="2"/>
  <c r="S499" i="2" l="1"/>
  <c r="T499" i="2"/>
  <c r="U499" i="2"/>
  <c r="S500" i="2" l="1"/>
  <c r="T500" i="2"/>
  <c r="U500" i="2"/>
  <c r="S501" i="2" l="1"/>
  <c r="T501" i="2"/>
  <c r="U501" i="2"/>
  <c r="S502" i="2" l="1"/>
  <c r="T502" i="2"/>
  <c r="U502" i="2"/>
  <c r="S503" i="2" l="1"/>
  <c r="U503" i="2"/>
  <c r="T503" i="2"/>
  <c r="S504" i="2" l="1"/>
  <c r="T504" i="2"/>
  <c r="U504" i="2"/>
  <c r="S505" i="2" l="1"/>
  <c r="T505" i="2"/>
  <c r="U505" i="2"/>
  <c r="S506" i="2" l="1"/>
  <c r="T506" i="2"/>
  <c r="U506" i="2"/>
  <c r="S507" i="2" l="1"/>
  <c r="T507" i="2"/>
  <c r="U507" i="2"/>
  <c r="S508" i="2" l="1"/>
  <c r="T508" i="2"/>
  <c r="U508" i="2"/>
  <c r="S509" i="2" l="1"/>
  <c r="T509" i="2"/>
  <c r="U509" i="2"/>
  <c r="S510" i="2" l="1"/>
  <c r="T510" i="2"/>
  <c r="U510" i="2"/>
  <c r="S511" i="2" l="1"/>
  <c r="U511" i="2"/>
  <c r="T511" i="2"/>
  <c r="S512" i="2" l="1"/>
  <c r="U512" i="2"/>
  <c r="T512" i="2"/>
  <c r="S513" i="2" l="1"/>
  <c r="U513" i="2"/>
  <c r="T513" i="2"/>
  <c r="S514" i="2" l="1"/>
  <c r="T514" i="2"/>
  <c r="U514" i="2"/>
  <c r="S515" i="2" l="1"/>
  <c r="U515" i="2"/>
  <c r="T515" i="2"/>
  <c r="S516" i="2" l="1"/>
  <c r="T516" i="2"/>
  <c r="U516" i="2"/>
  <c r="S517" i="2" l="1"/>
  <c r="U517" i="2"/>
  <c r="T517" i="2"/>
  <c r="S518" i="2" l="1"/>
  <c r="U518" i="2"/>
  <c r="T518" i="2"/>
  <c r="S519" i="2" l="1"/>
  <c r="T519" i="2"/>
  <c r="U519" i="2"/>
  <c r="S520" i="2" l="1"/>
  <c r="T520" i="2"/>
  <c r="U520" i="2"/>
  <c r="S521" i="2" l="1"/>
  <c r="T521" i="2"/>
  <c r="U521" i="2"/>
  <c r="S522" i="2" l="1"/>
  <c r="T522" i="2"/>
  <c r="U522" i="2"/>
  <c r="S523" i="2" l="1"/>
  <c r="U523" i="2"/>
  <c r="T523" i="2"/>
  <c r="S524" i="2" l="1"/>
  <c r="T524" i="2"/>
  <c r="U524" i="2"/>
  <c r="S525" i="2" l="1"/>
  <c r="U525" i="2"/>
  <c r="T525" i="2"/>
  <c r="S526" i="2" l="1"/>
  <c r="T526" i="2"/>
  <c r="U526" i="2"/>
  <c r="S527" i="2" l="1"/>
  <c r="T527" i="2"/>
  <c r="U527" i="2"/>
  <c r="S528" i="2" l="1"/>
  <c r="U528" i="2"/>
  <c r="T528" i="2"/>
  <c r="S529" i="2" l="1"/>
  <c r="U529" i="2"/>
  <c r="T529" i="2"/>
  <c r="S530" i="2" l="1"/>
  <c r="T530" i="2"/>
  <c r="U530" i="2"/>
  <c r="S531" i="2" l="1"/>
  <c r="U531" i="2"/>
  <c r="T531" i="2"/>
  <c r="S532" i="2" l="1"/>
  <c r="T532" i="2"/>
  <c r="U532" i="2"/>
  <c r="S533" i="2" l="1"/>
  <c r="U533" i="2"/>
  <c r="T533" i="2"/>
  <c r="S534" i="2" l="1"/>
  <c r="T534" i="2"/>
  <c r="U534" i="2"/>
  <c r="S535" i="2" l="1"/>
  <c r="T535" i="2"/>
  <c r="U535" i="2"/>
  <c r="S536" i="2" l="1"/>
  <c r="U536" i="2"/>
  <c r="T536" i="2"/>
  <c r="S537" i="2" l="1"/>
  <c r="T537" i="2"/>
  <c r="U537" i="2"/>
  <c r="S538" i="2" l="1"/>
  <c r="U538" i="2"/>
  <c r="T538" i="2"/>
  <c r="S539" i="2" l="1"/>
  <c r="T539" i="2"/>
  <c r="U539" i="2"/>
  <c r="S540" i="2" l="1"/>
  <c r="T540" i="2"/>
  <c r="U540" i="2"/>
  <c r="S541" i="2" l="1"/>
  <c r="T541" i="2"/>
  <c r="U541" i="2"/>
  <c r="S542" i="2" l="1"/>
  <c r="U542" i="2"/>
  <c r="T542" i="2"/>
  <c r="S543" i="2" l="1"/>
  <c r="U543" i="2"/>
  <c r="T543" i="2"/>
  <c r="S544" i="2" l="1"/>
  <c r="U544" i="2"/>
  <c r="T544" i="2"/>
  <c r="S545" i="2" l="1"/>
  <c r="U545" i="2"/>
  <c r="T545" i="2"/>
  <c r="S546" i="2" l="1"/>
  <c r="U546" i="2"/>
  <c r="T546" i="2"/>
  <c r="S547" i="2" l="1"/>
  <c r="U547" i="2"/>
  <c r="T547" i="2"/>
  <c r="S548" i="2" l="1"/>
  <c r="U548" i="2"/>
  <c r="T548" i="2"/>
  <c r="S549" i="2" l="1"/>
  <c r="U549" i="2"/>
  <c r="T549" i="2"/>
  <c r="S550" i="2" l="1"/>
  <c r="T550" i="2"/>
  <c r="U550" i="2"/>
  <c r="S551" i="2" l="1"/>
  <c r="T551" i="2"/>
  <c r="U551" i="2"/>
  <c r="S552" i="2" l="1"/>
  <c r="U552" i="2"/>
  <c r="T552" i="2"/>
  <c r="S553" i="2" l="1"/>
  <c r="T553" i="2"/>
  <c r="U553" i="2"/>
  <c r="S554" i="2" l="1"/>
  <c r="T554" i="2"/>
  <c r="U554" i="2"/>
  <c r="S555" i="2" l="1"/>
  <c r="U555" i="2"/>
  <c r="T555" i="2"/>
  <c r="S556" i="2" l="1"/>
  <c r="T556" i="2"/>
  <c r="U556" i="2"/>
  <c r="S557" i="2" l="1"/>
  <c r="U557" i="2"/>
  <c r="T557" i="2"/>
  <c r="S558" i="2" l="1"/>
  <c r="U558" i="2"/>
  <c r="T558" i="2"/>
  <c r="S559" i="2" l="1"/>
  <c r="U559" i="2"/>
  <c r="T559" i="2"/>
  <c r="S560" i="2" l="1"/>
  <c r="T560" i="2"/>
  <c r="U560" i="2"/>
  <c r="S561" i="2" l="1"/>
  <c r="T561" i="2"/>
  <c r="U561" i="2"/>
  <c r="S562" i="2" l="1"/>
  <c r="U562" i="2"/>
  <c r="T562" i="2"/>
  <c r="S563" i="2" l="1"/>
  <c r="T563" i="2"/>
  <c r="U563" i="2"/>
  <c r="S564" i="2" l="1"/>
  <c r="T564" i="2"/>
  <c r="U564" i="2"/>
  <c r="S565" i="2" l="1"/>
  <c r="T565" i="2"/>
  <c r="U565" i="2"/>
  <c r="S566" i="2" l="1"/>
  <c r="U566" i="2"/>
  <c r="T566" i="2"/>
  <c r="S567" i="2" l="1"/>
  <c r="U567" i="2"/>
  <c r="T567" i="2"/>
  <c r="S568" i="2" l="1"/>
  <c r="T568" i="2"/>
  <c r="U568" i="2"/>
  <c r="S569" i="2" l="1"/>
  <c r="U569" i="2"/>
  <c r="T569" i="2"/>
  <c r="S570" i="2" l="1"/>
  <c r="T570" i="2"/>
  <c r="U570" i="2"/>
  <c r="S571" i="2" l="1"/>
  <c r="T571" i="2"/>
  <c r="U571" i="2"/>
  <c r="S572" i="2" l="1"/>
  <c r="T572" i="2"/>
  <c r="U572" i="2"/>
  <c r="S573" i="2" l="1"/>
  <c r="U573" i="2"/>
  <c r="T573" i="2"/>
  <c r="S574" i="2" l="1"/>
  <c r="U574" i="2"/>
  <c r="T574" i="2"/>
  <c r="S575" i="2" l="1"/>
  <c r="U575" i="2"/>
  <c r="T575" i="2"/>
  <c r="S576" i="2" l="1"/>
  <c r="U576" i="2"/>
  <c r="T576" i="2"/>
  <c r="S577" i="2" l="1"/>
  <c r="U577" i="2"/>
  <c r="T577" i="2"/>
  <c r="S578" i="2" l="1"/>
  <c r="T578" i="2"/>
  <c r="U578" i="2"/>
  <c r="S579" i="2" l="1"/>
  <c r="U579" i="2"/>
  <c r="T579" i="2"/>
  <c r="S580" i="2" l="1"/>
  <c r="U580" i="2"/>
  <c r="T580" i="2"/>
  <c r="S581" i="2" l="1"/>
  <c r="U581" i="2"/>
  <c r="T581" i="2"/>
  <c r="S582" i="2" l="1"/>
  <c r="T582" i="2"/>
  <c r="U582" i="2"/>
  <c r="S583" i="2" l="1"/>
  <c r="T583" i="2"/>
  <c r="U583" i="2"/>
  <c r="S584" i="2" l="1"/>
  <c r="U584" i="2"/>
  <c r="T584" i="2"/>
  <c r="S585" i="2" l="1"/>
  <c r="T585" i="2"/>
  <c r="U585" i="2"/>
  <c r="S586" i="2" l="1"/>
  <c r="U586" i="2"/>
  <c r="T586" i="2"/>
  <c r="S587" i="2" l="1"/>
  <c r="U587" i="2"/>
  <c r="T587" i="2"/>
  <c r="S588" i="2" l="1"/>
  <c r="T588" i="2"/>
  <c r="U588" i="2"/>
  <c r="S589" i="2" l="1"/>
  <c r="U589" i="2"/>
  <c r="T589" i="2"/>
  <c r="S590" i="2" l="1"/>
  <c r="U590" i="2"/>
  <c r="T590" i="2"/>
  <c r="S591" i="2" l="1"/>
  <c r="U591" i="2"/>
  <c r="T591" i="2"/>
  <c r="S592" i="2" l="1"/>
  <c r="T592" i="2"/>
  <c r="U592" i="2"/>
  <c r="S593" i="2" l="1"/>
  <c r="U593" i="2"/>
  <c r="T593" i="2"/>
  <c r="S594" i="2" l="1"/>
  <c r="U594" i="2"/>
  <c r="T594" i="2"/>
  <c r="S595" i="2" l="1"/>
  <c r="T595" i="2"/>
  <c r="U595" i="2"/>
  <c r="S596" i="2" l="1"/>
  <c r="U596" i="2"/>
  <c r="T596" i="2"/>
  <c r="S597" i="2" l="1"/>
  <c r="T597" i="2"/>
  <c r="U597" i="2"/>
  <c r="S598" i="2" l="1"/>
  <c r="U598" i="2"/>
  <c r="T598" i="2"/>
  <c r="S599" i="2" l="1"/>
  <c r="U599" i="2"/>
  <c r="T599" i="2"/>
  <c r="S600" i="2" l="1"/>
  <c r="T600" i="2"/>
  <c r="U600" i="2"/>
  <c r="S601" i="2" l="1"/>
  <c r="T601" i="2"/>
  <c r="U601" i="2"/>
  <c r="S602" i="2" l="1"/>
  <c r="U602" i="2"/>
  <c r="T602" i="2"/>
  <c r="S603" i="2" l="1"/>
  <c r="U603" i="2"/>
  <c r="T603" i="2"/>
  <c r="S604" i="2" l="1"/>
  <c r="U604" i="2"/>
  <c r="T604" i="2"/>
  <c r="S605" i="2" l="1"/>
  <c r="U605" i="2"/>
  <c r="T605" i="2"/>
  <c r="S606" i="2" l="1"/>
  <c r="U606" i="2"/>
  <c r="T606" i="2"/>
  <c r="S607" i="2" l="1"/>
  <c r="U607" i="2"/>
  <c r="T607" i="2"/>
  <c r="S608" i="2" l="1"/>
  <c r="U608" i="2"/>
  <c r="T608" i="2"/>
  <c r="S609" i="2" l="1"/>
  <c r="T609" i="2"/>
  <c r="U609" i="2"/>
  <c r="S610" i="2" l="1"/>
  <c r="U610" i="2"/>
  <c r="T610" i="2"/>
  <c r="S611" i="2" l="1"/>
  <c r="T611" i="2"/>
  <c r="U611" i="2"/>
  <c r="S612" i="2" l="1"/>
  <c r="U612" i="2"/>
  <c r="T612" i="2"/>
  <c r="S613" i="2" l="1"/>
  <c r="T613" i="2"/>
  <c r="U613" i="2"/>
  <c r="S614" i="2" l="1"/>
  <c r="U614" i="2"/>
  <c r="T614" i="2"/>
  <c r="S615" i="2" l="1"/>
  <c r="U615" i="2"/>
  <c r="T615" i="2"/>
  <c r="S616" i="2" l="1"/>
  <c r="U616" i="2"/>
  <c r="T616" i="2"/>
  <c r="S617" i="2" l="1"/>
  <c r="T617" i="2"/>
  <c r="U617" i="2"/>
  <c r="S618" i="2" l="1"/>
  <c r="U618" i="2"/>
  <c r="T618" i="2"/>
  <c r="S619" i="2" l="1"/>
  <c r="T619" i="2"/>
  <c r="U619" i="2"/>
  <c r="S620" i="2" l="1"/>
  <c r="U620" i="2"/>
  <c r="T620" i="2"/>
  <c r="S621" i="2" l="1"/>
  <c r="U621" i="2"/>
  <c r="T621" i="2"/>
  <c r="S622" i="2" l="1"/>
  <c r="T622" i="2"/>
  <c r="U622" i="2"/>
  <c r="S623" i="2" l="1"/>
  <c r="T623" i="2"/>
  <c r="U623" i="2"/>
  <c r="S624" i="2" l="1"/>
  <c r="T624" i="2"/>
  <c r="U624" i="2"/>
  <c r="S625" i="2" l="1"/>
  <c r="U625" i="2"/>
  <c r="T625" i="2"/>
  <c r="S626" i="2" l="1"/>
  <c r="T626" i="2"/>
  <c r="U626" i="2"/>
  <c r="S627" i="2" l="1"/>
  <c r="T627" i="2"/>
  <c r="U627" i="2"/>
  <c r="S628" i="2" l="1"/>
  <c r="T628" i="2"/>
  <c r="U628" i="2"/>
  <c r="S629" i="2" l="1"/>
  <c r="U629" i="2"/>
  <c r="T629" i="2"/>
  <c r="S630" i="2" l="1"/>
  <c r="U630" i="2"/>
  <c r="T630" i="2"/>
  <c r="S631" i="2" l="1"/>
  <c r="U631" i="2"/>
  <c r="T631" i="2"/>
  <c r="S632" i="2" l="1"/>
  <c r="U632" i="2"/>
  <c r="T632" i="2"/>
  <c r="S633" i="2" l="1"/>
  <c r="U633" i="2"/>
  <c r="T633" i="2"/>
  <c r="S634" i="2" l="1"/>
  <c r="U634" i="2"/>
  <c r="T634" i="2"/>
  <c r="S635" i="2" l="1"/>
  <c r="T635" i="2"/>
  <c r="U635" i="2"/>
  <c r="S636" i="2" l="1"/>
  <c r="T636" i="2"/>
  <c r="U636" i="2"/>
  <c r="S637" i="2" l="1"/>
  <c r="T637" i="2"/>
  <c r="U637" i="2"/>
  <c r="S638" i="2" l="1"/>
  <c r="T638" i="2"/>
  <c r="U638" i="2"/>
  <c r="S639" i="2" l="1"/>
  <c r="T639" i="2"/>
  <c r="U639" i="2"/>
  <c r="S640" i="2" l="1"/>
  <c r="T640" i="2"/>
  <c r="U640" i="2"/>
  <c r="S641" i="2" l="1"/>
  <c r="T641" i="2"/>
  <c r="U641" i="2"/>
  <c r="S642" i="2" l="1"/>
  <c r="T642" i="2"/>
  <c r="U642" i="2"/>
  <c r="S643" i="2" l="1"/>
  <c r="U643" i="2"/>
  <c r="T643" i="2"/>
  <c r="S644" i="2" l="1"/>
  <c r="U644" i="2"/>
  <c r="T644" i="2"/>
  <c r="S645" i="2" l="1"/>
  <c r="T645" i="2"/>
  <c r="U645" i="2"/>
  <c r="S646" i="2" l="1"/>
  <c r="U646" i="2"/>
  <c r="T646" i="2"/>
  <c r="S647" i="2" l="1"/>
  <c r="U647" i="2"/>
  <c r="T647" i="2"/>
  <c r="S648" i="2" l="1"/>
  <c r="T648" i="2"/>
  <c r="U648" i="2"/>
  <c r="S649" i="2" l="1"/>
  <c r="T649" i="2"/>
  <c r="U649" i="2"/>
  <c r="S650" i="2" l="1"/>
  <c r="U650" i="2"/>
  <c r="T650" i="2"/>
  <c r="S651" i="2" l="1"/>
  <c r="U651" i="2"/>
  <c r="T651" i="2"/>
  <c r="S652" i="2" l="1"/>
  <c r="U652" i="2"/>
  <c r="T652" i="2"/>
  <c r="S653" i="2" l="1"/>
  <c r="T653" i="2"/>
  <c r="U653" i="2"/>
  <c r="S654" i="2" l="1"/>
  <c r="T654" i="2"/>
  <c r="U654" i="2"/>
  <c r="S655" i="2" l="1"/>
  <c r="U655" i="2"/>
  <c r="T655" i="2"/>
  <c r="S656" i="2" l="1"/>
  <c r="T656" i="2"/>
  <c r="U656" i="2"/>
  <c r="S657" i="2" l="1"/>
  <c r="T657" i="2"/>
  <c r="U657" i="2"/>
  <c r="S658" i="2" l="1"/>
  <c r="U658" i="2"/>
  <c r="T658" i="2"/>
  <c r="S659" i="2" l="1"/>
  <c r="U659" i="2"/>
  <c r="T659" i="2"/>
  <c r="S660" i="2" l="1"/>
  <c r="U660" i="2"/>
  <c r="T660" i="2"/>
  <c r="S661" i="2" l="1"/>
  <c r="U661" i="2"/>
  <c r="T661" i="2"/>
  <c r="S662" i="2" l="1"/>
  <c r="U662" i="2"/>
  <c r="T662" i="2"/>
  <c r="S663" i="2" l="1"/>
  <c r="U663" i="2"/>
  <c r="T663" i="2"/>
  <c r="S664" i="2" l="1"/>
  <c r="T664" i="2"/>
  <c r="U664" i="2"/>
  <c r="S665" i="2" l="1"/>
  <c r="T665" i="2"/>
  <c r="U665" i="2"/>
  <c r="S666" i="2" l="1"/>
  <c r="T666" i="2"/>
  <c r="U666" i="2"/>
  <c r="S667" i="2" l="1"/>
  <c r="U667" i="2"/>
  <c r="T667" i="2"/>
  <c r="S668" i="2" l="1"/>
  <c r="T668" i="2"/>
  <c r="U668" i="2"/>
  <c r="S669" i="2" l="1"/>
  <c r="U669" i="2"/>
  <c r="T669" i="2"/>
  <c r="S670" i="2" l="1"/>
  <c r="T670" i="2"/>
  <c r="U670" i="2"/>
  <c r="S671" i="2" l="1"/>
  <c r="U671" i="2"/>
  <c r="T671" i="2"/>
  <c r="S672" i="2" l="1"/>
  <c r="T672" i="2"/>
  <c r="U672" i="2"/>
  <c r="S673" i="2" l="1"/>
  <c r="T673" i="2"/>
  <c r="U673" i="2"/>
  <c r="S674" i="2" l="1"/>
  <c r="U674" i="2"/>
  <c r="T674" i="2"/>
  <c r="S675" i="2" l="1"/>
  <c r="U675" i="2"/>
  <c r="T675" i="2"/>
  <c r="S676" i="2" l="1"/>
  <c r="U676" i="2"/>
  <c r="T676" i="2"/>
  <c r="S677" i="2" l="1"/>
  <c r="T677" i="2"/>
  <c r="U677" i="2"/>
  <c r="S678" i="2" l="1"/>
  <c r="U678" i="2"/>
  <c r="T678" i="2"/>
  <c r="S679" i="2" l="1"/>
  <c r="T679" i="2"/>
  <c r="U679" i="2"/>
  <c r="S680" i="2" l="1"/>
  <c r="U680" i="2"/>
  <c r="T680" i="2"/>
  <c r="S681" i="2" l="1"/>
  <c r="U681" i="2"/>
  <c r="T681" i="2"/>
  <c r="S682" i="2" l="1"/>
  <c r="T682" i="2"/>
  <c r="U682" i="2"/>
  <c r="S683" i="2" l="1"/>
  <c r="T683" i="2"/>
  <c r="U683" i="2"/>
  <c r="S684" i="2" l="1"/>
  <c r="T684" i="2"/>
  <c r="U684" i="2"/>
  <c r="S685" i="2" l="1"/>
  <c r="T685" i="2"/>
  <c r="U685" i="2"/>
  <c r="S686" i="2" l="1"/>
  <c r="U686" i="2"/>
  <c r="T686" i="2"/>
  <c r="S687" i="2" l="1"/>
  <c r="U687" i="2"/>
  <c r="T687" i="2"/>
  <c r="S688" i="2" l="1"/>
  <c r="T688" i="2"/>
  <c r="U688" i="2"/>
  <c r="S689" i="2" l="1"/>
  <c r="U689" i="2"/>
  <c r="T689" i="2"/>
  <c r="S690" i="2" l="1"/>
  <c r="U690" i="2"/>
  <c r="T690" i="2"/>
  <c r="S691" i="2" l="1"/>
  <c r="U691" i="2"/>
  <c r="T691" i="2"/>
  <c r="S692" i="2" l="1"/>
  <c r="U692" i="2"/>
  <c r="T692" i="2"/>
  <c r="S693" i="2" l="1"/>
  <c r="U693" i="2"/>
  <c r="T693" i="2"/>
  <c r="S694" i="2" l="1"/>
  <c r="T694" i="2"/>
  <c r="U694" i="2"/>
  <c r="S695" i="2" l="1"/>
  <c r="T695" i="2"/>
  <c r="U695" i="2"/>
  <c r="S696" i="2" l="1"/>
  <c r="U696" i="2"/>
  <c r="T696" i="2"/>
  <c r="S697" i="2" l="1"/>
  <c r="T697" i="2"/>
  <c r="U697" i="2"/>
  <c r="S698" i="2" l="1"/>
  <c r="T698" i="2"/>
  <c r="U698" i="2"/>
  <c r="S699" i="2" l="1"/>
  <c r="U699" i="2"/>
  <c r="T699" i="2"/>
  <c r="S700" i="2" l="1"/>
  <c r="U700" i="2"/>
  <c r="T700" i="2"/>
  <c r="S701" i="2" l="1"/>
  <c r="U701" i="2"/>
  <c r="T701" i="2"/>
  <c r="S702" i="2" l="1"/>
  <c r="T702" i="2"/>
  <c r="U702" i="2"/>
  <c r="S703" i="2" l="1"/>
  <c r="U703" i="2"/>
  <c r="T703" i="2"/>
  <c r="S704" i="2" l="1"/>
  <c r="T704" i="2"/>
  <c r="U704" i="2"/>
  <c r="S705" i="2" l="1"/>
  <c r="U705" i="2"/>
  <c r="T705" i="2"/>
  <c r="S706" i="2" l="1"/>
  <c r="U706" i="2"/>
  <c r="T706" i="2"/>
  <c r="S707" i="2" l="1"/>
  <c r="T707" i="2"/>
  <c r="U707" i="2"/>
  <c r="S708" i="2" l="1"/>
  <c r="U708" i="2"/>
  <c r="T708" i="2"/>
  <c r="S709" i="2" l="1"/>
  <c r="U709" i="2"/>
  <c r="T709" i="2"/>
  <c r="S710" i="2" l="1"/>
  <c r="U710" i="2"/>
  <c r="T710" i="2"/>
  <c r="S711" i="2" l="1"/>
  <c r="U711" i="2"/>
  <c r="T711" i="2"/>
  <c r="S712" i="2" l="1"/>
  <c r="U712" i="2"/>
  <c r="T712" i="2"/>
  <c r="S713" i="2" l="1"/>
  <c r="T713" i="2"/>
  <c r="U713" i="2"/>
  <c r="S714" i="2" l="1"/>
  <c r="U714" i="2"/>
  <c r="T714" i="2"/>
  <c r="S715" i="2" l="1"/>
  <c r="T715" i="2"/>
  <c r="U715" i="2"/>
  <c r="S716" i="2" l="1"/>
  <c r="U716" i="2"/>
  <c r="T716" i="2"/>
  <c r="S717" i="2" l="1"/>
  <c r="T717" i="2"/>
  <c r="U717" i="2"/>
  <c r="S718" i="2" l="1"/>
  <c r="U718" i="2"/>
  <c r="T718" i="2"/>
  <c r="S719" i="2" l="1"/>
  <c r="T719" i="2"/>
  <c r="U719" i="2"/>
  <c r="S720" i="2" l="1"/>
  <c r="T720" i="2"/>
  <c r="U720" i="2"/>
  <c r="S721" i="2" l="1"/>
  <c r="U721" i="2"/>
  <c r="T721" i="2"/>
  <c r="S722" i="2" l="1"/>
  <c r="T722" i="2"/>
  <c r="U722" i="2"/>
  <c r="S723" i="2" l="1"/>
  <c r="T723" i="2"/>
  <c r="U723" i="2"/>
  <c r="S724" i="2" l="1"/>
  <c r="T724" i="2"/>
  <c r="U724" i="2"/>
  <c r="S725" i="2" l="1"/>
  <c r="T725" i="2"/>
  <c r="U725" i="2"/>
  <c r="S726" i="2" l="1"/>
  <c r="U726" i="2"/>
  <c r="T726" i="2"/>
  <c r="S727" i="2" l="1"/>
  <c r="T727" i="2"/>
  <c r="U727" i="2"/>
  <c r="S728" i="2" l="1"/>
  <c r="T728" i="2"/>
  <c r="U728" i="2"/>
  <c r="S729" i="2" l="1"/>
  <c r="U729" i="2"/>
  <c r="T729" i="2"/>
  <c r="S730" i="2" l="1"/>
  <c r="U730" i="2"/>
  <c r="T730" i="2"/>
  <c r="S731" i="2" l="1"/>
  <c r="T731" i="2"/>
  <c r="U731" i="2"/>
  <c r="S732" i="2" l="1"/>
  <c r="T732" i="2"/>
  <c r="U732" i="2"/>
  <c r="S733" i="2" l="1"/>
  <c r="T733" i="2"/>
  <c r="U733" i="2"/>
  <c r="S734" i="2" l="1"/>
  <c r="U734" i="2"/>
  <c r="T734" i="2"/>
  <c r="S735" i="2" l="1"/>
  <c r="T735" i="2"/>
  <c r="U735" i="2"/>
  <c r="S736" i="2" l="1"/>
  <c r="T736" i="2"/>
  <c r="U736" i="2"/>
  <c r="S737" i="2" l="1"/>
  <c r="U737" i="2"/>
  <c r="T737" i="2"/>
  <c r="S738" i="2" l="1"/>
  <c r="T738" i="2"/>
  <c r="U738" i="2"/>
  <c r="S739" i="2" l="1"/>
  <c r="U739" i="2"/>
  <c r="T739" i="2"/>
  <c r="S740" i="2" l="1"/>
  <c r="T740" i="2"/>
  <c r="U740" i="2"/>
  <c r="S741" i="2" l="1"/>
  <c r="U741" i="2"/>
  <c r="T741" i="2"/>
  <c r="S742" i="2" l="1"/>
  <c r="U742" i="2"/>
  <c r="T742" i="2"/>
  <c r="S743" i="2" l="1"/>
  <c r="T743" i="2"/>
  <c r="U743" i="2"/>
  <c r="S744" i="2" l="1"/>
  <c r="U744" i="2"/>
  <c r="T744" i="2"/>
  <c r="S745" i="2" l="1"/>
  <c r="T745" i="2"/>
  <c r="U745" i="2"/>
  <c r="S746" i="2" l="1"/>
  <c r="U746" i="2"/>
  <c r="T746" i="2"/>
  <c r="S747" i="2" l="1"/>
  <c r="T747" i="2"/>
  <c r="U747" i="2"/>
  <c r="S748" i="2" l="1"/>
  <c r="U748" i="2"/>
  <c r="T748" i="2"/>
  <c r="S749" i="2" l="1"/>
  <c r="U749" i="2"/>
  <c r="T749" i="2"/>
  <c r="S750" i="2" l="1"/>
  <c r="T750" i="2"/>
  <c r="U750" i="2"/>
  <c r="S751" i="2" l="1"/>
  <c r="T751" i="2"/>
  <c r="U751" i="2"/>
  <c r="S752" i="2" l="1"/>
  <c r="T752" i="2"/>
  <c r="U752" i="2"/>
  <c r="S753" i="2" l="1"/>
  <c r="T753" i="2"/>
  <c r="U753" i="2"/>
  <c r="S754" i="2" l="1"/>
  <c r="U754" i="2"/>
  <c r="T754" i="2"/>
  <c r="S755" i="2" l="1"/>
  <c r="U755" i="2"/>
  <c r="T755" i="2"/>
  <c r="S756" i="2" l="1"/>
  <c r="U756" i="2"/>
  <c r="T756" i="2"/>
  <c r="S757" i="2" l="1"/>
  <c r="T757" i="2"/>
  <c r="U757" i="2"/>
  <c r="S758" i="2" l="1"/>
  <c r="T758" i="2"/>
  <c r="U758" i="2"/>
  <c r="S759" i="2" l="1"/>
  <c r="T759" i="2"/>
  <c r="U759" i="2"/>
  <c r="S760" i="2" l="1"/>
  <c r="U760" i="2"/>
  <c r="T760" i="2"/>
  <c r="S761" i="2" l="1"/>
  <c r="U761" i="2"/>
  <c r="T761" i="2"/>
  <c r="S762" i="2" l="1"/>
  <c r="T762" i="2"/>
  <c r="U762" i="2"/>
  <c r="S763" i="2" l="1"/>
  <c r="U763" i="2"/>
  <c r="T763" i="2"/>
  <c r="S764" i="2" l="1"/>
  <c r="T764" i="2"/>
  <c r="U764" i="2"/>
  <c r="S765" i="2" l="1"/>
  <c r="U765" i="2"/>
  <c r="T765" i="2"/>
  <c r="S766" i="2" l="1"/>
  <c r="T766" i="2"/>
  <c r="U766" i="2"/>
  <c r="S767" i="2" l="1"/>
  <c r="U767" i="2"/>
  <c r="T767" i="2"/>
  <c r="S768" i="2" l="1"/>
  <c r="U768" i="2"/>
  <c r="T768" i="2"/>
  <c r="S769" i="2" l="1"/>
  <c r="U769" i="2"/>
  <c r="T769" i="2"/>
  <c r="S770" i="2" l="1"/>
  <c r="U770" i="2"/>
  <c r="T770" i="2"/>
  <c r="S771" i="2" l="1"/>
  <c r="T771" i="2"/>
  <c r="U771" i="2"/>
  <c r="S772" i="2" l="1"/>
  <c r="T772" i="2"/>
  <c r="U772" i="2"/>
  <c r="S773" i="2" l="1"/>
  <c r="U773" i="2"/>
  <c r="T773" i="2"/>
  <c r="S774" i="2" l="1"/>
  <c r="T774" i="2"/>
  <c r="U774" i="2"/>
  <c r="S775" i="2" l="1"/>
  <c r="T775" i="2"/>
  <c r="U775" i="2"/>
  <c r="S776" i="2" l="1"/>
  <c r="U776" i="2"/>
  <c r="T776" i="2"/>
  <c r="S777" i="2" l="1"/>
  <c r="T777" i="2"/>
  <c r="U777" i="2"/>
  <c r="S778" i="2" l="1"/>
  <c r="U778" i="2"/>
  <c r="T778" i="2"/>
  <c r="S779" i="2" l="1"/>
  <c r="T779" i="2"/>
  <c r="U779" i="2"/>
  <c r="S780" i="2" l="1"/>
  <c r="T780" i="2"/>
  <c r="U780" i="2"/>
  <c r="S781" i="2" l="1"/>
  <c r="U781" i="2"/>
  <c r="T781" i="2"/>
  <c r="S782" i="2" l="1"/>
  <c r="U782" i="2"/>
  <c r="T782" i="2"/>
  <c r="S783" i="2" l="1"/>
  <c r="U783" i="2"/>
  <c r="T783" i="2"/>
  <c r="S784" i="2" l="1"/>
  <c r="U784" i="2"/>
  <c r="T784" i="2"/>
  <c r="S785" i="2" l="1"/>
  <c r="U785" i="2"/>
  <c r="T785" i="2"/>
  <c r="S786" i="2" l="1"/>
  <c r="T786" i="2"/>
  <c r="U786" i="2"/>
  <c r="S787" i="2" l="1"/>
  <c r="U787" i="2"/>
  <c r="T787" i="2"/>
  <c r="S788" i="2" l="1"/>
  <c r="U788" i="2"/>
  <c r="T788" i="2"/>
  <c r="S789" i="2" l="1"/>
  <c r="T789" i="2"/>
  <c r="U789" i="2"/>
  <c r="S790" i="2" l="1"/>
  <c r="U790" i="2"/>
  <c r="T790" i="2"/>
  <c r="S791" i="2" l="1"/>
  <c r="U791" i="2"/>
  <c r="T791" i="2"/>
  <c r="S792" i="2" l="1"/>
  <c r="T792" i="2"/>
  <c r="U792" i="2"/>
  <c r="S793" i="2" l="1"/>
  <c r="T793" i="2"/>
  <c r="U793" i="2"/>
  <c r="S794" i="2" l="1"/>
  <c r="T794" i="2"/>
  <c r="U794" i="2"/>
  <c r="S795" i="2" l="1"/>
  <c r="T795" i="2"/>
  <c r="U795" i="2"/>
  <c r="S796" i="2" l="1"/>
  <c r="U796" i="2"/>
  <c r="T796" i="2"/>
  <c r="S797" i="2" l="1"/>
  <c r="T797" i="2"/>
  <c r="U797" i="2"/>
  <c r="S798" i="2" l="1"/>
  <c r="T798" i="2"/>
  <c r="U798" i="2"/>
  <c r="S799" i="2" l="1"/>
  <c r="T799" i="2"/>
  <c r="U799" i="2"/>
  <c r="S800" i="2" l="1"/>
  <c r="U800" i="2"/>
  <c r="T800" i="2"/>
  <c r="S801" i="2" l="1"/>
  <c r="T801" i="2"/>
  <c r="U801" i="2"/>
  <c r="S802" i="2" l="1"/>
  <c r="U802" i="2"/>
  <c r="T802" i="2"/>
  <c r="S803" i="2" l="1"/>
  <c r="T803" i="2"/>
  <c r="U803" i="2"/>
  <c r="S804" i="2" l="1"/>
  <c r="T804" i="2"/>
  <c r="U804" i="2"/>
  <c r="S805" i="2" l="1"/>
  <c r="U805" i="2"/>
  <c r="T805" i="2"/>
  <c r="S806" i="2" l="1"/>
  <c r="U806" i="2"/>
  <c r="T806" i="2"/>
  <c r="S807" i="2" l="1"/>
  <c r="U807" i="2"/>
  <c r="T807" i="2"/>
  <c r="S808" i="2" l="1"/>
  <c r="T808" i="2"/>
  <c r="U808" i="2"/>
  <c r="S809" i="2" l="1"/>
  <c r="U809" i="2"/>
  <c r="T809" i="2"/>
  <c r="S810" i="2" l="1"/>
  <c r="U810" i="2"/>
  <c r="T810" i="2"/>
  <c r="S811" i="2" l="1"/>
  <c r="U811" i="2"/>
  <c r="T811" i="2"/>
  <c r="S812" i="2" l="1"/>
  <c r="T812" i="2"/>
  <c r="U812" i="2"/>
  <c r="S813" i="2" l="1"/>
  <c r="U813" i="2"/>
  <c r="T813" i="2"/>
  <c r="S814" i="2" l="1"/>
  <c r="U814" i="2"/>
  <c r="T814" i="2"/>
  <c r="S815" i="2" l="1"/>
  <c r="U815" i="2"/>
  <c r="T815" i="2"/>
  <c r="S816" i="2" l="1"/>
  <c r="T816" i="2"/>
  <c r="U816" i="2"/>
  <c r="S817" i="2" l="1"/>
  <c r="U817" i="2"/>
  <c r="T817" i="2"/>
  <c r="S818" i="2" l="1"/>
  <c r="U818" i="2"/>
  <c r="T818" i="2"/>
  <c r="S819" i="2" l="1"/>
  <c r="U819" i="2"/>
  <c r="T819" i="2"/>
  <c r="S820" i="2" l="1"/>
  <c r="U820" i="2"/>
  <c r="T820" i="2"/>
  <c r="S821" i="2" l="1"/>
  <c r="U821" i="2"/>
  <c r="T821" i="2"/>
  <c r="S822" i="2" l="1"/>
  <c r="T822" i="2"/>
  <c r="U822" i="2"/>
  <c r="S823" i="2" l="1"/>
  <c r="U823" i="2"/>
  <c r="T823" i="2"/>
  <c r="S824" i="2" l="1"/>
  <c r="U824" i="2"/>
  <c r="T824" i="2"/>
  <c r="S825" i="2" l="1"/>
  <c r="T825" i="2"/>
  <c r="U825" i="2"/>
  <c r="S826" i="2" l="1"/>
  <c r="T826" i="2"/>
  <c r="U826" i="2"/>
  <c r="S827" i="2" l="1"/>
  <c r="T827" i="2"/>
  <c r="U827" i="2"/>
  <c r="S828" i="2" l="1"/>
  <c r="T828" i="2"/>
  <c r="U828" i="2"/>
  <c r="S829" i="2" l="1"/>
  <c r="T829" i="2"/>
  <c r="U829" i="2"/>
  <c r="S830" i="2" l="1"/>
  <c r="U830" i="2"/>
  <c r="T830" i="2"/>
  <c r="S831" i="2" l="1"/>
  <c r="U831" i="2"/>
  <c r="T831" i="2"/>
  <c r="S832" i="2" l="1"/>
  <c r="U832" i="2"/>
  <c r="T832" i="2"/>
  <c r="S833" i="2" l="1"/>
  <c r="T833" i="2"/>
  <c r="U833" i="2"/>
  <c r="S834" i="2" l="1"/>
  <c r="U834" i="2"/>
  <c r="T834" i="2"/>
  <c r="S835" i="2" l="1"/>
  <c r="U835" i="2"/>
  <c r="T835" i="2"/>
  <c r="S836" i="2" l="1"/>
  <c r="U836" i="2"/>
  <c r="T836" i="2"/>
  <c r="S837" i="2" l="1"/>
  <c r="T837" i="2"/>
  <c r="U837" i="2"/>
  <c r="S838" i="2" l="1"/>
  <c r="T838" i="2"/>
  <c r="U838" i="2"/>
  <c r="S839" i="2" l="1"/>
  <c r="U839" i="2"/>
  <c r="T839" i="2"/>
  <c r="S840" i="2" l="1"/>
  <c r="U840" i="2"/>
  <c r="T840" i="2"/>
  <c r="S841" i="2" l="1"/>
  <c r="T841" i="2"/>
  <c r="U841" i="2"/>
  <c r="S842" i="2" l="1"/>
  <c r="U842" i="2"/>
  <c r="T842" i="2"/>
  <c r="S843" i="2" l="1"/>
  <c r="T843" i="2"/>
  <c r="U843" i="2"/>
  <c r="S844" i="2" l="1"/>
  <c r="U844" i="2"/>
  <c r="T844" i="2"/>
  <c r="S845" i="2" l="1"/>
  <c r="U845" i="2"/>
  <c r="T845" i="2"/>
  <c r="S846" i="2" l="1"/>
  <c r="U846" i="2"/>
  <c r="T846" i="2"/>
  <c r="S847" i="2" l="1"/>
  <c r="U847" i="2"/>
  <c r="T847" i="2"/>
  <c r="S848" i="2" l="1"/>
  <c r="U848" i="2"/>
  <c r="T848" i="2"/>
  <c r="S849" i="2" l="1"/>
  <c r="U849" i="2"/>
  <c r="T849" i="2"/>
  <c r="S850" i="2" l="1"/>
  <c r="U850" i="2"/>
  <c r="T850" i="2"/>
  <c r="S851" i="2" l="1"/>
  <c r="T851" i="2"/>
  <c r="U851" i="2"/>
  <c r="S852" i="2" l="1"/>
  <c r="U852" i="2"/>
  <c r="T852" i="2"/>
  <c r="S853" i="2" l="1"/>
  <c r="U853" i="2"/>
  <c r="T853" i="2"/>
  <c r="S854" i="2" l="1"/>
  <c r="U854" i="2"/>
  <c r="T854" i="2"/>
  <c r="S855" i="2" l="1"/>
  <c r="U855" i="2"/>
  <c r="T855" i="2"/>
  <c r="S856" i="2" l="1"/>
  <c r="T856" i="2"/>
  <c r="U856" i="2"/>
  <c r="S857" i="2" l="1"/>
  <c r="T857" i="2"/>
  <c r="U857" i="2"/>
  <c r="S858" i="2" l="1"/>
  <c r="T858" i="2"/>
  <c r="U858" i="2"/>
  <c r="S859" i="2" l="1"/>
  <c r="T859" i="2"/>
  <c r="U859" i="2"/>
  <c r="S860" i="2" l="1"/>
  <c r="T860" i="2"/>
  <c r="U860" i="2"/>
  <c r="S861" i="2" l="1"/>
  <c r="U861" i="2"/>
  <c r="T861" i="2"/>
  <c r="S862" i="2" l="1"/>
  <c r="U862" i="2"/>
  <c r="T862" i="2"/>
  <c r="S863" i="2" l="1"/>
  <c r="T863" i="2"/>
  <c r="U863" i="2"/>
  <c r="S864" i="2" l="1"/>
  <c r="U864" i="2"/>
  <c r="T864" i="2"/>
  <c r="S865" i="2" l="1"/>
  <c r="U865" i="2"/>
  <c r="T865" i="2"/>
  <c r="S866" i="2" l="1"/>
  <c r="U866" i="2"/>
  <c r="T866" i="2"/>
  <c r="S867" i="2" l="1"/>
  <c r="T867" i="2"/>
  <c r="U867" i="2"/>
  <c r="S868" i="2" l="1"/>
  <c r="T868" i="2"/>
  <c r="U868" i="2"/>
  <c r="S869" i="2" l="1"/>
  <c r="U869" i="2"/>
  <c r="T869" i="2"/>
  <c r="S870" i="2" l="1"/>
  <c r="U870" i="2"/>
  <c r="T870" i="2"/>
  <c r="S871" i="2" l="1"/>
  <c r="U871" i="2"/>
  <c r="T871" i="2"/>
  <c r="S872" i="2" l="1"/>
  <c r="T872" i="2"/>
  <c r="U872" i="2"/>
  <c r="S873" i="2" l="1"/>
  <c r="T873" i="2"/>
  <c r="U873" i="2"/>
  <c r="S874" i="2" l="1"/>
  <c r="U874" i="2"/>
  <c r="T874" i="2"/>
  <c r="S875" i="2" l="1"/>
  <c r="U875" i="2"/>
  <c r="T875" i="2"/>
  <c r="S876" i="2" l="1"/>
  <c r="T876" i="2"/>
  <c r="U876" i="2"/>
  <c r="S877" i="2" l="1"/>
  <c r="U877" i="2"/>
  <c r="T877" i="2"/>
  <c r="S878" i="2" l="1"/>
  <c r="U878" i="2"/>
  <c r="T878" i="2"/>
  <c r="S879" i="2" l="1"/>
  <c r="U879" i="2"/>
  <c r="T879" i="2"/>
  <c r="S880" i="2" l="1"/>
  <c r="T880" i="2"/>
  <c r="U880" i="2"/>
  <c r="S881" i="2" l="1"/>
  <c r="T881" i="2"/>
  <c r="U881" i="2"/>
  <c r="S882" i="2" l="1"/>
  <c r="U882" i="2"/>
  <c r="T882" i="2"/>
  <c r="S883" i="2" l="1"/>
  <c r="U883" i="2"/>
  <c r="T883" i="2"/>
  <c r="S884" i="2" l="1"/>
  <c r="T884" i="2"/>
  <c r="U884" i="2"/>
  <c r="S885" i="2" l="1"/>
  <c r="T885" i="2"/>
  <c r="U885" i="2"/>
  <c r="S886" i="2" l="1"/>
  <c r="T886" i="2"/>
  <c r="U886" i="2"/>
  <c r="S887" i="2" l="1"/>
  <c r="U887" i="2"/>
  <c r="T887" i="2"/>
  <c r="S888" i="2" l="1"/>
  <c r="U888" i="2"/>
  <c r="T888" i="2"/>
  <c r="S889" i="2" l="1"/>
  <c r="T889" i="2"/>
  <c r="U889" i="2"/>
  <c r="S890" i="2" l="1"/>
  <c r="T890" i="2"/>
  <c r="U890" i="2"/>
  <c r="S891" i="2" l="1"/>
  <c r="T891" i="2"/>
  <c r="U891" i="2"/>
  <c r="S892" i="2" l="1"/>
  <c r="T892" i="2"/>
  <c r="U892" i="2"/>
  <c r="S893" i="2" l="1"/>
  <c r="U893" i="2"/>
  <c r="T893" i="2"/>
  <c r="S894" i="2" l="1"/>
  <c r="U894" i="2"/>
  <c r="T894" i="2"/>
  <c r="S895" i="2" l="1"/>
  <c r="T895" i="2"/>
  <c r="U895" i="2"/>
  <c r="S896" i="2" l="1"/>
  <c r="U896" i="2"/>
  <c r="T896" i="2"/>
  <c r="S897" i="2" l="1"/>
  <c r="U897" i="2"/>
  <c r="T897" i="2"/>
  <c r="S898" i="2" l="1"/>
  <c r="T898" i="2"/>
  <c r="U898" i="2"/>
  <c r="S899" i="2" l="1"/>
  <c r="T899" i="2"/>
  <c r="U899" i="2"/>
  <c r="S900" i="2" l="1"/>
  <c r="U900" i="2"/>
  <c r="T900" i="2"/>
  <c r="S901" i="2" l="1"/>
  <c r="T901" i="2"/>
  <c r="U901" i="2"/>
  <c r="S902" i="2" l="1"/>
  <c r="T902" i="2"/>
  <c r="U902" i="2"/>
  <c r="S903" i="2" l="1"/>
  <c r="U903" i="2"/>
  <c r="T903" i="2"/>
  <c r="S904" i="2" l="1"/>
  <c r="T904" i="2"/>
  <c r="U904" i="2"/>
  <c r="S905" i="2" l="1"/>
  <c r="T905" i="2"/>
  <c r="U905" i="2"/>
  <c r="S906" i="2" l="1"/>
  <c r="T906" i="2"/>
  <c r="U906" i="2"/>
  <c r="S907" i="2" l="1"/>
  <c r="U907" i="2"/>
  <c r="T907" i="2"/>
  <c r="S908" i="2" l="1"/>
  <c r="T908" i="2"/>
  <c r="U908" i="2"/>
  <c r="S909" i="2" l="1"/>
  <c r="U909" i="2"/>
  <c r="T909" i="2"/>
  <c r="S910" i="2" l="1"/>
  <c r="T910" i="2"/>
  <c r="U910" i="2"/>
  <c r="S911" i="2" l="1"/>
  <c r="U911" i="2"/>
  <c r="T911" i="2"/>
  <c r="S912" i="2" l="1"/>
  <c r="U912" i="2"/>
  <c r="T912" i="2"/>
  <c r="S913" i="2" l="1"/>
  <c r="T913" i="2"/>
  <c r="U913" i="2"/>
  <c r="S914" i="2" l="1"/>
  <c r="T914" i="2"/>
  <c r="U914" i="2"/>
  <c r="S915" i="2" l="1"/>
  <c r="T915" i="2"/>
  <c r="U915" i="2"/>
  <c r="S916" i="2" l="1"/>
  <c r="T916" i="2"/>
  <c r="U916" i="2"/>
  <c r="S917" i="2" l="1"/>
  <c r="T917" i="2"/>
  <c r="U917" i="2"/>
  <c r="S918" i="2" l="1"/>
  <c r="U918" i="2"/>
  <c r="T918" i="2"/>
  <c r="S919" i="2" l="1"/>
  <c r="U919" i="2"/>
  <c r="T919" i="2"/>
  <c r="S920" i="2" l="1"/>
  <c r="T920" i="2"/>
  <c r="U920" i="2"/>
  <c r="S921" i="2" l="1"/>
  <c r="U921" i="2"/>
  <c r="T921" i="2"/>
  <c r="S922" i="2" l="1"/>
  <c r="T922" i="2"/>
  <c r="U922" i="2"/>
  <c r="S923" i="2" l="1"/>
  <c r="U923" i="2"/>
  <c r="T923" i="2"/>
  <c r="S924" i="2" l="1"/>
  <c r="U924" i="2"/>
  <c r="T924" i="2"/>
  <c r="S925" i="2" l="1"/>
  <c r="T925" i="2"/>
  <c r="U925" i="2"/>
  <c r="S926" i="2" l="1"/>
  <c r="U926" i="2"/>
  <c r="T926" i="2"/>
  <c r="S927" i="2" l="1"/>
  <c r="U927" i="2"/>
  <c r="T927" i="2"/>
  <c r="S928" i="2" l="1"/>
  <c r="U928" i="2"/>
  <c r="T928" i="2"/>
  <c r="S929" i="2" l="1"/>
  <c r="T929" i="2"/>
  <c r="U929" i="2"/>
  <c r="S930" i="2" l="1"/>
  <c r="U930" i="2"/>
  <c r="T930" i="2"/>
  <c r="S931" i="2" l="1"/>
  <c r="U931" i="2"/>
  <c r="T931" i="2"/>
  <c r="S932" i="2" l="1"/>
  <c r="U932" i="2"/>
  <c r="T932" i="2"/>
  <c r="S933" i="2" l="1"/>
  <c r="T933" i="2"/>
  <c r="U933" i="2"/>
  <c r="S934" i="2" l="1"/>
  <c r="T934" i="2"/>
  <c r="U934" i="2"/>
  <c r="S935" i="2" l="1"/>
  <c r="T935" i="2"/>
  <c r="U935" i="2"/>
  <c r="S936" i="2" l="1"/>
  <c r="U936" i="2"/>
  <c r="T936" i="2"/>
  <c r="S937" i="2" l="1"/>
  <c r="T937" i="2"/>
  <c r="U937" i="2"/>
  <c r="S938" i="2" l="1"/>
  <c r="T938" i="2"/>
  <c r="U938" i="2"/>
  <c r="S939" i="2" l="1"/>
  <c r="T939" i="2"/>
  <c r="U939" i="2"/>
  <c r="S940" i="2" l="1"/>
  <c r="U940" i="2"/>
  <c r="T940" i="2"/>
  <c r="S941" i="2" l="1"/>
  <c r="U941" i="2"/>
  <c r="T941" i="2"/>
  <c r="S942" i="2" l="1"/>
  <c r="T942" i="2"/>
  <c r="U942" i="2"/>
  <c r="S943" i="2" l="1"/>
  <c r="U943" i="2"/>
  <c r="T943" i="2"/>
  <c r="S944" i="2" l="1"/>
  <c r="U944" i="2"/>
  <c r="T944" i="2"/>
  <c r="S945" i="2" l="1"/>
  <c r="U945" i="2"/>
  <c r="T945" i="2"/>
  <c r="S946" i="2" l="1"/>
  <c r="T946" i="2"/>
  <c r="U946" i="2"/>
  <c r="S947" i="2" l="1"/>
  <c r="U947" i="2"/>
  <c r="T947" i="2"/>
  <c r="S948" i="2" l="1"/>
  <c r="U948" i="2"/>
  <c r="T948" i="2"/>
  <c r="S949" i="2" l="1"/>
  <c r="T949" i="2"/>
  <c r="U949" i="2"/>
  <c r="S950" i="2" l="1"/>
  <c r="T950" i="2"/>
  <c r="U950" i="2"/>
  <c r="S951" i="2" l="1"/>
  <c r="U951" i="2"/>
  <c r="T951" i="2"/>
  <c r="S952" i="2" l="1"/>
  <c r="T952" i="2"/>
  <c r="U952" i="2"/>
  <c r="S953" i="2" l="1"/>
  <c r="U953" i="2"/>
  <c r="T953" i="2"/>
  <c r="S954" i="2" l="1"/>
  <c r="U954" i="2"/>
  <c r="T954" i="2"/>
  <c r="S955" i="2" l="1"/>
  <c r="U955" i="2"/>
  <c r="T955" i="2"/>
  <c r="S956" i="2" l="1"/>
  <c r="U956" i="2"/>
  <c r="T956" i="2"/>
  <c r="S957" i="2" l="1"/>
  <c r="U957" i="2"/>
  <c r="T957" i="2"/>
  <c r="S958" i="2" l="1"/>
  <c r="U958" i="2"/>
  <c r="T958" i="2"/>
  <c r="S959" i="2" l="1"/>
  <c r="U959" i="2"/>
  <c r="T959" i="2"/>
  <c r="S960" i="2" l="1"/>
  <c r="T960" i="2"/>
  <c r="U960" i="2"/>
  <c r="S961" i="2" l="1"/>
  <c r="U961" i="2"/>
  <c r="T961" i="2"/>
  <c r="S962" i="2" l="1"/>
  <c r="T962" i="2"/>
  <c r="U962" i="2"/>
  <c r="S963" i="2" l="1"/>
  <c r="U963" i="2"/>
  <c r="T963" i="2"/>
  <c r="S964" i="2" l="1"/>
  <c r="U964" i="2"/>
  <c r="T964" i="2"/>
  <c r="S965" i="2" l="1"/>
  <c r="U965" i="2"/>
  <c r="T965" i="2"/>
  <c r="S966" i="2" l="1"/>
  <c r="U966" i="2"/>
  <c r="T966" i="2"/>
  <c r="S967" i="2" l="1"/>
  <c r="U967" i="2"/>
  <c r="T967" i="2"/>
  <c r="S968" i="2" l="1"/>
  <c r="T968" i="2"/>
  <c r="U968" i="2"/>
  <c r="S969" i="2" l="1"/>
  <c r="T969" i="2"/>
  <c r="U969" i="2"/>
  <c r="S970" i="2" l="1"/>
  <c r="U970" i="2"/>
  <c r="T970" i="2"/>
  <c r="S971" i="2" l="1"/>
  <c r="U971" i="2"/>
  <c r="T971" i="2"/>
  <c r="S972" i="2" l="1"/>
  <c r="U972" i="2"/>
  <c r="T972" i="2"/>
  <c r="S973" i="2" l="1"/>
  <c r="T973" i="2"/>
  <c r="U973" i="2"/>
  <c r="S974" i="2" l="1"/>
  <c r="U974" i="2"/>
  <c r="T974" i="2"/>
  <c r="S975" i="2" l="1"/>
  <c r="U975" i="2"/>
  <c r="T975" i="2"/>
  <c r="S976" i="2" l="1"/>
  <c r="U976" i="2"/>
  <c r="T976" i="2"/>
  <c r="S977" i="2" l="1"/>
  <c r="U977" i="2"/>
  <c r="T977" i="2"/>
  <c r="S978" i="2" l="1"/>
  <c r="U978" i="2"/>
  <c r="T978" i="2"/>
  <c r="S979" i="2" l="1"/>
  <c r="U979" i="2"/>
  <c r="T979" i="2"/>
  <c r="S980" i="2" l="1"/>
  <c r="T980" i="2"/>
  <c r="U980" i="2"/>
  <c r="S981" i="2" l="1"/>
  <c r="U981" i="2"/>
  <c r="T981" i="2"/>
  <c r="S982" i="2" l="1"/>
  <c r="U982" i="2"/>
  <c r="T982" i="2"/>
  <c r="S983" i="2" l="1"/>
  <c r="U983" i="2"/>
  <c r="T983" i="2"/>
  <c r="S984" i="2" l="1"/>
  <c r="T984" i="2"/>
  <c r="U984" i="2"/>
  <c r="S985" i="2" l="1"/>
  <c r="U985" i="2"/>
  <c r="T985" i="2"/>
  <c r="S986" i="2" l="1"/>
  <c r="U986" i="2"/>
  <c r="T986" i="2"/>
  <c r="S987" i="2" l="1"/>
  <c r="U987" i="2"/>
  <c r="T987" i="2"/>
  <c r="S988" i="2" l="1"/>
  <c r="T988" i="2"/>
  <c r="U988" i="2"/>
  <c r="S989" i="2" l="1"/>
  <c r="T989" i="2"/>
  <c r="U989" i="2"/>
  <c r="S990" i="2" l="1"/>
  <c r="T990" i="2"/>
  <c r="U990" i="2"/>
  <c r="S991" i="2" l="1"/>
  <c r="U991" i="2"/>
  <c r="T991" i="2"/>
  <c r="S992" i="2" l="1"/>
  <c r="U992" i="2"/>
  <c r="T992" i="2"/>
  <c r="S993" i="2" l="1"/>
  <c r="U993" i="2"/>
  <c r="T993" i="2"/>
  <c r="S994" i="2" l="1"/>
  <c r="U994" i="2"/>
  <c r="T994" i="2"/>
  <c r="S995" i="2" l="1"/>
  <c r="U995" i="2"/>
  <c r="T995" i="2"/>
  <c r="S996" i="2" l="1"/>
  <c r="U996" i="2"/>
  <c r="T996" i="2"/>
  <c r="S997" i="2" l="1"/>
  <c r="T997" i="2"/>
  <c r="U997" i="2"/>
  <c r="S998" i="2" l="1"/>
  <c r="T998" i="2"/>
  <c r="U998" i="2"/>
  <c r="S999" i="2" l="1"/>
  <c r="T999" i="2"/>
  <c r="U999" i="2"/>
  <c r="S1000" i="2" l="1"/>
  <c r="T1000" i="2"/>
  <c r="U1000" i="2"/>
  <c r="S1001" i="2" l="1"/>
  <c r="T1001" i="2"/>
  <c r="U1001" i="2"/>
  <c r="S1002" i="2" l="1"/>
  <c r="T1002" i="2"/>
  <c r="U1002" i="2"/>
  <c r="S1003" i="2" l="1"/>
  <c r="U1003" i="2"/>
  <c r="T1003" i="2"/>
  <c r="S1004" i="2" l="1"/>
  <c r="T1004" i="2"/>
  <c r="U1004" i="2"/>
  <c r="S1005" i="2" l="1"/>
  <c r="T1005" i="2"/>
  <c r="U1005" i="2"/>
  <c r="S1006" i="2" l="1"/>
  <c r="U1006" i="2"/>
  <c r="T1006" i="2"/>
  <c r="S1007" i="2" l="1"/>
  <c r="T1007" i="2"/>
  <c r="U1007" i="2"/>
  <c r="S1008" i="2" l="1"/>
  <c r="U1008" i="2"/>
  <c r="T1008" i="2"/>
  <c r="S1009" i="2" l="1"/>
  <c r="U1009" i="2"/>
  <c r="T1009" i="2"/>
  <c r="S1010" i="2" l="1"/>
  <c r="U1010" i="2"/>
  <c r="T1010" i="2"/>
  <c r="S1011" i="2" l="1"/>
  <c r="T1011" i="2"/>
  <c r="U1011" i="2"/>
  <c r="S1012" i="2" l="1"/>
  <c r="U1012" i="2"/>
  <c r="T1012" i="2"/>
  <c r="S1013" i="2" l="1"/>
  <c r="T1013" i="2"/>
  <c r="U1013" i="2"/>
  <c r="S1014" i="2" l="1"/>
  <c r="U1014" i="2"/>
  <c r="T1014" i="2"/>
  <c r="S1015" i="2" l="1"/>
  <c r="U1015" i="2"/>
  <c r="T1015" i="2"/>
  <c r="S1016" i="2" l="1"/>
  <c r="T1016" i="2"/>
  <c r="U1016" i="2"/>
  <c r="S1017" i="2" l="1"/>
  <c r="U1017" i="2"/>
  <c r="T1017" i="2"/>
  <c r="S1018" i="2" l="1"/>
  <c r="T1018" i="2"/>
  <c r="U1018" i="2"/>
  <c r="S1019" i="2" l="1"/>
  <c r="T1019" i="2"/>
  <c r="U1019" i="2"/>
  <c r="S1020" i="2" l="1"/>
  <c r="U1020" i="2"/>
  <c r="T1020" i="2"/>
  <c r="S1021" i="2" l="1"/>
  <c r="U1021" i="2"/>
  <c r="T1021" i="2"/>
  <c r="S1022" i="2" l="1"/>
  <c r="U1022" i="2"/>
  <c r="T1022" i="2"/>
  <c r="S1023" i="2" l="1"/>
  <c r="T1023" i="2"/>
  <c r="U1023" i="2"/>
  <c r="S1024" i="2" l="1"/>
  <c r="T1024" i="2"/>
  <c r="U1024" i="2"/>
  <c r="S1025" i="2" l="1"/>
  <c r="T1025" i="2"/>
  <c r="U1025" i="2"/>
  <c r="S1026" i="2" l="1"/>
  <c r="U1026" i="2"/>
  <c r="T1026" i="2"/>
  <c r="S1027" i="2" l="1"/>
  <c r="U1027" i="2"/>
  <c r="T1027" i="2"/>
  <c r="S1028" i="2" l="1"/>
  <c r="U1028" i="2"/>
  <c r="T1028" i="2"/>
  <c r="S1029" i="2" l="1"/>
  <c r="U1029" i="2"/>
  <c r="T1029" i="2"/>
  <c r="S1030" i="2" l="1"/>
  <c r="U1030" i="2"/>
  <c r="T1030" i="2"/>
  <c r="S1031" i="2" l="1"/>
  <c r="U1031" i="2"/>
  <c r="T1031" i="2"/>
  <c r="S1032" i="2" l="1"/>
  <c r="U1032" i="2"/>
  <c r="T1032" i="2"/>
  <c r="S1033" i="2" l="1"/>
  <c r="U1033" i="2"/>
  <c r="T1033" i="2"/>
  <c r="S1034" i="2" l="1"/>
  <c r="U1034" i="2"/>
  <c r="T1034" i="2"/>
  <c r="S1035" i="2" l="1"/>
  <c r="U1035" i="2"/>
  <c r="T1035" i="2"/>
  <c r="S1036" i="2" l="1"/>
  <c r="U1036" i="2"/>
  <c r="T1036" i="2"/>
  <c r="S1037" i="2" l="1"/>
  <c r="T1037" i="2"/>
  <c r="U1037" i="2"/>
  <c r="S1038" i="2" l="1"/>
  <c r="U1038" i="2"/>
  <c r="T1038" i="2"/>
  <c r="S1039" i="2" l="1"/>
  <c r="U1039" i="2"/>
  <c r="T1039" i="2"/>
  <c r="S1040" i="2" l="1"/>
  <c r="U1040" i="2"/>
  <c r="T1040" i="2"/>
  <c r="S1041" i="2" l="1"/>
  <c r="T1041" i="2"/>
  <c r="U1041" i="2"/>
  <c r="S1042" i="2" l="1"/>
  <c r="T1042" i="2"/>
  <c r="U1042" i="2"/>
  <c r="S1043" i="2" l="1"/>
  <c r="U1043" i="2"/>
  <c r="T1043" i="2"/>
  <c r="S1044" i="2" l="1"/>
  <c r="U1044" i="2"/>
  <c r="T1044" i="2"/>
  <c r="S1045" i="2" l="1"/>
  <c r="U1045" i="2"/>
  <c r="T1045" i="2"/>
  <c r="S1046" i="2" l="1"/>
  <c r="U1046" i="2"/>
  <c r="T1046" i="2"/>
  <c r="S1047" i="2" l="1"/>
  <c r="U1047" i="2"/>
  <c r="T1047" i="2"/>
  <c r="S1048" i="2" l="1"/>
  <c r="T1048" i="2"/>
  <c r="U1048" i="2"/>
  <c r="S1049" i="2" l="1"/>
  <c r="T1049" i="2"/>
  <c r="U1049" i="2"/>
  <c r="S1050" i="2" l="1"/>
  <c r="U1050" i="2"/>
  <c r="T1050" i="2"/>
  <c r="S1051" i="2" l="1"/>
  <c r="U1051" i="2"/>
  <c r="T1051" i="2"/>
  <c r="S1052" i="2" l="1"/>
  <c r="U1052" i="2"/>
  <c r="T1052" i="2"/>
  <c r="S1053" i="2" l="1"/>
  <c r="U1053" i="2"/>
  <c r="T1053" i="2"/>
  <c r="S1054" i="2" l="1"/>
  <c r="U1054" i="2"/>
  <c r="T1054" i="2"/>
  <c r="S1055" i="2" l="1"/>
  <c r="U1055" i="2"/>
  <c r="T1055" i="2"/>
  <c r="S1056" i="2" l="1"/>
  <c r="T1056" i="2"/>
  <c r="U1056" i="2"/>
  <c r="S1057" i="2" l="1"/>
  <c r="U1057" i="2"/>
  <c r="T1057" i="2"/>
  <c r="S1058" i="2" l="1"/>
  <c r="U1058" i="2"/>
  <c r="T1058" i="2"/>
  <c r="S1059" i="2" l="1"/>
  <c r="T1059" i="2"/>
  <c r="U1059" i="2"/>
  <c r="S1060" i="2" l="1"/>
  <c r="T1060" i="2"/>
  <c r="U1060" i="2"/>
  <c r="S1061" i="2" l="1"/>
  <c r="U1061" i="2"/>
  <c r="T1061" i="2"/>
  <c r="S1062" i="2" l="1"/>
  <c r="T1062" i="2"/>
  <c r="U1062" i="2"/>
  <c r="S1063" i="2" l="1"/>
  <c r="T1063" i="2"/>
  <c r="U1063" i="2"/>
  <c r="S1064" i="2" l="1"/>
  <c r="T1064" i="2"/>
  <c r="U1064" i="2"/>
  <c r="S1065" i="2" l="1"/>
  <c r="U1065" i="2"/>
  <c r="T1065" i="2"/>
  <c r="S1066" i="2" l="1"/>
  <c r="U1066" i="2"/>
  <c r="T1066" i="2"/>
  <c r="S1067" i="2" l="1"/>
  <c r="U1067" i="2"/>
  <c r="T1067" i="2"/>
  <c r="S1068" i="2" l="1"/>
  <c r="U1068" i="2"/>
  <c r="T1068" i="2"/>
  <c r="S1069" i="2" l="1"/>
  <c r="T1069" i="2"/>
  <c r="U1069" i="2"/>
  <c r="S1070" i="2" l="1"/>
  <c r="U1070" i="2"/>
  <c r="T1070" i="2"/>
  <c r="S1071" i="2" l="1"/>
  <c r="T1071" i="2"/>
  <c r="U1071" i="2"/>
  <c r="S1072" i="2" l="1"/>
  <c r="T1072" i="2"/>
  <c r="U1072" i="2"/>
  <c r="S1073" i="2" l="1"/>
  <c r="T1073" i="2"/>
  <c r="U1073" i="2"/>
  <c r="S1074" i="2" l="1"/>
  <c r="T1074" i="2"/>
  <c r="U1074" i="2"/>
  <c r="S1075" i="2" l="1"/>
  <c r="T1075" i="2"/>
  <c r="U1075" i="2"/>
  <c r="S1076" i="2" l="1"/>
  <c r="U1076" i="2"/>
  <c r="T1076" i="2"/>
  <c r="S1077" i="2" l="1"/>
  <c r="T1077" i="2"/>
  <c r="U1077" i="2"/>
  <c r="S1078" i="2" l="1"/>
  <c r="T1078" i="2"/>
  <c r="U1078" i="2"/>
  <c r="S1079" i="2" l="1"/>
  <c r="U1079" i="2"/>
  <c r="T1079" i="2"/>
  <c r="S1080" i="2" l="1"/>
  <c r="U1080" i="2"/>
  <c r="T1080" i="2"/>
  <c r="S1081" i="2" l="1"/>
  <c r="U1081" i="2"/>
  <c r="T1081" i="2"/>
  <c r="S1082" i="2" l="1"/>
  <c r="U1082" i="2"/>
  <c r="T1082" i="2"/>
  <c r="S1083" i="2" l="1"/>
  <c r="T1083" i="2"/>
  <c r="U1083" i="2"/>
  <c r="S1084" i="2" l="1"/>
  <c r="T1084" i="2"/>
  <c r="U1084" i="2"/>
  <c r="S1085" i="2" l="1"/>
  <c r="T1085" i="2"/>
  <c r="U1085" i="2"/>
  <c r="S1086" i="2" l="1"/>
  <c r="T1086" i="2"/>
  <c r="U1086" i="2"/>
  <c r="S1087" i="2" l="1"/>
  <c r="U1087" i="2"/>
  <c r="T1087" i="2"/>
  <c r="S1088" i="2" l="1"/>
  <c r="T1088" i="2"/>
  <c r="U1088" i="2"/>
  <c r="S1089" i="2" l="1"/>
  <c r="T1089" i="2"/>
  <c r="U1089" i="2"/>
  <c r="S1090" i="2" l="1"/>
  <c r="T1090" i="2"/>
  <c r="U1090" i="2"/>
  <c r="S1091" i="2" l="1"/>
  <c r="U1091" i="2"/>
  <c r="T1091" i="2"/>
  <c r="S1092" i="2" l="1"/>
  <c r="U1092" i="2"/>
  <c r="T1092" i="2"/>
  <c r="S1093" i="2" l="1"/>
  <c r="T1093" i="2"/>
  <c r="U1093" i="2"/>
  <c r="S1094" i="2" l="1"/>
  <c r="U1094" i="2"/>
  <c r="T1094" i="2"/>
  <c r="S1095" i="2" l="1"/>
  <c r="U1095" i="2"/>
  <c r="T1095" i="2"/>
  <c r="S1096" i="2" l="1"/>
  <c r="U1096" i="2"/>
  <c r="T1096" i="2"/>
  <c r="S1097" i="2" l="1"/>
  <c r="T1097" i="2"/>
  <c r="U1097" i="2"/>
  <c r="S1098" i="2" l="1"/>
  <c r="U1098" i="2"/>
  <c r="T1098" i="2"/>
  <c r="S1099" i="2" l="1"/>
  <c r="U1099" i="2"/>
  <c r="T1099" i="2"/>
  <c r="S1100" i="2" l="1"/>
  <c r="U1100" i="2"/>
  <c r="T1100" i="2"/>
  <c r="S1101" i="2" l="1"/>
  <c r="U1101" i="2"/>
  <c r="T1101" i="2"/>
  <c r="S1102" i="2" l="1"/>
  <c r="U1102" i="2"/>
  <c r="T1102" i="2"/>
  <c r="S1103" i="2" l="1"/>
  <c r="U1103" i="2"/>
  <c r="T1103" i="2"/>
  <c r="S1104" i="2" l="1"/>
  <c r="U1104" i="2"/>
  <c r="T1104" i="2"/>
  <c r="S1105" i="2" l="1"/>
  <c r="T1105" i="2"/>
  <c r="U1105" i="2"/>
  <c r="S1106" i="2" l="1"/>
  <c r="T1106" i="2"/>
  <c r="U1106" i="2"/>
  <c r="S1107" i="2" l="1"/>
  <c r="U1107" i="2"/>
  <c r="T1107" i="2"/>
  <c r="S1108" i="2" l="1"/>
  <c r="U1108" i="2"/>
  <c r="T1108" i="2"/>
  <c r="S1109" i="2" l="1"/>
  <c r="U1109" i="2"/>
  <c r="T1109" i="2"/>
  <c r="S1110" i="2" l="1"/>
  <c r="U1110" i="2"/>
  <c r="T1110" i="2"/>
  <c r="S1111" i="2" l="1"/>
  <c r="U1111" i="2"/>
  <c r="T1111" i="2"/>
  <c r="S1112" i="2" l="1"/>
  <c r="U1112" i="2"/>
  <c r="T1112" i="2"/>
  <c r="S1113" i="2" l="1"/>
  <c r="U1113" i="2"/>
  <c r="T1113" i="2"/>
  <c r="S1114" i="2" l="1"/>
  <c r="T1114" i="2"/>
  <c r="U1114" i="2"/>
  <c r="S1115" i="2" l="1"/>
  <c r="T1115" i="2"/>
  <c r="U1115" i="2"/>
  <c r="S1116" i="2" l="1"/>
  <c r="U1116" i="2"/>
  <c r="T1116" i="2"/>
  <c r="S1117" i="2" l="1"/>
  <c r="U1117" i="2"/>
  <c r="T1117" i="2"/>
  <c r="S1118" i="2" l="1"/>
  <c r="T1118" i="2"/>
  <c r="U1118" i="2"/>
  <c r="S1119" i="2" l="1"/>
  <c r="T1119" i="2"/>
  <c r="U1119" i="2"/>
  <c r="S1120" i="2" l="1"/>
  <c r="U1120" i="2"/>
  <c r="T1120" i="2"/>
  <c r="S1121" i="2" l="1"/>
  <c r="T1121" i="2"/>
  <c r="U1121" i="2"/>
  <c r="S1122" i="2" l="1"/>
  <c r="U1122" i="2"/>
  <c r="T1122" i="2"/>
  <c r="S1123" i="2" l="1"/>
  <c r="T1123" i="2"/>
  <c r="U1123" i="2"/>
  <c r="S1124" i="2" l="1"/>
  <c r="T1124" i="2"/>
  <c r="U1124" i="2"/>
  <c r="S1125" i="2" l="1"/>
  <c r="T1125" i="2"/>
  <c r="U1125" i="2"/>
  <c r="S1126" i="2" l="1"/>
  <c r="U1126" i="2"/>
  <c r="T1126" i="2"/>
  <c r="S1127" i="2" l="1"/>
  <c r="U1127" i="2"/>
  <c r="T1127" i="2"/>
  <c r="S1128" i="2" l="1"/>
  <c r="T1128" i="2"/>
  <c r="U1128" i="2"/>
  <c r="S1129" i="2" l="1"/>
  <c r="U1129" i="2"/>
  <c r="T1129" i="2"/>
  <c r="S1130" i="2" l="1"/>
  <c r="T1130" i="2"/>
  <c r="U1130" i="2"/>
  <c r="S1131" i="2" l="1"/>
  <c r="U1131" i="2"/>
  <c r="T1131" i="2"/>
  <c r="S1132" i="2" l="1"/>
  <c r="U1132" i="2"/>
  <c r="T1132" i="2"/>
  <c r="S1133" i="2" l="1"/>
  <c r="T1133" i="2"/>
  <c r="U1133" i="2"/>
  <c r="S1134" i="2" l="1"/>
  <c r="U1134" i="2"/>
  <c r="T1134" i="2"/>
  <c r="S1135" i="2" l="1"/>
  <c r="T1135" i="2"/>
  <c r="U1135" i="2"/>
  <c r="S1136" i="2" l="1"/>
  <c r="U1136" i="2"/>
  <c r="T1136" i="2"/>
  <c r="S1137" i="2" l="1"/>
  <c r="U1137" i="2"/>
  <c r="T1137" i="2"/>
  <c r="S1138" i="2" l="1"/>
  <c r="T1138" i="2"/>
  <c r="U1138" i="2"/>
  <c r="S1139" i="2" l="1"/>
  <c r="T1139" i="2"/>
  <c r="U1139" i="2"/>
  <c r="S1140" i="2" l="1"/>
  <c r="T1140" i="2"/>
  <c r="U1140" i="2"/>
  <c r="S1141" i="2" l="1"/>
  <c r="U1141" i="2"/>
  <c r="T1141" i="2"/>
  <c r="S1142" i="2" l="1"/>
  <c r="U1142" i="2"/>
  <c r="T1142" i="2"/>
  <c r="S1143" i="2" l="1"/>
  <c r="T1143" i="2"/>
  <c r="U1143" i="2"/>
  <c r="S1144" i="2" l="1"/>
  <c r="U1144" i="2"/>
  <c r="T1144" i="2"/>
  <c r="S1145" i="2" l="1"/>
  <c r="U1145" i="2"/>
  <c r="T1145" i="2"/>
  <c r="S1146" i="2" l="1"/>
  <c r="T1146" i="2"/>
  <c r="U1146" i="2"/>
  <c r="S1147" i="2" l="1"/>
  <c r="U1147" i="2"/>
  <c r="T1147" i="2"/>
  <c r="S1148" i="2" l="1"/>
  <c r="U1148" i="2"/>
  <c r="T1148" i="2"/>
  <c r="S1149" i="2" l="1"/>
  <c r="U1149" i="2"/>
  <c r="T1149" i="2"/>
  <c r="S1150" i="2" l="1"/>
  <c r="T1150" i="2"/>
  <c r="U1150" i="2"/>
  <c r="S1151" i="2" l="1"/>
  <c r="T1151" i="2"/>
  <c r="U1151" i="2"/>
  <c r="S1152" i="2" l="1"/>
  <c r="T1152" i="2"/>
  <c r="U1152" i="2"/>
  <c r="S1153" i="2" l="1"/>
  <c r="U1153" i="2"/>
  <c r="T1153" i="2"/>
  <c r="S1154" i="2" l="1"/>
  <c r="U1154" i="2"/>
  <c r="T1154" i="2"/>
  <c r="S1155" i="2" l="1"/>
  <c r="T1155" i="2"/>
  <c r="U1155" i="2"/>
  <c r="S1156" i="2" l="1"/>
  <c r="T1156" i="2"/>
  <c r="U1156" i="2"/>
  <c r="S1157" i="2" l="1"/>
  <c r="U1157" i="2"/>
  <c r="T1157" i="2"/>
  <c r="S1158" i="2" l="1"/>
  <c r="U1158" i="2"/>
  <c r="T1158" i="2"/>
  <c r="S1159" i="2" l="1"/>
  <c r="U1159" i="2"/>
  <c r="T1159" i="2"/>
  <c r="S1160" i="2" l="1"/>
  <c r="T1160" i="2"/>
  <c r="U1160" i="2"/>
  <c r="S1161" i="2" l="1"/>
  <c r="T1161" i="2"/>
  <c r="U1161" i="2"/>
  <c r="S1162" i="2" l="1"/>
  <c r="U1162" i="2"/>
  <c r="T1162" i="2"/>
  <c r="S1163" i="2" l="1"/>
  <c r="T1163" i="2"/>
  <c r="U1163" i="2"/>
  <c r="S1164" i="2" l="1"/>
  <c r="U1164" i="2"/>
  <c r="T1164" i="2"/>
  <c r="S1165" i="2" l="1"/>
  <c r="U1165" i="2"/>
  <c r="T1165" i="2"/>
  <c r="S1166" i="2" l="1"/>
  <c r="T1166" i="2"/>
  <c r="U1166" i="2"/>
  <c r="S1167" i="2" l="1"/>
  <c r="U1167" i="2"/>
  <c r="T1167" i="2"/>
  <c r="S1168" i="2" l="1"/>
  <c r="U1168" i="2"/>
  <c r="T1168" i="2"/>
  <c r="S1169" i="2" l="1"/>
  <c r="U1169" i="2"/>
  <c r="T1169" i="2"/>
  <c r="S1170" i="2" l="1"/>
  <c r="U1170" i="2"/>
  <c r="T1170" i="2"/>
  <c r="S1171" i="2" l="1"/>
  <c r="T1171" i="2"/>
  <c r="U1171" i="2"/>
  <c r="S1172" i="2" l="1"/>
  <c r="U1172" i="2"/>
  <c r="T1172" i="2"/>
  <c r="S1173" i="2" l="1"/>
  <c r="T1173" i="2"/>
  <c r="U1173" i="2"/>
  <c r="S1174" i="2" l="1"/>
  <c r="U1174" i="2"/>
  <c r="T1174" i="2"/>
  <c r="S1175" i="2" l="1"/>
  <c r="U1175" i="2"/>
  <c r="T1175" i="2"/>
  <c r="S1176" i="2" l="1"/>
  <c r="U1176" i="2"/>
  <c r="T1176" i="2"/>
  <c r="S1177" i="2" l="1"/>
  <c r="U1177" i="2"/>
  <c r="T1177" i="2"/>
  <c r="S1178" i="2" l="1"/>
  <c r="U1178" i="2"/>
  <c r="T1178" i="2"/>
  <c r="S1179" i="2" l="1"/>
  <c r="U1179" i="2"/>
  <c r="T1179" i="2"/>
  <c r="S1180" i="2" l="1"/>
  <c r="U1180" i="2"/>
  <c r="T1180" i="2"/>
  <c r="S1181" i="2" l="1"/>
  <c r="U1181" i="2"/>
  <c r="T1181" i="2"/>
  <c r="S1182" i="2" l="1"/>
  <c r="U1182" i="2"/>
  <c r="T1182" i="2"/>
  <c r="S1183" i="2" l="1"/>
  <c r="U1183" i="2"/>
  <c r="T1183" i="2"/>
  <c r="S1184" i="2" l="1"/>
  <c r="U1184" i="2"/>
  <c r="T1184" i="2"/>
  <c r="S1185" i="2" l="1"/>
  <c r="T1185" i="2"/>
  <c r="U1185" i="2"/>
  <c r="S1186" i="2" l="1"/>
  <c r="U1186" i="2"/>
  <c r="T1186" i="2"/>
  <c r="S1187" i="2" l="1"/>
  <c r="U1187" i="2"/>
  <c r="T1187" i="2"/>
  <c r="S1188" i="2" l="1"/>
  <c r="U1188" i="2"/>
  <c r="T1188" i="2"/>
  <c r="S1189" i="2" l="1"/>
  <c r="T1189" i="2"/>
  <c r="U1189" i="2"/>
  <c r="S1190" i="2" l="1"/>
  <c r="U1190" i="2"/>
  <c r="T1190" i="2"/>
  <c r="S1191" i="2" l="1"/>
  <c r="T1191" i="2"/>
  <c r="U1191" i="2"/>
  <c r="S1192" i="2" l="1"/>
  <c r="T1192" i="2"/>
  <c r="U1192" i="2"/>
  <c r="S1193" i="2" l="1"/>
  <c r="U1193" i="2"/>
  <c r="T1193" i="2"/>
  <c r="S1194" i="2" l="1"/>
  <c r="U1194" i="2"/>
  <c r="T1194" i="2"/>
  <c r="S1195" i="2" l="1"/>
  <c r="T1195" i="2"/>
  <c r="U1195" i="2"/>
  <c r="S1196" i="2" l="1"/>
  <c r="U1196" i="2"/>
  <c r="T1196" i="2"/>
  <c r="S1197" i="2" l="1"/>
  <c r="T1197" i="2"/>
  <c r="U1197" i="2"/>
  <c r="S1198" i="2" l="1"/>
  <c r="T1198" i="2"/>
  <c r="U1198" i="2"/>
  <c r="S1199" i="2" l="1"/>
  <c r="U1199" i="2"/>
  <c r="T1199" i="2"/>
  <c r="S1200" i="2" l="1"/>
  <c r="U1200" i="2"/>
  <c r="T1200" i="2"/>
  <c r="S1201" i="2" l="1"/>
  <c r="T1201" i="2"/>
  <c r="U1201" i="2"/>
  <c r="S1202" i="2" l="1"/>
  <c r="U1202" i="2"/>
  <c r="T1202" i="2"/>
  <c r="S1203" i="2" l="1"/>
  <c r="T1203" i="2"/>
  <c r="U1203" i="2"/>
  <c r="S1204" i="2" l="1"/>
  <c r="U1204" i="2"/>
  <c r="T1204" i="2"/>
  <c r="S1205" i="2" l="1"/>
  <c r="T1205" i="2"/>
  <c r="U1205" i="2"/>
  <c r="S1206" i="2" l="1"/>
  <c r="T1206" i="2"/>
  <c r="U1206" i="2"/>
  <c r="S1207" i="2" l="1"/>
  <c r="U1207" i="2"/>
  <c r="T1207" i="2"/>
  <c r="S1208" i="2" l="1"/>
  <c r="T1208" i="2"/>
  <c r="U1208" i="2"/>
  <c r="S1209" i="2" l="1"/>
  <c r="T1209" i="2"/>
  <c r="U1209" i="2"/>
  <c r="S1210" i="2" l="1"/>
  <c r="T1210" i="2"/>
  <c r="U1210" i="2"/>
  <c r="S1211" i="2" l="1"/>
  <c r="U1211" i="2"/>
  <c r="T1211" i="2"/>
  <c r="S1212" i="2" l="1"/>
  <c r="U1212" i="2"/>
  <c r="T1212" i="2"/>
  <c r="S1213" i="2" l="1"/>
  <c r="T1213" i="2"/>
  <c r="U1213" i="2"/>
  <c r="S1214" i="2" l="1"/>
  <c r="U1214" i="2"/>
  <c r="T1214" i="2"/>
  <c r="S1215" i="2" l="1"/>
  <c r="U1215" i="2"/>
  <c r="T1215" i="2"/>
  <c r="S1216" i="2" l="1"/>
  <c r="U1216" i="2"/>
  <c r="T1216" i="2"/>
  <c r="S1217" i="2" l="1"/>
  <c r="T1217" i="2"/>
  <c r="U1217" i="2"/>
  <c r="S1218" i="2" l="1"/>
  <c r="U1218" i="2"/>
  <c r="T1218" i="2"/>
  <c r="S1219" i="2" l="1"/>
  <c r="T1219" i="2"/>
  <c r="U1219" i="2"/>
  <c r="S1220" i="2" l="1"/>
  <c r="U1220" i="2"/>
  <c r="T1220" i="2"/>
  <c r="S1221" i="2" l="1"/>
  <c r="T1221" i="2"/>
  <c r="U1221" i="2"/>
  <c r="S1222" i="2" l="1"/>
  <c r="U1222" i="2"/>
  <c r="T1222" i="2"/>
  <c r="S1223" i="2" l="1"/>
  <c r="T1223" i="2"/>
  <c r="U1223" i="2"/>
  <c r="S1224" i="2" l="1"/>
  <c r="U1224" i="2"/>
  <c r="T1224" i="2"/>
  <c r="S1225" i="2" l="1"/>
  <c r="T1225" i="2"/>
  <c r="U1225" i="2"/>
  <c r="S1226" i="2" l="1"/>
  <c r="U1226" i="2"/>
  <c r="T1226" i="2"/>
  <c r="S1227" i="2" l="1"/>
  <c r="T1227" i="2"/>
  <c r="U1227" i="2"/>
  <c r="S1228" i="2" l="1"/>
  <c r="U1228" i="2"/>
  <c r="T1228" i="2"/>
  <c r="S1229" i="2" l="1"/>
  <c r="T1229" i="2"/>
  <c r="U1229" i="2"/>
  <c r="S1230" i="2" l="1"/>
  <c r="T1230" i="2"/>
  <c r="U1230" i="2"/>
  <c r="S1231" i="2" l="1"/>
  <c r="T1231" i="2"/>
  <c r="U1231" i="2"/>
  <c r="S1232" i="2" l="1"/>
  <c r="T1232" i="2"/>
  <c r="U1232" i="2"/>
  <c r="S1233" i="2" l="1"/>
  <c r="T1233" i="2"/>
  <c r="U1233" i="2"/>
  <c r="S1234" i="2" l="1"/>
  <c r="U1234" i="2"/>
  <c r="T1234" i="2"/>
  <c r="S1235" i="2" l="1"/>
  <c r="U1235" i="2"/>
  <c r="T1235" i="2"/>
  <c r="S1236" i="2" l="1"/>
  <c r="T1236" i="2"/>
  <c r="U1236" i="2"/>
  <c r="S1237" i="2" l="1"/>
  <c r="U1237" i="2"/>
  <c r="T1237" i="2"/>
  <c r="S1238" i="2" l="1"/>
  <c r="T1238" i="2"/>
  <c r="U1238" i="2"/>
  <c r="S1239" i="2" l="1"/>
  <c r="U1239" i="2"/>
  <c r="T1239" i="2"/>
  <c r="S1240" i="2" l="1"/>
  <c r="U1240" i="2"/>
  <c r="T1240" i="2"/>
  <c r="S1241" i="2" l="1"/>
  <c r="T1241" i="2"/>
  <c r="U1241" i="2"/>
  <c r="S1242" i="2" l="1"/>
  <c r="U1242" i="2"/>
  <c r="T1242" i="2"/>
  <c r="S1243" i="2" l="1"/>
  <c r="T1243" i="2"/>
  <c r="U1243" i="2"/>
  <c r="S1244" i="2" l="1"/>
  <c r="T1244" i="2"/>
  <c r="U1244" i="2"/>
  <c r="S1245" i="2" l="1"/>
  <c r="T1245" i="2"/>
  <c r="U1245" i="2"/>
  <c r="S1246" i="2" l="1"/>
  <c r="U1246" i="2"/>
  <c r="T1246" i="2"/>
  <c r="S1247" i="2" l="1"/>
  <c r="U1247" i="2"/>
  <c r="T1247" i="2"/>
  <c r="S1248" i="2" l="1"/>
  <c r="U1248" i="2"/>
  <c r="T1248" i="2"/>
  <c r="S1249" i="2" l="1"/>
  <c r="T1249" i="2"/>
  <c r="U1249" i="2"/>
  <c r="S1250" i="2" l="1"/>
  <c r="T1250" i="2"/>
  <c r="U1250" i="2"/>
  <c r="S1251" i="2" l="1"/>
  <c r="T1251" i="2"/>
  <c r="U1251" i="2"/>
  <c r="S1252" i="2" l="1"/>
  <c r="U1252" i="2"/>
  <c r="T1252" i="2"/>
  <c r="S1253" i="2" l="1"/>
  <c r="T1253" i="2"/>
  <c r="U1253" i="2"/>
  <c r="S1254" i="2" l="1"/>
  <c r="U1254" i="2"/>
  <c r="T1254" i="2"/>
  <c r="S1255" i="2" l="1"/>
  <c r="U1255" i="2"/>
  <c r="T1255" i="2"/>
  <c r="S1256" i="2" l="1"/>
  <c r="U1256" i="2"/>
  <c r="T1256" i="2"/>
  <c r="S1257" i="2" l="1"/>
  <c r="T1257" i="2"/>
  <c r="U1257" i="2"/>
  <c r="S1258" i="2" l="1"/>
  <c r="T1258" i="2"/>
  <c r="U1258" i="2"/>
  <c r="S1259" i="2" l="1"/>
  <c r="T1259" i="2"/>
  <c r="U1259" i="2"/>
  <c r="S1260" i="2" l="1"/>
  <c r="T1260" i="2"/>
  <c r="U1260" i="2"/>
  <c r="S1261" i="2" l="1"/>
  <c r="U1261" i="2"/>
  <c r="T1261" i="2"/>
  <c r="S1262" i="2" l="1"/>
  <c r="U1262" i="2"/>
  <c r="T1262" i="2"/>
  <c r="S1263" i="2" l="1"/>
  <c r="U1263" i="2"/>
  <c r="T1263" i="2"/>
  <c r="S1264" i="2" l="1"/>
  <c r="U1264" i="2"/>
  <c r="T1264" i="2"/>
  <c r="S1265" i="2" l="1"/>
  <c r="T1265" i="2"/>
  <c r="U1265" i="2"/>
  <c r="S1266" i="2" l="1"/>
  <c r="T1266" i="2"/>
  <c r="U1266" i="2"/>
  <c r="S1267" i="2" l="1"/>
  <c r="U1267" i="2"/>
  <c r="T1267" i="2"/>
  <c r="S1268" i="2" l="1"/>
  <c r="U1268" i="2"/>
  <c r="T1268" i="2"/>
  <c r="S1269" i="2" l="1"/>
  <c r="U1269" i="2"/>
  <c r="T1269" i="2"/>
  <c r="S1270" i="2" l="1"/>
  <c r="U1270" i="2"/>
  <c r="T1270" i="2"/>
  <c r="S1271" i="2" l="1"/>
  <c r="U1271" i="2"/>
  <c r="T1271" i="2"/>
  <c r="S1272" i="2" l="1"/>
  <c r="T1272" i="2"/>
  <c r="U1272" i="2"/>
  <c r="S1273" i="2" l="1"/>
  <c r="U1273" i="2"/>
  <c r="T1273" i="2"/>
  <c r="S1274" i="2" l="1"/>
  <c r="T1274" i="2"/>
  <c r="U1274" i="2"/>
  <c r="S1275" i="2" l="1"/>
  <c r="U1275" i="2"/>
  <c r="T1275" i="2"/>
  <c r="S1276" i="2" l="1"/>
  <c r="U1276" i="2"/>
  <c r="T1276" i="2"/>
  <c r="S1277" i="2" l="1"/>
  <c r="T1277" i="2"/>
  <c r="U1277" i="2"/>
  <c r="S1278" i="2" l="1"/>
  <c r="U1278" i="2"/>
  <c r="T1278" i="2"/>
  <c r="S1279" i="2" l="1"/>
  <c r="T1279" i="2"/>
  <c r="U1279" i="2"/>
  <c r="S1280" i="2" l="1"/>
  <c r="U1280" i="2"/>
  <c r="T1280" i="2"/>
  <c r="S1281" i="2" l="1"/>
  <c r="U1281" i="2"/>
  <c r="T1281" i="2"/>
  <c r="S1282" i="2" l="1"/>
  <c r="T1282" i="2"/>
  <c r="U1282" i="2"/>
  <c r="S1283" i="2" l="1"/>
  <c r="T1283" i="2"/>
  <c r="U1283" i="2"/>
  <c r="S1284" i="2" l="1"/>
  <c r="T1284" i="2"/>
  <c r="U1284" i="2"/>
  <c r="S1285" i="2" l="1"/>
  <c r="U1285" i="2"/>
  <c r="T1285" i="2"/>
  <c r="S1286" i="2" l="1"/>
  <c r="T1286" i="2"/>
  <c r="U1286" i="2"/>
  <c r="S1287" i="2" l="1"/>
  <c r="U1287" i="2"/>
  <c r="T1287" i="2"/>
  <c r="S1288" i="2" l="1"/>
  <c r="U1288" i="2"/>
  <c r="T1288" i="2"/>
  <c r="S1289" i="2" l="1"/>
  <c r="U1289" i="2"/>
  <c r="T1289" i="2"/>
  <c r="S1290" i="2" l="1"/>
  <c r="U1290" i="2"/>
  <c r="T1290" i="2"/>
  <c r="S1291" i="2" l="1"/>
  <c r="T1291" i="2"/>
  <c r="U1291" i="2"/>
  <c r="S1292" i="2" l="1"/>
  <c r="U1292" i="2"/>
  <c r="T1292" i="2"/>
  <c r="S1293" i="2" l="1"/>
  <c r="U1293" i="2"/>
  <c r="T1293" i="2"/>
  <c r="S1294" i="2" l="1"/>
  <c r="T1294" i="2"/>
  <c r="U1294" i="2"/>
  <c r="S1295" i="2" l="1"/>
  <c r="T1295" i="2"/>
  <c r="U1295" i="2"/>
  <c r="S1296" i="2" l="1"/>
  <c r="U1296" i="2"/>
  <c r="T1296" i="2"/>
  <c r="S1297" i="2" l="1"/>
  <c r="U1297" i="2"/>
  <c r="T1297" i="2"/>
  <c r="S1298" i="2" l="1"/>
  <c r="T1298" i="2"/>
  <c r="U1298" i="2"/>
  <c r="S1299" i="2" l="1"/>
  <c r="U1299" i="2"/>
  <c r="T1299" i="2"/>
  <c r="S1300" i="2" l="1"/>
  <c r="U1300" i="2"/>
  <c r="T1300" i="2"/>
  <c r="S1301" i="2" l="1"/>
  <c r="T1301" i="2"/>
  <c r="U1301" i="2"/>
  <c r="S1302" i="2" l="1"/>
  <c r="T1302" i="2"/>
  <c r="U1302" i="2"/>
  <c r="S1303" i="2" l="1"/>
  <c r="U1303" i="2"/>
  <c r="T1303" i="2"/>
  <c r="S1304" i="2" l="1"/>
  <c r="T1304" i="2"/>
  <c r="U1304" i="2"/>
  <c r="S1305" i="2" l="1"/>
  <c r="T1305" i="2"/>
  <c r="U1305" i="2"/>
  <c r="S1306" i="2" l="1"/>
  <c r="U1306" i="2"/>
  <c r="T1306" i="2"/>
  <c r="S1307" i="2" l="1"/>
  <c r="U1307" i="2"/>
  <c r="T1307" i="2"/>
  <c r="S1308" i="2" l="1"/>
  <c r="U1308" i="2"/>
  <c r="T1308" i="2"/>
  <c r="S1309" i="2" l="1"/>
  <c r="U1309" i="2"/>
  <c r="T1309" i="2"/>
  <c r="S1310" i="2" l="1"/>
  <c r="U1310" i="2"/>
  <c r="T1310" i="2"/>
  <c r="S1311" i="2" l="1"/>
  <c r="U1311" i="2"/>
  <c r="T1311" i="2"/>
  <c r="S1312" i="2" l="1"/>
  <c r="U1312" i="2"/>
  <c r="T1312" i="2"/>
  <c r="S1313" i="2" l="1"/>
  <c r="U1313" i="2"/>
  <c r="T1313" i="2"/>
  <c r="S1314" i="2" l="1"/>
  <c r="U1314" i="2"/>
  <c r="T1314" i="2"/>
  <c r="S1315" i="2" l="1"/>
  <c r="T1315" i="2"/>
  <c r="U1315" i="2"/>
  <c r="S1316" i="2" l="1"/>
  <c r="U1316" i="2"/>
  <c r="T1316" i="2"/>
  <c r="S1317" i="2" l="1"/>
  <c r="T1317" i="2"/>
  <c r="U1317" i="2"/>
  <c r="S1318" i="2" l="1"/>
  <c r="T1318" i="2"/>
  <c r="U1318" i="2"/>
  <c r="S1319" i="2" l="1"/>
  <c r="T1319" i="2"/>
  <c r="U1319" i="2"/>
  <c r="S1320" i="2" l="1"/>
  <c r="T1320" i="2"/>
  <c r="U1320" i="2"/>
  <c r="S1321" i="2" l="1"/>
  <c r="U1321" i="2"/>
  <c r="T1321" i="2"/>
  <c r="S1322" i="2" l="1"/>
  <c r="T1322" i="2"/>
  <c r="U1322" i="2"/>
  <c r="S1323" i="2" l="1"/>
  <c r="U1323" i="2"/>
  <c r="T1323" i="2"/>
  <c r="S1324" i="2" l="1"/>
  <c r="T1324" i="2"/>
  <c r="U1324" i="2"/>
  <c r="S1325" i="2" l="1"/>
  <c r="T1325" i="2"/>
  <c r="U1325" i="2"/>
  <c r="S1326" i="2" l="1"/>
  <c r="U1326" i="2"/>
  <c r="T1326" i="2"/>
  <c r="S1327" i="2" l="1"/>
  <c r="U1327" i="2"/>
  <c r="T1327" i="2"/>
  <c r="S1328" i="2" l="1"/>
  <c r="U1328" i="2"/>
  <c r="T1328" i="2"/>
  <c r="S1329" i="2" l="1"/>
  <c r="U1329" i="2"/>
  <c r="T1329" i="2"/>
  <c r="S1330" i="2" l="1"/>
  <c r="U1330" i="2"/>
  <c r="T1330" i="2"/>
  <c r="S1331" i="2" l="1"/>
  <c r="T1331" i="2"/>
  <c r="U1331" i="2"/>
  <c r="S1332" i="2" l="1"/>
  <c r="U1332" i="2"/>
  <c r="T1332" i="2"/>
  <c r="S1333" i="2" l="1"/>
  <c r="U1333" i="2"/>
  <c r="T1333" i="2"/>
  <c r="S1334" i="2" l="1"/>
  <c r="T1334" i="2"/>
  <c r="U1334" i="2"/>
  <c r="S1335" i="2" l="1"/>
  <c r="T1335" i="2"/>
  <c r="U1335" i="2"/>
  <c r="S1336" i="2" l="1"/>
  <c r="U1336" i="2"/>
  <c r="T1336" i="2"/>
  <c r="S1337" i="2" l="1"/>
  <c r="U1337" i="2"/>
  <c r="T1337" i="2"/>
  <c r="S1338" i="2" l="1"/>
  <c r="U1338" i="2"/>
  <c r="T1338" i="2"/>
  <c r="S1339" i="2" l="1"/>
  <c r="U1339" i="2"/>
  <c r="T1339" i="2"/>
  <c r="S1340" i="2" l="1"/>
  <c r="U1340" i="2"/>
  <c r="T1340" i="2"/>
  <c r="S1341" i="2" l="1"/>
  <c r="U1341" i="2"/>
  <c r="T1341" i="2"/>
  <c r="S1342" i="2" l="1"/>
  <c r="U1342" i="2"/>
  <c r="T1342" i="2"/>
  <c r="S1343" i="2" l="1"/>
  <c r="T1343" i="2"/>
  <c r="U1343" i="2"/>
  <c r="S1344" i="2" l="1"/>
  <c r="U1344" i="2"/>
  <c r="T1344" i="2"/>
  <c r="S1345" i="2" l="1"/>
  <c r="U1345" i="2"/>
  <c r="T1345" i="2"/>
  <c r="S1346" i="2" l="1"/>
  <c r="U1346" i="2"/>
  <c r="T1346" i="2"/>
  <c r="S1347" i="2" l="1"/>
  <c r="T1347" i="2"/>
  <c r="U1347" i="2"/>
  <c r="S1348" i="2" l="1"/>
  <c r="T1348" i="2"/>
  <c r="U1348" i="2"/>
  <c r="S1349" i="2" l="1"/>
  <c r="T1349" i="2"/>
  <c r="U1349" i="2"/>
  <c r="S1350" i="2" l="1"/>
  <c r="T1350" i="2"/>
  <c r="U1350" i="2"/>
  <c r="S1351" i="2" l="1"/>
  <c r="T1351" i="2"/>
  <c r="U1351" i="2"/>
  <c r="S1352" i="2" l="1"/>
  <c r="T1352" i="2"/>
  <c r="U1352" i="2"/>
  <c r="S1353" i="2" l="1"/>
  <c r="T1353" i="2"/>
  <c r="U1353" i="2"/>
  <c r="S1354" i="2" l="1"/>
  <c r="T1354" i="2"/>
  <c r="U1354" i="2"/>
  <c r="S1355" i="2" l="1"/>
  <c r="T1355" i="2"/>
  <c r="U1355" i="2"/>
  <c r="S1356" i="2" l="1"/>
  <c r="T1356" i="2"/>
  <c r="U1356" i="2"/>
  <c r="S1357" i="2" l="1"/>
  <c r="U1357" i="2"/>
  <c r="T1357" i="2"/>
  <c r="S1358" i="2" l="1"/>
  <c r="T1358" i="2"/>
  <c r="U1358" i="2"/>
  <c r="S1359" i="2" l="1"/>
  <c r="U1359" i="2"/>
  <c r="T1359" i="2"/>
  <c r="S1360" i="2" l="1"/>
  <c r="T1360" i="2"/>
  <c r="U1360" i="2"/>
  <c r="S1361" i="2" l="1"/>
  <c r="U1361" i="2"/>
  <c r="T1361" i="2"/>
  <c r="S1362" i="2" l="1"/>
  <c r="U1362" i="2"/>
  <c r="T1362" i="2"/>
  <c r="S1363" i="2" l="1"/>
  <c r="T1363" i="2"/>
  <c r="U1363" i="2"/>
  <c r="S1364" i="2" l="1"/>
  <c r="T1364" i="2"/>
  <c r="U1364" i="2"/>
  <c r="S1365" i="2" l="1"/>
  <c r="T1365" i="2"/>
  <c r="U1365" i="2"/>
  <c r="S1366" i="2" l="1"/>
  <c r="T1366" i="2"/>
  <c r="U1366" i="2"/>
  <c r="S1367" i="2" l="1"/>
  <c r="T1367" i="2"/>
  <c r="U1367" i="2"/>
  <c r="S1368" i="2" l="1"/>
  <c r="T1368" i="2"/>
  <c r="U1368" i="2"/>
  <c r="S1369" i="2" l="1"/>
  <c r="U1369" i="2"/>
  <c r="T1369" i="2"/>
  <c r="S1370" i="2" l="1"/>
  <c r="U1370" i="2"/>
  <c r="T1370" i="2"/>
  <c r="S1371" i="2" l="1"/>
  <c r="U1371" i="2"/>
  <c r="T1371" i="2"/>
  <c r="S1372" i="2" l="1"/>
  <c r="T1372" i="2"/>
  <c r="U1372" i="2"/>
  <c r="S1373" i="2" l="1"/>
  <c r="U1373" i="2"/>
  <c r="T1373" i="2"/>
  <c r="S1374" i="2" l="1"/>
  <c r="U1374" i="2"/>
  <c r="T1374" i="2"/>
  <c r="S1375" i="2" l="1"/>
  <c r="T1375" i="2"/>
  <c r="U1375" i="2"/>
  <c r="S1376" i="2" l="1"/>
  <c r="U1376" i="2"/>
  <c r="T1376" i="2"/>
  <c r="S1377" i="2" l="1"/>
  <c r="U1377" i="2"/>
  <c r="T1377" i="2"/>
  <c r="S1378" i="2" l="1"/>
  <c r="T1378" i="2"/>
  <c r="U1378" i="2"/>
  <c r="S1379" i="2" l="1"/>
  <c r="T1379" i="2"/>
  <c r="U1379" i="2"/>
  <c r="S1380" i="2" l="1"/>
  <c r="U1380" i="2"/>
  <c r="T1380" i="2"/>
  <c r="S1381" i="2" l="1"/>
  <c r="U1381" i="2"/>
  <c r="T1381" i="2"/>
  <c r="S1382" i="2" l="1"/>
  <c r="T1382" i="2"/>
  <c r="U1382" i="2"/>
  <c r="S1383" i="2" l="1"/>
  <c r="U1383" i="2"/>
  <c r="T1383" i="2"/>
  <c r="S1384" i="2" l="1"/>
  <c r="T1384" i="2"/>
  <c r="U1384" i="2"/>
  <c r="S1385" i="2" l="1"/>
  <c r="U1385" i="2"/>
  <c r="T1385" i="2"/>
  <c r="S1386" i="2" l="1"/>
  <c r="U1386" i="2"/>
  <c r="T1386" i="2"/>
  <c r="S1387" i="2" l="1"/>
  <c r="U1387" i="2"/>
  <c r="T1387" i="2"/>
  <c r="S1388" i="2" l="1"/>
  <c r="U1388" i="2"/>
  <c r="T1388" i="2"/>
  <c r="S1389" i="2" l="1"/>
  <c r="U1389" i="2"/>
  <c r="T1389" i="2"/>
  <c r="S1390" i="2" l="1"/>
  <c r="T1390" i="2"/>
  <c r="U1390" i="2"/>
  <c r="S1391" i="2" l="1"/>
  <c r="T1391" i="2"/>
  <c r="U1391" i="2"/>
  <c r="S1392" i="2" l="1"/>
  <c r="U1392" i="2"/>
  <c r="T1392" i="2"/>
  <c r="S1393" i="2" l="1"/>
  <c r="T1393" i="2"/>
  <c r="U1393" i="2"/>
  <c r="S1394" i="2" l="1"/>
  <c r="U1394" i="2"/>
  <c r="T1394" i="2"/>
  <c r="S1395" i="2" l="1"/>
  <c r="T1395" i="2"/>
  <c r="U1395" i="2"/>
  <c r="S1396" i="2" l="1"/>
  <c r="U1396" i="2"/>
  <c r="T1396" i="2"/>
  <c r="S1397" i="2" l="1"/>
  <c r="T1397" i="2"/>
  <c r="U1397" i="2"/>
  <c r="S1398" i="2" l="1"/>
  <c r="T1398" i="2"/>
  <c r="U1398" i="2"/>
  <c r="S1399" i="2" l="1"/>
  <c r="T1399" i="2"/>
  <c r="U1399" i="2"/>
  <c r="S1400" i="2" l="1"/>
  <c r="T1400" i="2"/>
  <c r="U1400" i="2"/>
  <c r="S1401" i="2" l="1"/>
  <c r="U1401" i="2"/>
  <c r="T1401" i="2"/>
  <c r="S1402" i="2" l="1"/>
  <c r="U1402" i="2"/>
  <c r="T1402" i="2"/>
  <c r="S1403" i="2" l="1"/>
  <c r="U1403" i="2"/>
  <c r="T1403" i="2"/>
  <c r="S1404" i="2" l="1"/>
  <c r="U1404" i="2"/>
  <c r="T1404" i="2"/>
  <c r="S1405" i="2" l="1"/>
  <c r="T1405" i="2"/>
  <c r="U1405" i="2"/>
  <c r="S1406" i="2" l="1"/>
  <c r="T1406" i="2"/>
  <c r="U1406" i="2"/>
  <c r="S1407" i="2" l="1"/>
  <c r="T1407" i="2"/>
  <c r="U1407" i="2"/>
  <c r="S1408" i="2" l="1"/>
  <c r="U1408" i="2"/>
  <c r="T1408" i="2"/>
  <c r="S1409" i="2" l="1"/>
  <c r="U1409" i="2"/>
  <c r="T1409" i="2"/>
  <c r="S1410" i="2" l="1"/>
  <c r="T1410" i="2"/>
  <c r="U1410" i="2"/>
  <c r="S1411" i="2" l="1"/>
  <c r="U1411" i="2"/>
  <c r="T1411" i="2"/>
  <c r="S1412" i="2" l="1"/>
  <c r="U1412" i="2"/>
  <c r="T1412" i="2"/>
  <c r="S1413" i="2" l="1"/>
  <c r="U1413" i="2"/>
  <c r="T1413" i="2"/>
  <c r="S1414" i="2" l="1"/>
  <c r="U1414" i="2"/>
  <c r="T1414" i="2"/>
  <c r="S1415" i="2" l="1"/>
  <c r="T1415" i="2"/>
  <c r="U1415" i="2"/>
  <c r="S1416" i="2" l="1"/>
  <c r="U1416" i="2"/>
  <c r="T1416" i="2"/>
  <c r="S1417" i="2" l="1"/>
  <c r="T1417" i="2"/>
  <c r="U1417" i="2"/>
  <c r="S1418" i="2" l="1"/>
  <c r="U1418" i="2"/>
  <c r="T1418" i="2"/>
  <c r="S1419" i="2" l="1"/>
  <c r="T1419" i="2"/>
  <c r="U1419" i="2"/>
  <c r="S1420" i="2" l="1"/>
  <c r="U1420" i="2"/>
  <c r="T1420" i="2"/>
  <c r="S1421" i="2" l="1"/>
  <c r="T1421" i="2"/>
  <c r="U1421" i="2"/>
  <c r="S1422" i="2" l="1"/>
  <c r="T1422" i="2"/>
  <c r="U1422" i="2"/>
  <c r="S1423" i="2" l="1"/>
  <c r="U1423" i="2"/>
  <c r="T1423" i="2"/>
  <c r="S1424" i="2" l="1"/>
  <c r="U1424" i="2"/>
  <c r="T1424" i="2"/>
  <c r="S1425" i="2" l="1"/>
  <c r="T1425" i="2"/>
  <c r="U1425" i="2"/>
  <c r="S1426" i="2" l="1"/>
  <c r="T1426" i="2"/>
  <c r="U1426" i="2"/>
  <c r="S1427" i="2" l="1"/>
  <c r="T1427" i="2"/>
  <c r="U1427" i="2"/>
  <c r="S1428" i="2" l="1"/>
  <c r="T1428" i="2"/>
  <c r="U1428" i="2"/>
  <c r="S1429" i="2" l="1"/>
  <c r="U1429" i="2"/>
  <c r="T1429" i="2"/>
  <c r="S1430" i="2" l="1"/>
  <c r="U1430" i="2"/>
  <c r="T1430" i="2"/>
  <c r="S1431" i="2" l="1"/>
  <c r="U1431" i="2"/>
  <c r="T1431" i="2"/>
  <c r="S1432" i="2" l="1"/>
  <c r="T1432" i="2"/>
  <c r="U1432" i="2"/>
  <c r="S1433" i="2" l="1"/>
  <c r="T1433" i="2"/>
  <c r="U1433" i="2"/>
  <c r="S1434" i="2" l="1"/>
  <c r="U1434" i="2"/>
  <c r="T1434" i="2"/>
  <c r="S1435" i="2" l="1"/>
  <c r="U1435" i="2"/>
  <c r="T1435" i="2"/>
  <c r="S1436" i="2" l="1"/>
  <c r="T1436" i="2"/>
  <c r="U1436" i="2"/>
  <c r="S1437" i="2" l="1"/>
  <c r="U1437" i="2"/>
  <c r="T1437" i="2"/>
  <c r="S1438" i="2" l="1"/>
  <c r="U1438" i="2"/>
  <c r="T1438" i="2"/>
  <c r="S1439" i="2" l="1"/>
  <c r="T1439" i="2"/>
  <c r="U1439" i="2"/>
  <c r="S1440" i="2" l="1"/>
  <c r="T1440" i="2"/>
  <c r="U1440" i="2"/>
  <c r="S1441" i="2" l="1"/>
  <c r="T1441" i="2"/>
  <c r="U1441" i="2"/>
  <c r="S1442" i="2" l="1"/>
  <c r="U1442" i="2"/>
  <c r="T1442" i="2"/>
  <c r="S1443" i="2" l="1"/>
  <c r="U1443" i="2"/>
  <c r="T1443" i="2"/>
  <c r="S1444" i="2" l="1"/>
  <c r="T1444" i="2"/>
  <c r="U1444" i="2"/>
  <c r="S1445" i="2" l="1"/>
  <c r="U1445" i="2"/>
  <c r="T1445" i="2"/>
  <c r="S1446" i="2" l="1"/>
  <c r="T1446" i="2"/>
  <c r="U1446" i="2"/>
  <c r="S1447" i="2" l="1"/>
  <c r="U1447" i="2"/>
  <c r="T1447" i="2"/>
  <c r="S1448" i="2" l="1"/>
  <c r="T1448" i="2"/>
  <c r="U1448" i="2"/>
  <c r="S1449" i="2" l="1"/>
  <c r="U1449" i="2"/>
  <c r="T1449" i="2"/>
  <c r="S1450" i="2" l="1"/>
  <c r="U1450" i="2"/>
  <c r="T1450" i="2"/>
  <c r="S1451" i="2" l="1"/>
  <c r="U1451" i="2"/>
  <c r="T1451" i="2"/>
  <c r="S1452" i="2" l="1"/>
  <c r="U1452" i="2"/>
  <c r="T1452" i="2"/>
  <c r="S1453" i="2" l="1"/>
  <c r="U1453" i="2"/>
  <c r="T1453" i="2"/>
  <c r="S1454" i="2" l="1"/>
  <c r="U1454" i="2"/>
  <c r="T1454" i="2"/>
  <c r="S1455" i="2" l="1"/>
  <c r="U1455" i="2"/>
  <c r="T1455" i="2"/>
  <c r="S1456" i="2" l="1"/>
  <c r="U1456" i="2"/>
  <c r="T1456" i="2"/>
  <c r="S1457" i="2" l="1"/>
  <c r="T1457" i="2"/>
  <c r="U1457" i="2"/>
  <c r="S1458" i="2" l="1"/>
  <c r="T1458" i="2"/>
  <c r="U1458" i="2"/>
  <c r="S1459" i="2" l="1"/>
  <c r="U1459" i="2"/>
  <c r="T1459" i="2"/>
  <c r="S1460" i="2" l="1"/>
  <c r="T1460" i="2"/>
  <c r="U1460" i="2"/>
  <c r="S1461" i="2" l="1"/>
  <c r="U1461" i="2"/>
  <c r="T1461" i="2"/>
  <c r="S1462" i="2" l="1"/>
  <c r="U1462" i="2"/>
  <c r="T1462" i="2"/>
  <c r="S1463" i="2" l="1"/>
  <c r="T1463" i="2"/>
  <c r="U1463" i="2"/>
  <c r="S1464" i="2" l="1"/>
  <c r="U1464" i="2"/>
  <c r="T1464" i="2"/>
  <c r="S1465" i="2" l="1"/>
  <c r="U1465" i="2"/>
  <c r="T1465" i="2"/>
  <c r="S1466" i="2" l="1"/>
  <c r="U1466" i="2"/>
  <c r="T1466" i="2"/>
  <c r="S1467" i="2" l="1"/>
  <c r="T1467" i="2"/>
  <c r="U1467" i="2"/>
  <c r="S1468" i="2" l="1"/>
  <c r="U1468" i="2"/>
  <c r="T1468" i="2"/>
  <c r="S1469" i="2" l="1"/>
  <c r="T1469" i="2"/>
  <c r="U1469" i="2"/>
  <c r="S1470" i="2" l="1"/>
  <c r="T1470" i="2"/>
  <c r="U1470" i="2"/>
  <c r="S1471" i="2" l="1"/>
  <c r="U1471" i="2"/>
  <c r="T1471" i="2"/>
  <c r="S1472" i="2" l="1"/>
  <c r="T1472" i="2"/>
  <c r="U1472" i="2"/>
  <c r="S1473" i="2" l="1"/>
  <c r="T1473" i="2"/>
  <c r="U1473" i="2"/>
  <c r="S1474" i="2" l="1"/>
  <c r="T1474" i="2"/>
  <c r="U1474" i="2"/>
  <c r="S1475" i="2" l="1"/>
  <c r="U1475" i="2"/>
  <c r="T1475" i="2"/>
  <c r="S1476" i="2" l="1"/>
  <c r="U1476" i="2"/>
  <c r="T1476" i="2"/>
  <c r="S1477" i="2" l="1"/>
  <c r="T1477" i="2"/>
  <c r="U1477" i="2"/>
  <c r="S1478" i="2" l="1"/>
  <c r="T1478" i="2"/>
  <c r="U1478" i="2"/>
  <c r="S1479" i="2" l="1"/>
  <c r="U1479" i="2"/>
  <c r="T1479" i="2"/>
  <c r="S1480" i="2" l="1"/>
  <c r="T1480" i="2"/>
  <c r="U1480" i="2"/>
  <c r="S1481" i="2" l="1"/>
  <c r="T1481" i="2"/>
  <c r="U1481" i="2"/>
  <c r="S1482" i="2" l="1"/>
  <c r="U1482" i="2"/>
  <c r="T1482" i="2"/>
  <c r="S1483" i="2" l="1"/>
  <c r="T1483" i="2"/>
  <c r="U1483" i="2"/>
  <c r="S1484" i="2" l="1"/>
  <c r="T1484" i="2"/>
  <c r="U1484" i="2"/>
  <c r="S1485" i="2" l="1"/>
  <c r="T1485" i="2"/>
  <c r="U1485" i="2"/>
  <c r="S1486" i="2" l="1"/>
  <c r="T1486" i="2"/>
  <c r="U1486" i="2"/>
  <c r="S1487" i="2" l="1"/>
  <c r="U1487" i="2"/>
  <c r="T1487" i="2"/>
  <c r="S1488" i="2" l="1"/>
  <c r="U1488" i="2"/>
  <c r="T1488" i="2"/>
  <c r="S1489" i="2" l="1"/>
  <c r="T1489" i="2"/>
  <c r="U1489" i="2"/>
  <c r="S1490" i="2" l="1"/>
  <c r="T1490" i="2"/>
  <c r="U1490" i="2"/>
  <c r="S1491" i="2" l="1"/>
  <c r="T1491" i="2"/>
  <c r="U1491" i="2"/>
  <c r="S1492" i="2" l="1"/>
  <c r="T1492" i="2"/>
  <c r="U1492" i="2"/>
  <c r="S1493" i="2" l="1"/>
  <c r="U1493" i="2"/>
  <c r="T1493" i="2"/>
  <c r="S1494" i="2" l="1"/>
  <c r="T1494" i="2"/>
  <c r="U1494" i="2"/>
  <c r="S1495" i="2" l="1"/>
  <c r="T1495" i="2"/>
  <c r="U1495" i="2"/>
  <c r="S1496" i="2" l="1"/>
  <c r="T1496" i="2"/>
  <c r="U1496" i="2"/>
  <c r="S1497" i="2" l="1"/>
  <c r="T1497" i="2"/>
  <c r="U1497" i="2"/>
  <c r="S1498" i="2" l="1"/>
  <c r="U1498" i="2"/>
  <c r="T1498" i="2"/>
  <c r="S1499" i="2" l="1"/>
  <c r="T1499" i="2"/>
  <c r="U1499" i="2"/>
  <c r="S1500" i="2" l="1"/>
  <c r="T1500" i="2"/>
  <c r="U1500" i="2"/>
  <c r="S1501" i="2" l="1"/>
  <c r="U1501" i="2"/>
  <c r="T1501" i="2"/>
  <c r="S1502" i="2" l="1"/>
  <c r="T1502" i="2"/>
  <c r="U1502" i="2"/>
  <c r="S1503" i="2" l="1"/>
  <c r="U1503" i="2"/>
  <c r="T1503" i="2"/>
  <c r="S1504" i="2" l="1"/>
  <c r="T1504" i="2"/>
  <c r="U1504" i="2"/>
  <c r="S1505" i="2" l="1"/>
  <c r="U1505" i="2"/>
  <c r="T1505" i="2"/>
  <c r="S1506" i="2" l="1"/>
  <c r="T1506" i="2"/>
  <c r="U1506" i="2"/>
  <c r="S1507" i="2" l="1"/>
  <c r="U1507" i="2"/>
  <c r="T1507" i="2"/>
  <c r="S1508" i="2" l="1"/>
  <c r="T1508" i="2"/>
  <c r="U1508" i="2"/>
  <c r="S1509" i="2" l="1"/>
  <c r="T1509" i="2"/>
  <c r="U1509" i="2"/>
  <c r="S1510" i="2" l="1"/>
  <c r="T1510" i="2"/>
  <c r="U1510" i="2"/>
  <c r="S1511" i="2" l="1"/>
  <c r="U1511" i="2"/>
  <c r="T1511" i="2"/>
  <c r="S1512" i="2" l="1"/>
  <c r="U1512" i="2"/>
  <c r="T1512" i="2"/>
  <c r="S1513" i="2" l="1"/>
  <c r="T1513" i="2"/>
  <c r="U1513" i="2"/>
  <c r="S1514" i="2" l="1"/>
  <c r="U1514" i="2"/>
  <c r="T1514" i="2"/>
  <c r="S1515" i="2" l="1"/>
  <c r="U1515" i="2"/>
  <c r="T1515" i="2"/>
  <c r="S1516" i="2" l="1"/>
  <c r="T1516" i="2"/>
  <c r="U1516" i="2"/>
  <c r="S1517" i="2" l="1"/>
  <c r="T1517" i="2"/>
  <c r="U1517" i="2"/>
  <c r="S1518" i="2" l="1"/>
  <c r="U1518" i="2"/>
  <c r="T1518" i="2"/>
  <c r="S1519" i="2" l="1"/>
  <c r="U1519" i="2"/>
  <c r="T1519" i="2"/>
  <c r="S1520" i="2" l="1"/>
  <c r="U1520" i="2"/>
  <c r="T1520" i="2"/>
  <c r="S1521" i="2" l="1"/>
  <c r="T1521" i="2"/>
  <c r="U1521" i="2"/>
  <c r="S1522" i="2" l="1"/>
  <c r="T1522" i="2"/>
  <c r="U1522" i="2"/>
  <c r="S1523" i="2" l="1"/>
  <c r="T1523" i="2"/>
  <c r="U1523" i="2"/>
  <c r="S1524" i="2" l="1"/>
  <c r="T1524" i="2"/>
  <c r="U1524" i="2"/>
  <c r="S1525" i="2" l="1"/>
  <c r="U1525" i="2"/>
  <c r="T1525" i="2"/>
  <c r="S1526" i="2" l="1"/>
  <c r="T1526" i="2"/>
  <c r="U1526" i="2"/>
  <c r="S1527" i="2" l="1"/>
  <c r="U1527" i="2"/>
  <c r="T1527" i="2"/>
  <c r="S1528" i="2" l="1"/>
  <c r="U1528" i="2"/>
  <c r="T1528" i="2"/>
  <c r="S1529" i="2" l="1"/>
  <c r="T1529" i="2"/>
  <c r="U1529" i="2"/>
  <c r="S1530" i="2" l="1"/>
  <c r="U1530" i="2"/>
  <c r="T1530" i="2"/>
  <c r="S1531" i="2" l="1"/>
  <c r="T1531" i="2"/>
  <c r="U1531" i="2"/>
  <c r="S1532" i="2" l="1"/>
  <c r="T1532" i="2"/>
  <c r="U1532" i="2"/>
  <c r="S1533" i="2" l="1"/>
  <c r="U1533" i="2"/>
  <c r="T1533" i="2"/>
  <c r="S1534" i="2" l="1"/>
  <c r="U1534" i="2"/>
  <c r="T1534" i="2"/>
  <c r="S1535" i="2" l="1"/>
  <c r="T1535" i="2"/>
  <c r="U1535" i="2"/>
  <c r="S1536" i="2" l="1"/>
  <c r="U1536" i="2"/>
  <c r="T1536" i="2"/>
  <c r="S1537" i="2" l="1"/>
  <c r="T1537" i="2"/>
  <c r="U1537" i="2"/>
  <c r="S1538" i="2" l="1"/>
  <c r="U1538" i="2"/>
  <c r="T1538" i="2"/>
  <c r="S1539" i="2" l="1"/>
  <c r="T1539" i="2"/>
  <c r="U1539" i="2"/>
  <c r="S1540" i="2" l="1"/>
  <c r="T1540" i="2"/>
  <c r="U1540" i="2"/>
  <c r="S1541" i="2" l="1"/>
  <c r="T1541" i="2"/>
  <c r="U1541" i="2"/>
  <c r="S1542" i="2" l="1"/>
  <c r="T1542" i="2"/>
  <c r="U1542" i="2"/>
  <c r="S1543" i="2" l="1"/>
  <c r="U1543" i="2"/>
  <c r="T1543" i="2"/>
  <c r="S1544" i="2" l="1"/>
  <c r="T1544" i="2"/>
  <c r="U1544" i="2"/>
  <c r="S1545" i="2" l="1"/>
  <c r="U1545" i="2"/>
  <c r="T1545" i="2"/>
  <c r="S1546" i="2" l="1"/>
  <c r="T1546" i="2"/>
  <c r="U1546" i="2"/>
  <c r="S1547" i="2" l="1"/>
  <c r="T1547" i="2"/>
  <c r="U1547" i="2"/>
  <c r="S1548" i="2" l="1"/>
  <c r="U1548" i="2"/>
  <c r="T1548" i="2"/>
  <c r="S1549" i="2" l="1"/>
  <c r="T1549" i="2"/>
  <c r="U1549" i="2"/>
  <c r="S1550" i="2" l="1"/>
  <c r="T1550" i="2"/>
  <c r="U1550" i="2"/>
  <c r="S1551" i="2" l="1"/>
  <c r="T1551" i="2"/>
  <c r="U1551" i="2"/>
  <c r="S1552" i="2" l="1"/>
  <c r="T1552" i="2"/>
  <c r="U1552" i="2"/>
  <c r="S1553" i="2" l="1"/>
  <c r="U1553" i="2"/>
  <c r="T1553" i="2"/>
  <c r="S1554" i="2" l="1"/>
  <c r="U1554" i="2"/>
  <c r="T1554" i="2"/>
  <c r="S1555" i="2" l="1"/>
  <c r="U1555" i="2"/>
  <c r="T1555" i="2"/>
  <c r="S1556" i="2" l="1"/>
  <c r="U1556" i="2"/>
  <c r="T1556" i="2"/>
  <c r="S1557" i="2" l="1"/>
  <c r="T1557" i="2"/>
  <c r="U1557" i="2"/>
  <c r="S1558" i="2" l="1"/>
  <c r="U1558" i="2"/>
  <c r="T1558" i="2"/>
  <c r="S1559" i="2" l="1"/>
  <c r="U1559" i="2"/>
  <c r="T1559" i="2"/>
  <c r="S1560" i="2" l="1"/>
  <c r="T1560" i="2"/>
  <c r="U1560" i="2"/>
  <c r="S1561" i="2" l="1"/>
  <c r="T1561" i="2"/>
  <c r="U1561" i="2"/>
  <c r="S1562" i="2" l="1"/>
  <c r="U1562" i="2"/>
  <c r="T1562" i="2"/>
  <c r="S1563" i="2" l="1"/>
  <c r="U1563" i="2"/>
  <c r="T1563" i="2"/>
  <c r="S1564" i="2" l="1"/>
  <c r="U1564" i="2"/>
  <c r="T1564" i="2"/>
  <c r="S1565" i="2" l="1"/>
  <c r="U1565" i="2"/>
  <c r="T1565" i="2"/>
  <c r="S1566" i="2" l="1"/>
  <c r="T1566" i="2"/>
  <c r="U1566" i="2"/>
  <c r="S1567" i="2" l="1"/>
  <c r="U1567" i="2"/>
  <c r="T1567" i="2"/>
  <c r="S1568" i="2" l="1"/>
  <c r="U1568" i="2"/>
  <c r="T1568" i="2"/>
  <c r="S1569" i="2" l="1"/>
  <c r="T1569" i="2"/>
  <c r="U1569" i="2"/>
  <c r="S1570" i="2" l="1"/>
  <c r="T1570" i="2"/>
  <c r="U1570" i="2"/>
  <c r="S1571" i="2" l="1"/>
  <c r="T1571" i="2"/>
  <c r="U1571" i="2"/>
  <c r="S1572" i="2" l="1"/>
  <c r="U1572" i="2"/>
  <c r="T1572" i="2"/>
  <c r="S1573" i="2" l="1"/>
  <c r="U1573" i="2"/>
  <c r="T1573" i="2"/>
  <c r="S1574" i="2" l="1"/>
  <c r="T1574" i="2"/>
  <c r="U1574" i="2"/>
  <c r="S1575" i="2" l="1"/>
  <c r="U1575" i="2"/>
  <c r="T1575" i="2"/>
  <c r="S1576" i="2" l="1"/>
  <c r="U1576" i="2"/>
  <c r="T1576" i="2"/>
  <c r="S1577" i="2" l="1"/>
  <c r="U1577" i="2"/>
  <c r="T1577" i="2"/>
  <c r="S1578" i="2" l="1"/>
  <c r="U1578" i="2"/>
  <c r="T1578" i="2"/>
  <c r="S1579" i="2" l="1"/>
  <c r="T1579" i="2"/>
  <c r="U1579" i="2"/>
  <c r="S1580" i="2" l="1"/>
  <c r="T1580" i="2"/>
  <c r="U1580" i="2"/>
  <c r="S1581" i="2" l="1"/>
  <c r="U1581" i="2"/>
  <c r="T1581" i="2"/>
  <c r="S1582" i="2" l="1"/>
  <c r="U1582" i="2"/>
  <c r="T1582" i="2"/>
  <c r="S1583" i="2" l="1"/>
  <c r="T1583" i="2"/>
  <c r="U1583" i="2"/>
  <c r="S1584" i="2" l="1"/>
  <c r="T1584" i="2"/>
  <c r="U1584" i="2"/>
  <c r="S1585" i="2" l="1"/>
  <c r="T1585" i="2"/>
  <c r="U1585" i="2"/>
  <c r="S1586" i="2" l="1"/>
  <c r="U1586" i="2"/>
  <c r="T1586" i="2"/>
  <c r="S1587" i="2" l="1"/>
  <c r="U1587" i="2"/>
  <c r="T1587" i="2"/>
  <c r="S1588" i="2" l="1"/>
  <c r="U1588" i="2"/>
  <c r="T1588" i="2"/>
  <c r="S1589" i="2" l="1"/>
  <c r="T1589" i="2"/>
  <c r="U1589" i="2"/>
  <c r="S1590" i="2" l="1"/>
  <c r="U1590" i="2"/>
  <c r="T1590" i="2"/>
  <c r="S1591" i="2" l="1"/>
  <c r="T1591" i="2"/>
  <c r="U1591" i="2"/>
  <c r="S1592" i="2" l="1"/>
  <c r="T1592" i="2"/>
  <c r="U1592" i="2"/>
  <c r="S1593" i="2" l="1"/>
  <c r="U1593" i="2"/>
  <c r="T1593" i="2"/>
  <c r="S1594" i="2" l="1"/>
  <c r="T1594" i="2"/>
  <c r="U1594" i="2"/>
  <c r="S1595" i="2" l="1"/>
  <c r="U1595" i="2"/>
  <c r="T1595" i="2"/>
  <c r="S1596" i="2" l="1"/>
  <c r="U1596" i="2"/>
  <c r="T1596" i="2"/>
  <c r="S1597" i="2" l="1"/>
  <c r="U1597" i="2"/>
  <c r="T1597" i="2"/>
  <c r="S1598" i="2" l="1"/>
  <c r="T1598" i="2"/>
  <c r="U1598" i="2"/>
  <c r="S1599" i="2" l="1"/>
  <c r="U1599" i="2"/>
  <c r="T1599" i="2"/>
  <c r="S1600" i="2" l="1"/>
  <c r="U1600" i="2"/>
  <c r="T1600" i="2"/>
  <c r="S1601" i="2" l="1"/>
  <c r="T1601" i="2"/>
  <c r="U1601" i="2"/>
  <c r="S1602" i="2" l="1"/>
  <c r="T1602" i="2"/>
  <c r="U1602" i="2"/>
  <c r="S1603" i="2" l="1"/>
  <c r="T1603" i="2"/>
  <c r="U1603" i="2"/>
  <c r="S1604" i="2" l="1"/>
  <c r="T1604" i="2"/>
  <c r="U1604" i="2"/>
  <c r="S1605" i="2" l="1"/>
  <c r="U1605" i="2"/>
  <c r="T1605" i="2"/>
  <c r="S1606" i="2" l="1"/>
  <c r="T1606" i="2"/>
  <c r="U1606" i="2"/>
  <c r="S1607" i="2" l="1"/>
  <c r="T1607" i="2"/>
  <c r="U1607" i="2"/>
  <c r="S1608" i="2" l="1"/>
  <c r="T1608" i="2"/>
  <c r="U1608" i="2"/>
  <c r="S1609" i="2" l="1"/>
  <c r="U1609" i="2"/>
  <c r="T1609" i="2"/>
  <c r="S1610" i="2" l="1"/>
  <c r="U1610" i="2"/>
  <c r="T1610" i="2"/>
  <c r="S1611" i="2" l="1"/>
  <c r="T1611" i="2"/>
  <c r="U1611" i="2"/>
  <c r="S1612" i="2" l="1"/>
  <c r="U1612" i="2"/>
  <c r="T1612" i="2"/>
  <c r="S1613" i="2" l="1"/>
  <c r="T1613" i="2"/>
  <c r="U1613" i="2"/>
  <c r="S1614" i="2" l="1"/>
  <c r="T1614" i="2"/>
  <c r="U1614" i="2"/>
  <c r="S1615" i="2" l="1"/>
  <c r="U1615" i="2"/>
  <c r="T1615" i="2"/>
  <c r="S1616" i="2" l="1"/>
  <c r="U1616" i="2"/>
  <c r="T1616" i="2"/>
  <c r="S1617" i="2" l="1"/>
  <c r="U1617" i="2"/>
  <c r="T1617" i="2"/>
  <c r="S1618" i="2" l="1"/>
  <c r="U1618" i="2"/>
  <c r="T1618" i="2"/>
  <c r="S1619" i="2" l="1"/>
  <c r="T1619" i="2"/>
  <c r="U1619" i="2"/>
  <c r="S1620" i="2" l="1"/>
  <c r="U1620" i="2"/>
  <c r="T1620" i="2"/>
  <c r="S1621" i="2" l="1"/>
  <c r="T1621" i="2"/>
  <c r="U1621" i="2"/>
  <c r="S1622" i="2" l="1"/>
  <c r="T1622" i="2"/>
  <c r="U1622" i="2"/>
  <c r="S1623" i="2" l="1"/>
  <c r="T1623" i="2"/>
  <c r="U1623" i="2"/>
  <c r="S1624" i="2" l="1"/>
  <c r="U1624" i="2"/>
  <c r="T1624" i="2"/>
  <c r="S1625" i="2" l="1"/>
  <c r="T1625" i="2"/>
  <c r="U1625" i="2"/>
  <c r="S1626" i="2" l="1"/>
  <c r="U1626" i="2"/>
  <c r="T1626" i="2"/>
  <c r="S1627" i="2" l="1"/>
  <c r="T1627" i="2"/>
  <c r="U1627" i="2"/>
  <c r="S1628" i="2" l="1"/>
  <c r="U1628" i="2"/>
  <c r="T1628" i="2"/>
  <c r="S1629" i="2" l="1"/>
  <c r="U1629" i="2"/>
  <c r="T1629" i="2"/>
  <c r="S1630" i="2" l="1"/>
  <c r="U1630" i="2"/>
  <c r="T1630" i="2"/>
  <c r="S1631" i="2" l="1"/>
  <c r="U1631" i="2"/>
  <c r="T1631" i="2"/>
  <c r="S1632" i="2" l="1"/>
  <c r="U1632" i="2"/>
  <c r="T1632" i="2"/>
  <c r="S1633" i="2" l="1"/>
  <c r="T1633" i="2"/>
  <c r="U1633" i="2"/>
  <c r="S1634" i="2" l="1"/>
  <c r="U1634" i="2"/>
  <c r="T1634" i="2"/>
  <c r="S1635" i="2" l="1"/>
  <c r="U1635" i="2"/>
  <c r="T1635" i="2"/>
  <c r="S1636" i="2" l="1"/>
  <c r="U1636" i="2"/>
  <c r="T1636" i="2"/>
  <c r="S1637" i="2" l="1"/>
  <c r="T1637" i="2"/>
  <c r="U1637" i="2"/>
  <c r="S1638" i="2" l="1"/>
  <c r="T1638" i="2"/>
  <c r="U1638" i="2"/>
  <c r="S1639" i="2" l="1"/>
  <c r="U1639" i="2"/>
  <c r="T1639" i="2"/>
  <c r="S1640" i="2" l="1"/>
  <c r="T1640" i="2"/>
  <c r="U1640" i="2"/>
  <c r="S1641" i="2" l="1"/>
  <c r="T1641" i="2"/>
  <c r="U1641" i="2"/>
  <c r="S1642" i="2" l="1"/>
  <c r="U1642" i="2"/>
  <c r="T1642" i="2"/>
  <c r="S1643" i="2" l="1"/>
  <c r="T1643" i="2"/>
  <c r="U1643" i="2"/>
  <c r="S1644" i="2" l="1"/>
  <c r="T1644" i="2"/>
  <c r="U1644" i="2"/>
  <c r="S1645" i="2" l="1"/>
  <c r="U1645" i="2"/>
  <c r="T1645" i="2"/>
  <c r="S1646" i="2" l="1"/>
  <c r="T1646" i="2"/>
  <c r="U1646" i="2"/>
  <c r="S1647" i="2" l="1"/>
  <c r="T1647" i="2"/>
  <c r="U1647" i="2"/>
  <c r="S1648" i="2" l="1"/>
  <c r="T1648" i="2"/>
  <c r="U1648" i="2"/>
  <c r="S1649" i="2" l="1"/>
  <c r="U1649" i="2"/>
  <c r="T1649" i="2"/>
  <c r="S1650" i="2" l="1"/>
  <c r="U1650" i="2"/>
  <c r="T1650" i="2"/>
  <c r="S1651" i="2" l="1"/>
  <c r="T1651" i="2"/>
  <c r="U1651" i="2"/>
  <c r="S1652" i="2" l="1"/>
  <c r="U1652" i="2"/>
  <c r="T1652" i="2"/>
  <c r="S1653" i="2" l="1"/>
  <c r="U1653" i="2"/>
  <c r="T1653" i="2"/>
  <c r="S1654" i="2" l="1"/>
  <c r="T1654" i="2"/>
  <c r="U1654" i="2"/>
  <c r="S1655" i="2" l="1"/>
  <c r="T1655" i="2"/>
  <c r="U1655" i="2"/>
  <c r="S1656" i="2" l="1"/>
  <c r="U1656" i="2"/>
  <c r="T1656" i="2"/>
  <c r="S1657" i="2" l="1"/>
  <c r="T1657" i="2"/>
  <c r="U1657" i="2"/>
  <c r="S1658" i="2" l="1"/>
  <c r="T1658" i="2"/>
  <c r="U1658" i="2"/>
  <c r="S1659" i="2" l="1"/>
  <c r="T1659" i="2"/>
  <c r="U1659" i="2"/>
  <c r="S1660" i="2" l="1"/>
  <c r="U1660" i="2"/>
  <c r="T1660" i="2"/>
  <c r="S1661" i="2" l="1"/>
  <c r="T1661" i="2"/>
  <c r="U1661" i="2"/>
  <c r="S1662" i="2" l="1"/>
  <c r="T1662" i="2"/>
  <c r="U1662" i="2"/>
  <c r="S1663" i="2" l="1"/>
  <c r="T1663" i="2"/>
  <c r="U1663" i="2"/>
  <c r="S1664" i="2" l="1"/>
  <c r="U1664" i="2"/>
  <c r="T1664" i="2"/>
  <c r="S1665" i="2" l="1"/>
  <c r="U1665" i="2"/>
  <c r="T1665" i="2"/>
  <c r="S1666" i="2" l="1"/>
  <c r="T1666" i="2"/>
  <c r="U1666" i="2"/>
  <c r="S1667" i="2" l="1"/>
  <c r="T1667" i="2"/>
  <c r="U1667" i="2"/>
  <c r="S1668" i="2" l="1"/>
  <c r="U1668" i="2"/>
  <c r="T1668" i="2"/>
  <c r="S1669" i="2" l="1"/>
  <c r="U1669" i="2"/>
  <c r="T1669" i="2"/>
  <c r="S1670" i="2" l="1"/>
  <c r="T1670" i="2"/>
  <c r="U1670" i="2"/>
  <c r="S1671" i="2" l="1"/>
  <c r="U1671" i="2"/>
  <c r="T1671" i="2"/>
  <c r="S1672" i="2" l="1"/>
  <c r="U1672" i="2"/>
  <c r="T1672" i="2"/>
  <c r="S1673" i="2" l="1"/>
  <c r="T1673" i="2"/>
  <c r="U1673" i="2"/>
  <c r="S1674" i="2" l="1"/>
  <c r="U1674" i="2"/>
  <c r="T1674" i="2"/>
  <c r="S1675" i="2" l="1"/>
  <c r="T1675" i="2"/>
  <c r="U1675" i="2"/>
  <c r="S1676" i="2" l="1"/>
  <c r="T1676" i="2"/>
  <c r="U1676" i="2"/>
  <c r="S1677" i="2" l="1"/>
  <c r="U1677" i="2"/>
  <c r="T1677" i="2"/>
  <c r="S1678" i="2" l="1"/>
  <c r="U1678" i="2"/>
  <c r="T1678" i="2"/>
  <c r="S1679" i="2" l="1"/>
  <c r="T1679" i="2"/>
  <c r="U1679" i="2"/>
  <c r="S1680" i="2" l="1"/>
  <c r="U1680" i="2"/>
  <c r="T1680" i="2"/>
  <c r="S1681" i="2" l="1"/>
  <c r="U1681" i="2"/>
  <c r="T1681" i="2"/>
  <c r="S1682" i="2" l="1"/>
  <c r="U1682" i="2"/>
  <c r="T1682" i="2"/>
  <c r="S1683" i="2" l="1"/>
  <c r="T1683" i="2"/>
  <c r="U1683" i="2"/>
  <c r="S1684" i="2" l="1"/>
  <c r="T1684" i="2"/>
  <c r="U1684" i="2"/>
  <c r="S1685" i="2" l="1"/>
  <c r="U1685" i="2"/>
  <c r="T1685" i="2"/>
  <c r="S1686" i="2" l="1"/>
  <c r="T1686" i="2"/>
  <c r="U1686" i="2"/>
  <c r="S1687" i="2" l="1"/>
  <c r="U1687" i="2"/>
  <c r="T1687" i="2"/>
  <c r="S1688" i="2" l="1"/>
  <c r="U1688" i="2"/>
  <c r="T1688" i="2"/>
  <c r="S1689" i="2" l="1"/>
  <c r="U1689" i="2"/>
  <c r="T1689" i="2"/>
  <c r="S1690" i="2" l="1"/>
  <c r="U1690" i="2"/>
  <c r="T1690" i="2"/>
  <c r="S1691" i="2" l="1"/>
  <c r="U1691" i="2"/>
  <c r="T1691" i="2"/>
  <c r="S1692" i="2" l="1"/>
  <c r="U1692" i="2"/>
  <c r="T1692" i="2"/>
  <c r="S1693" i="2" l="1"/>
  <c r="T1693" i="2"/>
  <c r="U1693" i="2"/>
  <c r="S1694" i="2" l="1"/>
  <c r="U1694" i="2"/>
  <c r="T1694" i="2"/>
  <c r="S1695" i="2" l="1"/>
  <c r="U1695" i="2"/>
  <c r="T1695" i="2"/>
  <c r="S1696" i="2" l="1"/>
  <c r="U1696" i="2"/>
  <c r="T1696" i="2"/>
  <c r="S1697" i="2" l="1"/>
  <c r="T1697" i="2"/>
  <c r="U1697" i="2"/>
  <c r="S1698" i="2" l="1"/>
  <c r="U1698" i="2"/>
  <c r="T1698" i="2"/>
  <c r="S1699" i="2" l="1"/>
  <c r="T1699" i="2"/>
  <c r="U1699" i="2"/>
  <c r="S1700" i="2" l="1"/>
  <c r="T1700" i="2"/>
  <c r="U1700" i="2"/>
  <c r="S1701" i="2" l="1"/>
  <c r="T1701" i="2"/>
  <c r="U1701" i="2"/>
  <c r="S1702" i="2" l="1"/>
  <c r="U1702" i="2"/>
  <c r="T1702" i="2"/>
  <c r="S1703" i="2" l="1"/>
  <c r="U1703" i="2"/>
  <c r="T1703" i="2"/>
  <c r="S1704" i="2" l="1"/>
  <c r="U1704" i="2"/>
  <c r="T1704" i="2"/>
  <c r="S1705" i="2" l="1"/>
  <c r="T1705" i="2"/>
  <c r="U1705" i="2"/>
  <c r="S1706" i="2" l="1"/>
  <c r="U1706" i="2"/>
  <c r="T1706" i="2"/>
  <c r="S1707" i="2" l="1"/>
  <c r="T1707" i="2"/>
  <c r="U1707" i="2"/>
  <c r="S1708" i="2" l="1"/>
  <c r="U1708" i="2"/>
  <c r="T1708" i="2"/>
  <c r="S1709" i="2" l="1"/>
  <c r="U1709" i="2"/>
  <c r="T1709" i="2"/>
  <c r="S1710" i="2" l="1"/>
  <c r="T1710" i="2"/>
  <c r="U1710" i="2"/>
  <c r="S1711" i="2" l="1"/>
  <c r="U1711" i="2"/>
  <c r="T1711" i="2"/>
  <c r="S1712" i="2" l="1"/>
  <c r="U1712" i="2"/>
  <c r="T1712" i="2"/>
  <c r="S1713" i="2" l="1"/>
  <c r="T1713" i="2"/>
  <c r="U1713" i="2"/>
  <c r="S1714" i="2" l="1"/>
  <c r="U1714" i="2"/>
  <c r="T1714" i="2"/>
  <c r="S1715" i="2" l="1"/>
  <c r="U1715" i="2"/>
  <c r="T1715" i="2"/>
  <c r="S1716" i="2" l="1"/>
  <c r="U1716" i="2"/>
  <c r="T1716" i="2"/>
  <c r="S1717" i="2" l="1"/>
  <c r="U1717" i="2"/>
  <c r="T1717" i="2"/>
  <c r="S1718" i="2" l="1"/>
  <c r="U1718" i="2"/>
  <c r="T1718" i="2"/>
  <c r="S1719" i="2" l="1"/>
  <c r="T1719" i="2"/>
  <c r="U1719" i="2"/>
  <c r="S1720" i="2" l="1"/>
  <c r="U1720" i="2"/>
  <c r="T1720" i="2"/>
  <c r="S1721" i="2" l="1"/>
  <c r="U1721" i="2"/>
  <c r="T1721" i="2"/>
  <c r="S1722" i="2" l="1"/>
  <c r="U1722" i="2"/>
  <c r="T1722" i="2"/>
  <c r="S1723" i="2" l="1"/>
  <c r="U1723" i="2"/>
  <c r="T1723" i="2"/>
  <c r="S1724" i="2" l="1"/>
  <c r="U1724" i="2"/>
  <c r="T1724" i="2"/>
  <c r="S1725" i="2" l="1"/>
  <c r="T1725" i="2"/>
  <c r="U1725" i="2"/>
  <c r="S1726" i="2" l="1"/>
  <c r="U1726" i="2"/>
  <c r="T1726" i="2"/>
  <c r="S1727" i="2" l="1"/>
  <c r="T1727" i="2"/>
  <c r="U1727" i="2"/>
  <c r="S1728" i="2" l="1"/>
  <c r="T1728" i="2"/>
  <c r="U1728" i="2"/>
  <c r="S1729" i="2" l="1"/>
  <c r="T1729" i="2"/>
  <c r="U1729" i="2"/>
  <c r="S1730" i="2" l="1"/>
  <c r="U1730" i="2"/>
  <c r="T1730" i="2"/>
  <c r="S1731" i="2" l="1"/>
  <c r="U1731" i="2"/>
  <c r="T1731" i="2"/>
  <c r="S1732" i="2" l="1"/>
  <c r="T1732" i="2"/>
  <c r="U1732" i="2"/>
  <c r="S1733" i="2" l="1"/>
  <c r="U1733" i="2"/>
  <c r="T1733" i="2"/>
  <c r="S1734" i="2" l="1"/>
  <c r="U1734" i="2"/>
  <c r="T1734" i="2"/>
  <c r="S1735" i="2" l="1"/>
  <c r="T1735" i="2"/>
  <c r="U1735" i="2"/>
  <c r="S1736" i="2" l="1"/>
  <c r="T1736" i="2"/>
  <c r="U1736" i="2"/>
  <c r="S1737" i="2" l="1"/>
  <c r="U1737" i="2"/>
  <c r="T1737" i="2"/>
  <c r="S1738" i="2" l="1"/>
  <c r="T1738" i="2"/>
  <c r="U1738" i="2"/>
  <c r="S1739" i="2" l="1"/>
  <c r="U1739" i="2"/>
  <c r="T1739" i="2"/>
  <c r="S1740" i="2" l="1"/>
  <c r="T1740" i="2"/>
  <c r="U1740" i="2"/>
  <c r="S1741" i="2" l="1"/>
  <c r="T1741" i="2"/>
  <c r="U1741" i="2"/>
  <c r="S1742" i="2" l="1"/>
  <c r="U1742" i="2"/>
  <c r="T1742" i="2"/>
  <c r="S1743" i="2" l="1"/>
  <c r="U1743" i="2"/>
  <c r="T1743" i="2"/>
  <c r="S1744" i="2" l="1"/>
  <c r="T1744" i="2"/>
  <c r="U1744" i="2"/>
  <c r="S1745" i="2" l="1"/>
  <c r="T1745" i="2"/>
  <c r="U1745" i="2"/>
  <c r="S1746" i="2" l="1"/>
  <c r="T1746" i="2"/>
  <c r="U1746" i="2"/>
  <c r="S1747" i="2" l="1"/>
  <c r="T1747" i="2"/>
  <c r="U1747" i="2"/>
  <c r="S1748" i="2" l="1"/>
  <c r="U1748" i="2"/>
  <c r="T1748" i="2"/>
  <c r="S1749" i="2" l="1"/>
  <c r="U1749" i="2"/>
  <c r="T1749" i="2"/>
  <c r="S1750" i="2" l="1"/>
  <c r="T1750" i="2"/>
  <c r="U1750" i="2"/>
  <c r="S1751" i="2" l="1"/>
  <c r="U1751" i="2"/>
  <c r="T1751" i="2"/>
  <c r="S1752" i="2" l="1"/>
  <c r="T1752" i="2"/>
  <c r="U1752" i="2"/>
  <c r="S1753" i="2" l="1"/>
  <c r="U1753" i="2"/>
  <c r="T1753" i="2"/>
  <c r="S1754" i="2" l="1"/>
  <c r="T1754" i="2"/>
  <c r="U1754" i="2"/>
  <c r="S1755" i="2" l="1"/>
  <c r="T1755" i="2"/>
  <c r="U1755" i="2"/>
  <c r="S1756" i="2" l="1"/>
  <c r="U1756" i="2"/>
  <c r="T1756" i="2"/>
  <c r="S1757" i="2" l="1"/>
  <c r="U1757" i="2"/>
  <c r="T1757" i="2"/>
  <c r="S1758" i="2" l="1"/>
  <c r="T1758" i="2"/>
  <c r="U1758" i="2"/>
  <c r="S1759" i="2" l="1"/>
  <c r="T1759" i="2"/>
  <c r="U1759" i="2"/>
  <c r="S1760" i="2" l="1"/>
  <c r="T1760" i="2"/>
  <c r="U1760" i="2"/>
  <c r="S1761" i="2" l="1"/>
  <c r="T1761" i="2"/>
  <c r="U1761" i="2"/>
  <c r="S1762" i="2" l="1"/>
  <c r="T1762" i="2"/>
  <c r="U1762" i="2"/>
  <c r="S1763" i="2" l="1"/>
  <c r="T1763" i="2"/>
  <c r="U1763" i="2"/>
  <c r="S1764" i="2" l="1"/>
  <c r="U1764" i="2"/>
  <c r="T1764" i="2"/>
  <c r="S1765" i="2" l="1"/>
  <c r="U1765" i="2"/>
  <c r="T1765" i="2"/>
  <c r="S1766" i="2" l="1"/>
  <c r="T1766" i="2"/>
  <c r="U1766" i="2"/>
  <c r="S1767" i="2" l="1"/>
  <c r="U1767" i="2"/>
  <c r="T1767" i="2"/>
  <c r="S1768" i="2" l="1"/>
  <c r="T1768" i="2"/>
  <c r="U1768" i="2"/>
  <c r="S1769" i="2" l="1"/>
  <c r="U1769" i="2"/>
  <c r="T1769" i="2"/>
  <c r="S1770" i="2" l="1"/>
  <c r="U1770" i="2"/>
  <c r="T1770" i="2"/>
  <c r="S1771" i="2" l="1"/>
  <c r="U1771" i="2"/>
  <c r="T1771" i="2"/>
  <c r="S1772" i="2" l="1"/>
  <c r="T1772" i="2"/>
  <c r="U1772" i="2"/>
  <c r="S1773" i="2" l="1"/>
  <c r="U1773" i="2"/>
  <c r="T1773" i="2"/>
  <c r="S1774" i="2" l="1"/>
  <c r="T1774" i="2"/>
  <c r="U1774" i="2"/>
  <c r="S1775" i="2" l="1"/>
  <c r="T1775" i="2"/>
  <c r="U1775" i="2"/>
  <c r="S1776" i="2" l="1"/>
  <c r="T1776" i="2"/>
  <c r="U1776" i="2"/>
  <c r="S1777" i="2" l="1"/>
  <c r="U1777" i="2"/>
  <c r="T1777" i="2"/>
  <c r="S1778" i="2" l="1"/>
  <c r="U1778" i="2"/>
  <c r="T1778" i="2"/>
  <c r="S1779" i="2" l="1"/>
  <c r="U1779" i="2"/>
  <c r="T1779" i="2"/>
  <c r="S1780" i="2" l="1"/>
  <c r="T1780" i="2"/>
  <c r="U1780" i="2"/>
  <c r="S1781" i="2" l="1"/>
  <c r="U1781" i="2"/>
  <c r="T1781" i="2"/>
  <c r="S1782" i="2" l="1"/>
  <c r="U1782" i="2"/>
  <c r="T1782" i="2"/>
  <c r="S1783" i="2" l="1"/>
  <c r="U1783" i="2"/>
  <c r="T1783" i="2"/>
  <c r="S1784" i="2" l="1"/>
  <c r="T1784" i="2"/>
  <c r="U1784" i="2"/>
  <c r="S1785" i="2" l="1"/>
  <c r="U1785" i="2"/>
  <c r="T1785" i="2"/>
  <c r="S1786" i="2" l="1"/>
  <c r="T1786" i="2"/>
  <c r="U1786" i="2"/>
  <c r="S1787" i="2" l="1"/>
  <c r="T1787" i="2"/>
  <c r="U1787" i="2"/>
  <c r="S1788" i="2" l="1"/>
  <c r="U1788" i="2"/>
  <c r="T1788" i="2"/>
  <c r="S1789" i="2" l="1"/>
  <c r="T1789" i="2"/>
  <c r="U1789" i="2"/>
  <c r="S1790" i="2" l="1"/>
  <c r="T1790" i="2"/>
  <c r="U1790" i="2"/>
  <c r="S1791" i="2" l="1"/>
  <c r="U1791" i="2"/>
  <c r="T1791" i="2"/>
  <c r="S1792" i="2" l="1"/>
  <c r="T1792" i="2"/>
  <c r="U1792" i="2"/>
  <c r="S1793" i="2" l="1"/>
  <c r="U1793" i="2"/>
  <c r="T1793" i="2"/>
  <c r="S1794" i="2" l="1"/>
  <c r="T1794" i="2"/>
  <c r="U1794" i="2"/>
  <c r="S1795" i="2" l="1"/>
  <c r="T1795" i="2"/>
  <c r="U1795" i="2"/>
  <c r="S1796" i="2" l="1"/>
  <c r="U1796" i="2"/>
  <c r="T1796" i="2"/>
  <c r="S1797" i="2" l="1"/>
  <c r="T1797" i="2"/>
  <c r="U1797" i="2"/>
  <c r="S1798" i="2" l="1"/>
  <c r="U1798" i="2"/>
  <c r="T1798" i="2"/>
  <c r="S1799" i="2" l="1"/>
  <c r="T1799" i="2"/>
  <c r="U1799" i="2"/>
  <c r="S1800" i="2" l="1"/>
  <c r="T1800" i="2"/>
  <c r="U1800" i="2"/>
  <c r="S1801" i="2" l="1"/>
  <c r="U1801" i="2"/>
  <c r="T1801" i="2"/>
  <c r="S1802" i="2" l="1"/>
  <c r="U1802" i="2"/>
  <c r="T1802" i="2"/>
  <c r="S1803" i="2" l="1"/>
  <c r="T1803" i="2"/>
  <c r="U1803" i="2"/>
  <c r="S1804" i="2" l="1"/>
  <c r="T1804" i="2"/>
  <c r="U1804" i="2"/>
  <c r="S1805" i="2" l="1"/>
  <c r="T1805" i="2"/>
  <c r="U1805" i="2"/>
  <c r="S1806" i="2" l="1"/>
  <c r="T1806" i="2"/>
  <c r="U1806" i="2"/>
  <c r="S1807" i="2" l="1"/>
  <c r="T1807" i="2"/>
  <c r="U1807" i="2"/>
  <c r="S1808" i="2" l="1"/>
  <c r="T1808" i="2"/>
  <c r="U1808" i="2"/>
  <c r="S1809" i="2" l="1"/>
  <c r="U1809" i="2"/>
  <c r="T1809" i="2"/>
  <c r="S1810" i="2" l="1"/>
  <c r="U1810" i="2"/>
  <c r="T1810" i="2"/>
  <c r="S1811" i="2" l="1"/>
  <c r="U1811" i="2"/>
  <c r="T1811" i="2"/>
  <c r="S1812" i="2" l="1"/>
  <c r="T1812" i="2"/>
  <c r="U1812" i="2"/>
  <c r="S1813" i="2" l="1"/>
  <c r="T1813" i="2"/>
  <c r="U1813" i="2"/>
  <c r="S1814" i="2" l="1"/>
  <c r="T1814" i="2"/>
  <c r="U1814" i="2"/>
  <c r="S1815" i="2" l="1"/>
  <c r="U1815" i="2"/>
  <c r="T1815" i="2"/>
  <c r="S1816" i="2" l="1"/>
  <c r="U1816" i="2"/>
  <c r="T1816" i="2"/>
  <c r="S1817" i="2" l="1"/>
  <c r="U1817" i="2"/>
  <c r="T1817" i="2"/>
  <c r="S1818" i="2" l="1"/>
  <c r="U1818" i="2"/>
  <c r="T1818" i="2"/>
  <c r="S1819" i="2" l="1"/>
  <c r="T1819" i="2"/>
  <c r="U1819" i="2"/>
  <c r="S1820" i="2" l="1"/>
  <c r="U1820" i="2"/>
  <c r="T1820" i="2"/>
  <c r="S1821" i="2" l="1"/>
  <c r="U1821" i="2"/>
  <c r="T1821" i="2"/>
  <c r="S1822" i="2" l="1"/>
  <c r="U1822" i="2"/>
  <c r="T1822" i="2"/>
  <c r="S1823" i="2" l="1"/>
  <c r="U1823" i="2"/>
  <c r="T1823" i="2"/>
  <c r="S1824" i="2" l="1"/>
  <c r="U1824" i="2"/>
  <c r="T1824" i="2"/>
  <c r="S1825" i="2" l="1"/>
  <c r="U1825" i="2"/>
  <c r="T1825" i="2"/>
  <c r="S1826" i="2" l="1"/>
  <c r="T1826" i="2"/>
  <c r="U1826" i="2"/>
  <c r="S1827" i="2" l="1"/>
  <c r="U1827" i="2"/>
  <c r="T1827" i="2"/>
  <c r="S1828" i="2" l="1"/>
  <c r="U1828" i="2"/>
  <c r="T1828" i="2"/>
  <c r="S1829" i="2" l="1"/>
  <c r="U1829" i="2"/>
  <c r="T1829" i="2"/>
  <c r="S1830" i="2" l="1"/>
  <c r="U1830" i="2"/>
  <c r="T1830" i="2"/>
  <c r="S1831" i="2" l="1"/>
  <c r="U1831" i="2"/>
  <c r="T1831" i="2"/>
  <c r="S1832" i="2" l="1"/>
  <c r="T1832" i="2"/>
  <c r="U1832" i="2"/>
  <c r="S1833" i="2" l="1"/>
  <c r="U1833" i="2"/>
  <c r="T1833" i="2"/>
  <c r="S1834" i="2" l="1"/>
  <c r="T1834" i="2"/>
  <c r="U1834" i="2"/>
  <c r="S1835" i="2" l="1"/>
  <c r="T1835" i="2"/>
  <c r="U1835" i="2"/>
  <c r="S1836" i="2" l="1"/>
  <c r="T1836" i="2"/>
  <c r="U1836" i="2"/>
  <c r="S1837" i="2" l="1"/>
  <c r="T1837" i="2"/>
  <c r="U1837" i="2"/>
  <c r="S1838" i="2" l="1"/>
  <c r="U1838" i="2"/>
  <c r="T1838" i="2"/>
  <c r="S1839" i="2" l="1"/>
  <c r="U1839" i="2"/>
  <c r="T1839" i="2"/>
  <c r="S1840" i="2" l="1"/>
  <c r="U1840" i="2"/>
  <c r="T1840" i="2"/>
  <c r="S1841" i="2" l="1"/>
  <c r="U1841" i="2"/>
  <c r="T1841" i="2"/>
  <c r="S1842" i="2" l="1"/>
  <c r="T1842" i="2"/>
  <c r="U1842" i="2"/>
  <c r="S1843" i="2" l="1"/>
  <c r="U1843" i="2"/>
  <c r="T1843" i="2"/>
  <c r="S1844" i="2" l="1"/>
  <c r="U1844" i="2"/>
  <c r="T1844" i="2"/>
  <c r="S1845" i="2" l="1"/>
  <c r="T1845" i="2"/>
  <c r="U1845" i="2"/>
  <c r="S1846" i="2" l="1"/>
  <c r="U1846" i="2"/>
  <c r="T1846" i="2"/>
  <c r="S1847" i="2" l="1"/>
  <c r="T1847" i="2"/>
  <c r="U1847" i="2"/>
  <c r="S1848" i="2" l="1"/>
  <c r="T1848" i="2"/>
  <c r="U1848" i="2"/>
  <c r="S1849" i="2" l="1"/>
  <c r="T1849" i="2"/>
  <c r="U1849" i="2"/>
  <c r="S1850" i="2" l="1"/>
  <c r="T1850" i="2"/>
  <c r="U1850" i="2"/>
  <c r="S1851" i="2" l="1"/>
  <c r="U1851" i="2"/>
  <c r="T1851" i="2"/>
  <c r="S1852" i="2" l="1"/>
  <c r="U1852" i="2"/>
  <c r="T1852" i="2"/>
  <c r="S1853" i="2" l="1"/>
  <c r="T1853" i="2"/>
  <c r="U1853" i="2"/>
  <c r="S1854" i="2" l="1"/>
  <c r="T1854" i="2"/>
  <c r="U1854" i="2"/>
  <c r="S1855" i="2" l="1"/>
  <c r="U1855" i="2"/>
  <c r="T1855" i="2"/>
  <c r="S1856" i="2" l="1"/>
  <c r="T1856" i="2"/>
  <c r="U1856" i="2"/>
  <c r="S1857" i="2" l="1"/>
  <c r="T1857" i="2"/>
  <c r="U1857" i="2"/>
  <c r="S1858" i="2" l="1"/>
  <c r="T1858" i="2"/>
  <c r="U1858" i="2"/>
  <c r="S1859" i="2" l="1"/>
  <c r="U1859" i="2"/>
  <c r="T1859" i="2"/>
  <c r="S1860" i="2" l="1"/>
  <c r="U1860" i="2"/>
  <c r="T1860" i="2"/>
  <c r="S1861" i="2" l="1"/>
  <c r="T1861" i="2"/>
  <c r="U1861" i="2"/>
  <c r="S1862" i="2" l="1"/>
  <c r="T1862" i="2"/>
  <c r="U1862" i="2"/>
  <c r="S1863" i="2" l="1"/>
  <c r="U1863" i="2"/>
  <c r="T1863" i="2"/>
  <c r="S1864" i="2" l="1"/>
  <c r="U1864" i="2"/>
  <c r="T1864" i="2"/>
  <c r="S1865" i="2" l="1"/>
  <c r="T1865" i="2"/>
  <c r="U1865" i="2"/>
  <c r="S1866" i="2" l="1"/>
  <c r="U1866" i="2"/>
  <c r="T1866" i="2"/>
  <c r="S1867" i="2" l="1"/>
  <c r="U1867" i="2"/>
  <c r="T1867" i="2"/>
  <c r="S1868" i="2" l="1"/>
  <c r="U1868" i="2"/>
  <c r="T1868" i="2"/>
  <c r="S1869" i="2" l="1"/>
  <c r="U1869" i="2"/>
  <c r="T1869" i="2"/>
  <c r="S1870" i="2" l="1"/>
  <c r="U1870" i="2"/>
  <c r="T1870" i="2"/>
  <c r="S1871" i="2" l="1"/>
  <c r="U1871" i="2"/>
  <c r="T1871" i="2"/>
  <c r="S1872" i="2" l="1"/>
  <c r="U1872" i="2"/>
  <c r="T1872" i="2"/>
  <c r="S1873" i="2" l="1"/>
  <c r="U1873" i="2"/>
  <c r="T1873" i="2"/>
  <c r="S1874" i="2" l="1"/>
  <c r="U1874" i="2"/>
  <c r="T1874" i="2"/>
  <c r="S1875" i="2" l="1"/>
  <c r="T1875" i="2"/>
  <c r="U1875" i="2"/>
  <c r="S1876" i="2" l="1"/>
  <c r="U1876" i="2"/>
  <c r="T1876" i="2"/>
  <c r="S1877" i="2" l="1"/>
  <c r="T1877" i="2"/>
  <c r="U1877" i="2"/>
  <c r="S1878" i="2" l="1"/>
  <c r="T1878" i="2"/>
  <c r="U1878" i="2"/>
  <c r="S1879" i="2" l="1"/>
  <c r="U1879" i="2"/>
  <c r="T1879" i="2"/>
  <c r="S1880" i="2" l="1"/>
  <c r="T1880" i="2"/>
  <c r="U1880" i="2"/>
  <c r="S1881" i="2" l="1"/>
  <c r="U1881" i="2"/>
  <c r="T1881" i="2"/>
  <c r="S1882" i="2" l="1"/>
  <c r="T1882" i="2"/>
  <c r="U1882" i="2"/>
  <c r="S1883" i="2" l="1"/>
  <c r="T1883" i="2"/>
  <c r="U1883" i="2"/>
  <c r="S1884" i="2" l="1"/>
  <c r="T1884" i="2"/>
  <c r="U1884" i="2"/>
  <c r="S1885" i="2" l="1"/>
  <c r="T1885" i="2"/>
  <c r="U1885" i="2"/>
  <c r="S1886" i="2" l="1"/>
  <c r="U1886" i="2"/>
  <c r="T1886" i="2"/>
  <c r="S1887" i="2" l="1"/>
  <c r="U1887" i="2"/>
  <c r="T1887" i="2"/>
  <c r="S1888" i="2" l="1"/>
  <c r="T1888" i="2"/>
  <c r="U1888" i="2"/>
  <c r="S1889" i="2" l="1"/>
  <c r="T1889" i="2"/>
  <c r="U1889" i="2"/>
  <c r="S1890" i="2" l="1"/>
  <c r="U1890" i="2"/>
  <c r="T1890" i="2"/>
  <c r="S1891" i="2" l="1"/>
  <c r="T1891" i="2"/>
  <c r="U1891" i="2"/>
  <c r="S1892" i="2" l="1"/>
  <c r="U1892" i="2"/>
  <c r="T1892" i="2"/>
  <c r="S1893" i="2" l="1"/>
  <c r="U1893" i="2"/>
  <c r="T1893" i="2"/>
  <c r="S1894" i="2" l="1"/>
  <c r="U1894" i="2"/>
  <c r="T1894" i="2"/>
  <c r="S1895" i="2" l="1"/>
  <c r="U1895" i="2"/>
  <c r="T1895" i="2"/>
  <c r="S1896" i="2" l="1"/>
  <c r="T1896" i="2"/>
  <c r="U1896" i="2"/>
  <c r="S1897" i="2" l="1"/>
  <c r="T1897" i="2"/>
  <c r="U1897" i="2"/>
  <c r="S1898" i="2" l="1"/>
  <c r="U1898" i="2"/>
  <c r="T1898" i="2"/>
  <c r="S1899" i="2" l="1"/>
  <c r="T1899" i="2"/>
  <c r="U1899" i="2"/>
  <c r="S1900" i="2" l="1"/>
  <c r="T1900" i="2"/>
  <c r="U1900" i="2"/>
  <c r="S1901" i="2" l="1"/>
  <c r="T1901" i="2"/>
  <c r="U1901" i="2"/>
  <c r="S1902" i="2" l="1"/>
  <c r="U1902" i="2"/>
  <c r="T1902" i="2"/>
  <c r="S1903" i="2" l="1"/>
  <c r="T1903" i="2"/>
  <c r="U1903" i="2"/>
  <c r="S1904" i="2" l="1"/>
  <c r="U1904" i="2"/>
  <c r="T1904" i="2"/>
  <c r="S1905" i="2" l="1"/>
  <c r="T1905" i="2"/>
  <c r="U1905" i="2"/>
  <c r="S1906" i="2" l="1"/>
  <c r="T1906" i="2"/>
  <c r="U1906" i="2"/>
  <c r="S1907" i="2" l="1"/>
  <c r="T1907" i="2"/>
  <c r="U1907" i="2"/>
  <c r="S1908" i="2" l="1"/>
  <c r="U1908" i="2"/>
  <c r="T1908" i="2"/>
  <c r="S1909" i="2" l="1"/>
  <c r="T1909" i="2"/>
  <c r="U1909" i="2"/>
  <c r="S1910" i="2" l="1"/>
  <c r="U1910" i="2"/>
  <c r="T1910" i="2"/>
  <c r="S1911" i="2" l="1"/>
  <c r="U1911" i="2"/>
  <c r="T1911" i="2"/>
  <c r="S1912" i="2" l="1"/>
  <c r="U1912" i="2"/>
  <c r="T1912" i="2"/>
  <c r="S1913" i="2" l="1"/>
  <c r="U1913" i="2"/>
  <c r="T1913" i="2"/>
  <c r="S1914" i="2" l="1"/>
  <c r="U1914" i="2"/>
  <c r="T1914" i="2"/>
  <c r="S1915" i="2" l="1"/>
  <c r="U1915" i="2"/>
  <c r="T1915" i="2"/>
  <c r="S1916" i="2" l="1"/>
  <c r="U1916" i="2"/>
  <c r="T1916" i="2"/>
  <c r="S1917" i="2" l="1"/>
  <c r="U1917" i="2"/>
  <c r="T1917" i="2"/>
  <c r="S1918" i="2" l="1"/>
  <c r="T1918" i="2"/>
  <c r="U1918" i="2"/>
  <c r="S1919" i="2" l="1"/>
  <c r="U1919" i="2"/>
  <c r="T1919" i="2"/>
  <c r="S1920" i="2" l="1"/>
  <c r="T1920" i="2"/>
  <c r="U1920" i="2"/>
  <c r="S1921" i="2" l="1"/>
  <c r="U1921" i="2"/>
  <c r="T1921" i="2"/>
  <c r="S1922" i="2" l="1"/>
  <c r="T1922" i="2"/>
  <c r="U1922" i="2"/>
  <c r="S1923" i="2" l="1"/>
  <c r="T1923" i="2"/>
  <c r="U1923" i="2"/>
  <c r="S1924" i="2" l="1"/>
  <c r="U1924" i="2"/>
  <c r="T1924" i="2"/>
  <c r="S1925" i="2" l="1"/>
  <c r="U1925" i="2"/>
  <c r="T1925" i="2"/>
  <c r="S1926" i="2" l="1"/>
  <c r="U1926" i="2"/>
  <c r="T1926" i="2"/>
  <c r="S1927" i="2" l="1"/>
  <c r="T1927" i="2"/>
  <c r="U1927" i="2"/>
  <c r="S1928" i="2" l="1"/>
  <c r="U1928" i="2"/>
  <c r="T1928" i="2"/>
  <c r="S1929" i="2" l="1"/>
  <c r="U1929" i="2"/>
  <c r="T1929" i="2"/>
  <c r="S1930" i="2" l="1"/>
  <c r="U1930" i="2"/>
  <c r="T1930" i="2"/>
  <c r="S1931" i="2" l="1"/>
  <c r="U1931" i="2"/>
  <c r="T1931" i="2"/>
  <c r="S1932" i="2" l="1"/>
  <c r="U1932" i="2"/>
  <c r="T1932" i="2"/>
  <c r="S1933" i="2" l="1"/>
  <c r="T1933" i="2"/>
  <c r="U1933" i="2"/>
  <c r="S1934" i="2" l="1"/>
  <c r="U1934" i="2"/>
  <c r="T1934" i="2"/>
  <c r="S1935" i="2" l="1"/>
  <c r="T1935" i="2"/>
  <c r="U1935" i="2"/>
  <c r="S1936" i="2" l="1"/>
  <c r="T1936" i="2"/>
  <c r="U1936" i="2"/>
  <c r="S1937" i="2" l="1"/>
  <c r="T1937" i="2"/>
  <c r="U1937" i="2"/>
  <c r="S1938" i="2" l="1"/>
  <c r="U1938" i="2"/>
  <c r="T1938" i="2"/>
  <c r="S1939" i="2" l="1"/>
  <c r="U1939" i="2"/>
  <c r="T1939" i="2"/>
  <c r="S1940" i="2" l="1"/>
  <c r="U1940" i="2"/>
  <c r="T1940" i="2"/>
  <c r="S1941" i="2" l="1"/>
  <c r="T1941" i="2"/>
  <c r="U1941" i="2"/>
  <c r="S1942" i="2" l="1"/>
  <c r="U1942" i="2"/>
  <c r="T1942" i="2"/>
  <c r="S1943" i="2" l="1"/>
  <c r="T1943" i="2"/>
  <c r="U1943" i="2"/>
  <c r="S1944" i="2" l="1"/>
  <c r="T1944" i="2"/>
  <c r="U1944" i="2"/>
  <c r="S1945" i="2" l="1"/>
  <c r="T1945" i="2"/>
  <c r="U1945" i="2"/>
  <c r="S1946" i="2" l="1"/>
  <c r="U1946" i="2"/>
  <c r="T1946" i="2"/>
  <c r="S1947" i="2" l="1"/>
  <c r="U1947" i="2"/>
  <c r="T1947" i="2"/>
  <c r="S1948" i="2" l="1"/>
  <c r="T1948" i="2"/>
  <c r="U1948" i="2"/>
  <c r="S1949" i="2" l="1"/>
  <c r="T1949" i="2"/>
  <c r="U1949" i="2"/>
  <c r="S1950" i="2" l="1"/>
  <c r="T1950" i="2"/>
  <c r="U1950" i="2"/>
  <c r="S1951" i="2" l="1"/>
  <c r="U1951" i="2"/>
  <c r="T1951" i="2"/>
  <c r="S1952" i="2" l="1"/>
  <c r="U1952" i="2"/>
  <c r="T1952" i="2"/>
  <c r="S1953" i="2" l="1"/>
  <c r="T1953" i="2"/>
  <c r="U1953" i="2"/>
  <c r="S1954" i="2" l="1"/>
  <c r="T1954" i="2"/>
  <c r="U1954" i="2"/>
  <c r="S1955" i="2" l="1"/>
  <c r="U1955" i="2"/>
  <c r="T1955" i="2"/>
  <c r="S1956" i="2" l="1"/>
  <c r="U1956" i="2"/>
  <c r="T1956" i="2"/>
  <c r="S1957" i="2" l="1"/>
  <c r="T1957" i="2"/>
  <c r="U1957" i="2"/>
  <c r="S1958" i="2" l="1"/>
  <c r="T1958" i="2"/>
  <c r="U1958" i="2"/>
  <c r="S1959" i="2" l="1"/>
  <c r="U1959" i="2"/>
  <c r="T1959" i="2"/>
  <c r="S1960" i="2" l="1"/>
  <c r="U1960" i="2"/>
  <c r="T1960" i="2"/>
  <c r="S1961" i="2" l="1"/>
  <c r="T1961" i="2"/>
  <c r="U1961" i="2"/>
  <c r="S1962" i="2" l="1"/>
  <c r="T1962" i="2"/>
  <c r="U1962" i="2"/>
  <c r="S1963" i="2" l="1"/>
  <c r="U1963" i="2"/>
  <c r="T1963" i="2"/>
  <c r="S1964" i="2" l="1"/>
  <c r="T1964" i="2"/>
  <c r="U1964" i="2"/>
  <c r="S1965" i="2" l="1"/>
  <c r="U1965" i="2"/>
  <c r="T1965" i="2"/>
  <c r="S1966" i="2" l="1"/>
  <c r="T1966" i="2"/>
  <c r="U1966" i="2"/>
  <c r="S1967" i="2" l="1"/>
  <c r="U1967" i="2"/>
  <c r="T1967" i="2"/>
  <c r="S1968" i="2" l="1"/>
  <c r="U1968" i="2"/>
  <c r="T1968" i="2"/>
  <c r="S1969" i="2" l="1"/>
  <c r="T1969" i="2"/>
  <c r="U1969" i="2"/>
  <c r="S1970" i="2" l="1"/>
  <c r="U1970" i="2"/>
  <c r="T1970" i="2"/>
  <c r="S1971" i="2" l="1"/>
  <c r="U1971" i="2"/>
  <c r="T1971" i="2"/>
  <c r="S1972" i="2" l="1"/>
  <c r="U1972" i="2"/>
  <c r="T1972" i="2"/>
  <c r="S1973" i="2" l="1"/>
  <c r="U1973" i="2"/>
  <c r="T1973" i="2"/>
  <c r="S1974" i="2" l="1"/>
  <c r="U1974" i="2"/>
  <c r="T1974" i="2"/>
  <c r="S1975" i="2" l="1"/>
  <c r="T1975" i="2"/>
  <c r="U1975" i="2"/>
  <c r="S1976" i="2" l="1"/>
  <c r="U1976" i="2"/>
  <c r="T1976" i="2"/>
  <c r="S1977" i="2" l="1"/>
  <c r="T1977" i="2"/>
  <c r="U1977" i="2"/>
  <c r="S1978" i="2" l="1"/>
  <c r="U1978" i="2"/>
  <c r="T1978" i="2"/>
  <c r="S1979" i="2" l="1"/>
  <c r="U1979" i="2"/>
  <c r="T1979" i="2"/>
  <c r="S1980" i="2" l="1"/>
  <c r="U1980" i="2"/>
  <c r="T1980" i="2"/>
  <c r="S1981" i="2" l="1"/>
  <c r="T1981" i="2"/>
  <c r="U1981" i="2"/>
  <c r="S1982" i="2" l="1"/>
  <c r="U1982" i="2"/>
  <c r="T1982" i="2"/>
  <c r="S1983" i="2" l="1"/>
  <c r="T1983" i="2"/>
  <c r="U1983" i="2"/>
  <c r="S1984" i="2" l="1"/>
  <c r="U1984" i="2"/>
  <c r="T1984" i="2"/>
  <c r="S1985" i="2" l="1"/>
  <c r="U1985" i="2"/>
  <c r="T1985" i="2"/>
  <c r="S1986" i="2" l="1"/>
  <c r="T1986" i="2"/>
  <c r="U1986" i="2"/>
  <c r="S1987" i="2" l="1"/>
  <c r="T1987" i="2"/>
  <c r="U1987" i="2"/>
  <c r="S1988" i="2" l="1"/>
  <c r="U1988" i="2"/>
  <c r="T1988" i="2"/>
  <c r="S1989" i="2" l="1"/>
  <c r="T1989" i="2"/>
  <c r="U1989" i="2"/>
  <c r="S1990" i="2" l="1"/>
  <c r="U1990" i="2"/>
  <c r="T1990" i="2"/>
  <c r="S1991" i="2" l="1"/>
  <c r="U1991" i="2"/>
  <c r="T1991" i="2"/>
  <c r="S1992" i="2" l="1"/>
  <c r="T1992" i="2"/>
  <c r="U1992" i="2"/>
  <c r="S1993" i="2" l="1"/>
  <c r="U1993" i="2"/>
  <c r="T1993" i="2"/>
  <c r="S1994" i="2" l="1"/>
  <c r="T1994" i="2"/>
  <c r="U1994" i="2"/>
  <c r="S1995" i="2" l="1"/>
  <c r="T1995" i="2"/>
  <c r="U1995" i="2"/>
  <c r="S1996" i="2" l="1"/>
  <c r="U1996" i="2"/>
  <c r="T1996" i="2"/>
  <c r="S1997" i="2" l="1"/>
  <c r="U1997" i="2"/>
  <c r="T1997" i="2"/>
  <c r="S1998" i="2" l="1"/>
  <c r="T1998" i="2"/>
  <c r="U1998" i="2"/>
  <c r="S1999" i="2" l="1"/>
  <c r="U1999" i="2"/>
  <c r="T1999" i="2"/>
  <c r="S2000" i="2" l="1"/>
  <c r="U2000" i="2"/>
  <c r="T2000" i="2"/>
  <c r="S2001" i="2" l="1"/>
  <c r="T2001" i="2"/>
  <c r="U2001" i="2"/>
  <c r="S2002" i="2" l="1"/>
  <c r="U2002" i="2"/>
  <c r="T2002" i="2"/>
  <c r="S2003" i="2" l="1"/>
  <c r="U2003" i="2"/>
  <c r="T2003" i="2"/>
  <c r="S2004" i="2" l="1"/>
  <c r="T2004" i="2"/>
  <c r="U2004" i="2"/>
  <c r="S2005" i="2" l="1"/>
  <c r="T2005" i="2"/>
  <c r="U2005" i="2"/>
  <c r="S2006" i="2" l="1"/>
  <c r="U2006" i="2"/>
  <c r="T2006" i="2"/>
  <c r="S2007" i="2" l="1"/>
  <c r="T2007" i="2"/>
  <c r="U2007" i="2"/>
  <c r="S2008" i="2" l="1"/>
  <c r="U2008" i="2"/>
  <c r="T2008" i="2"/>
  <c r="S2009" i="2" l="1"/>
  <c r="U2009" i="2"/>
  <c r="T2009" i="2"/>
  <c r="S2010" i="2" l="1"/>
  <c r="T2010" i="2"/>
  <c r="U2010" i="2"/>
  <c r="S2011" i="2" l="1"/>
  <c r="T2011" i="2"/>
  <c r="U2011" i="2"/>
  <c r="S2012" i="2" l="1"/>
  <c r="T2012" i="2"/>
  <c r="U2012" i="2"/>
  <c r="S2013" i="2" l="1"/>
  <c r="T2013" i="2"/>
  <c r="U2013" i="2"/>
  <c r="S2014" i="2" l="1"/>
  <c r="U2014" i="2"/>
  <c r="T2014" i="2"/>
  <c r="S2015" i="2" l="1"/>
  <c r="U2015" i="2"/>
  <c r="T2015" i="2"/>
  <c r="S2016" i="2" l="1"/>
  <c r="U2016" i="2"/>
  <c r="T2016" i="2"/>
  <c r="S2017" i="2" l="1"/>
  <c r="U2017" i="2"/>
  <c r="T2017" i="2"/>
  <c r="S2018" i="2" l="1"/>
  <c r="T2018" i="2"/>
  <c r="U2018" i="2"/>
  <c r="S2019" i="2" l="1"/>
  <c r="T2019" i="2"/>
  <c r="U2019" i="2"/>
  <c r="S2020" i="2" l="1"/>
  <c r="U2020" i="2"/>
  <c r="T2020" i="2"/>
  <c r="S2021" i="2" l="1"/>
  <c r="U2021" i="2"/>
  <c r="T2021" i="2"/>
  <c r="S2022" i="2" l="1"/>
  <c r="U2022" i="2"/>
  <c r="T2022" i="2"/>
  <c r="S2023" i="2" l="1"/>
  <c r="U2023" i="2"/>
  <c r="T2023" i="2"/>
  <c r="S2024" i="2" l="1"/>
  <c r="U2024" i="2"/>
  <c r="T2024" i="2"/>
  <c r="S2025" i="2" l="1"/>
  <c r="T2025" i="2"/>
  <c r="U2025" i="2"/>
  <c r="S2026" i="2" l="1"/>
  <c r="T2026" i="2"/>
  <c r="U2026" i="2"/>
  <c r="S2027" i="2" l="1"/>
  <c r="U2027" i="2"/>
  <c r="T2027" i="2"/>
  <c r="S2028" i="2" l="1"/>
  <c r="T2028" i="2"/>
  <c r="U2028" i="2"/>
  <c r="S2029" i="2" l="1"/>
  <c r="U2029" i="2"/>
  <c r="T2029" i="2"/>
  <c r="S2030" i="2" l="1"/>
  <c r="T2030" i="2"/>
  <c r="U2030" i="2"/>
  <c r="S2031" i="2" l="1"/>
  <c r="U2031" i="2"/>
  <c r="T2031" i="2"/>
  <c r="S2032" i="2" l="1"/>
  <c r="U2032" i="2"/>
  <c r="T2032" i="2"/>
  <c r="S2033" i="2" l="1"/>
  <c r="U2033" i="2"/>
  <c r="T2033" i="2"/>
  <c r="S2034" i="2" l="1"/>
  <c r="U2034" i="2"/>
  <c r="T2034" i="2"/>
  <c r="S2035" i="2" l="1"/>
  <c r="T2035" i="2"/>
  <c r="U2035" i="2"/>
  <c r="S2036" i="2" l="1"/>
  <c r="U2036" i="2"/>
  <c r="T2036" i="2"/>
  <c r="S2037" i="2" l="1"/>
  <c r="T2037" i="2"/>
  <c r="U2037" i="2"/>
  <c r="S2038" i="2" l="1"/>
  <c r="U2038" i="2"/>
  <c r="T2038" i="2"/>
  <c r="S2039" i="2" l="1"/>
  <c r="U2039" i="2"/>
  <c r="T2039" i="2"/>
  <c r="S2040" i="2" l="1"/>
  <c r="U2040" i="2"/>
  <c r="T2040" i="2"/>
  <c r="S2041" i="2" l="1"/>
  <c r="T2041" i="2"/>
  <c r="U2041" i="2"/>
  <c r="S2042" i="2" l="1"/>
  <c r="U2042" i="2"/>
  <c r="T2042" i="2"/>
  <c r="S2043" i="2" l="1"/>
  <c r="U2043" i="2"/>
  <c r="T2043" i="2"/>
  <c r="S2044" i="2" l="1"/>
  <c r="U2044" i="2"/>
  <c r="T2044" i="2"/>
  <c r="S2045" i="2" l="1"/>
  <c r="T2045" i="2"/>
  <c r="U2045" i="2"/>
  <c r="S2046" i="2" l="1"/>
  <c r="T2046" i="2"/>
  <c r="U2046" i="2"/>
  <c r="S2047" i="2" l="1"/>
  <c r="T2047" i="2"/>
  <c r="U2047" i="2"/>
  <c r="S2048" i="2" l="1"/>
  <c r="U2048" i="2"/>
  <c r="T2048" i="2"/>
  <c r="S2049" i="2" l="1"/>
  <c r="T2049" i="2"/>
  <c r="U2049" i="2"/>
  <c r="S2050" i="2" l="1"/>
  <c r="U2050" i="2"/>
  <c r="T2050" i="2"/>
  <c r="S2051" i="2" l="1"/>
  <c r="T2051" i="2"/>
  <c r="U2051" i="2"/>
  <c r="S2052" i="2" l="1"/>
  <c r="T2052" i="2"/>
  <c r="U2052" i="2"/>
  <c r="S2053" i="2" l="1"/>
  <c r="T2053" i="2"/>
  <c r="U2053" i="2"/>
  <c r="S2054" i="2" l="1"/>
  <c r="U2054" i="2"/>
  <c r="T2054" i="2"/>
  <c r="S2055" i="2" l="1"/>
  <c r="U2055" i="2"/>
  <c r="T2055" i="2"/>
  <c r="S2056" i="2" l="1"/>
  <c r="U2056" i="2"/>
  <c r="T2056" i="2"/>
  <c r="S2057" i="2" l="1"/>
  <c r="U2057" i="2"/>
  <c r="T2057" i="2"/>
  <c r="S2058" i="2" l="1"/>
  <c r="U2058" i="2"/>
  <c r="T2058" i="2"/>
  <c r="S2059" i="2" l="1"/>
  <c r="T2059" i="2"/>
  <c r="U2059" i="2"/>
  <c r="S2060" i="2" l="1"/>
  <c r="T2060" i="2"/>
  <c r="U2060" i="2"/>
  <c r="S2061" i="2" l="1"/>
  <c r="T2061" i="2"/>
  <c r="U2061" i="2"/>
  <c r="S2062" i="2" l="1"/>
  <c r="T2062" i="2"/>
  <c r="U2062" i="2"/>
  <c r="S2063" i="2" l="1"/>
  <c r="U2063" i="2"/>
  <c r="T2063" i="2"/>
  <c r="S2064" i="2" l="1"/>
  <c r="U2064" i="2"/>
  <c r="T2064" i="2"/>
  <c r="S2065" i="2" l="1"/>
  <c r="T2065" i="2"/>
  <c r="U2065" i="2"/>
  <c r="S2066" i="2" l="1"/>
  <c r="U2066" i="2"/>
  <c r="T2066" i="2"/>
  <c r="S2067" i="2" l="1"/>
  <c r="U2067" i="2"/>
  <c r="T2067" i="2"/>
  <c r="S2068" i="2" l="1"/>
  <c r="U2068" i="2"/>
  <c r="T2068" i="2"/>
  <c r="S2069" i="2" l="1"/>
  <c r="T2069" i="2"/>
  <c r="U2069" i="2"/>
  <c r="S2070" i="2" l="1"/>
  <c r="U2070" i="2"/>
  <c r="T2070" i="2"/>
  <c r="S2071" i="2" l="1"/>
  <c r="U2071" i="2"/>
  <c r="T2071" i="2"/>
  <c r="S2072" i="2" l="1"/>
  <c r="T2072" i="2"/>
  <c r="U2072" i="2"/>
  <c r="S2073" i="2" l="1"/>
  <c r="T2073" i="2"/>
  <c r="U2073" i="2"/>
  <c r="S2074" i="2" l="1"/>
  <c r="T2074" i="2"/>
  <c r="U2074" i="2"/>
  <c r="S2075" i="2" l="1"/>
  <c r="U2075" i="2"/>
  <c r="T2075" i="2"/>
  <c r="S2076" i="2" l="1"/>
  <c r="U2076" i="2"/>
  <c r="T2076" i="2"/>
  <c r="S2077" i="2" l="1"/>
  <c r="T2077" i="2"/>
  <c r="U2077" i="2"/>
  <c r="S2078" i="2" l="1"/>
  <c r="T2078" i="2"/>
  <c r="U2078" i="2"/>
  <c r="S2079" i="2" l="1"/>
  <c r="T2079" i="2"/>
  <c r="U2079" i="2"/>
  <c r="S2080" i="2" l="1"/>
  <c r="U2080" i="2"/>
  <c r="T2080" i="2"/>
  <c r="S2081" i="2" l="1"/>
  <c r="T2081" i="2"/>
  <c r="U2081" i="2"/>
  <c r="S2082" i="2" l="1"/>
  <c r="T2082" i="2"/>
  <c r="U2082" i="2"/>
  <c r="S2083" i="2" l="1"/>
  <c r="T2083" i="2"/>
  <c r="U2083" i="2"/>
  <c r="S2084" i="2" l="1"/>
  <c r="U2084" i="2"/>
  <c r="T2084" i="2"/>
  <c r="S2085" i="2" l="1"/>
  <c r="T2085" i="2"/>
  <c r="U2085" i="2"/>
  <c r="S2086" i="2" l="1"/>
  <c r="U2086" i="2"/>
  <c r="T2086" i="2"/>
  <c r="S2087" i="2" l="1"/>
  <c r="T2087" i="2"/>
  <c r="U2087" i="2"/>
  <c r="S2088" i="2" l="1"/>
  <c r="U2088" i="2"/>
  <c r="T2088" i="2"/>
  <c r="S2089" i="2" l="1"/>
  <c r="T2089" i="2"/>
  <c r="U2089" i="2"/>
  <c r="S2090" i="2" l="1"/>
  <c r="U2090" i="2"/>
  <c r="T2090" i="2"/>
  <c r="S2091" i="2" l="1"/>
  <c r="T2091" i="2"/>
  <c r="U2091" i="2"/>
  <c r="S2092" i="2" l="1"/>
  <c r="U2092" i="2"/>
  <c r="T2092" i="2"/>
  <c r="S2093" i="2" l="1"/>
  <c r="T2093" i="2"/>
  <c r="U2093" i="2"/>
  <c r="S2094" i="2" l="1"/>
  <c r="U2094" i="2"/>
  <c r="T2094" i="2"/>
  <c r="S2095" i="2" l="1"/>
  <c r="U2095" i="2"/>
  <c r="T2095" i="2"/>
  <c r="S2096" i="2" l="1"/>
  <c r="T2096" i="2"/>
  <c r="U2096" i="2"/>
  <c r="S2097" i="2" l="1"/>
  <c r="T2097" i="2"/>
  <c r="U2097" i="2"/>
  <c r="S2098" i="2" l="1"/>
  <c r="U2098" i="2"/>
  <c r="T2098" i="2"/>
  <c r="S2099" i="2" l="1"/>
  <c r="T2099" i="2"/>
  <c r="U2099" i="2"/>
  <c r="S2100" i="2" l="1"/>
  <c r="U2100" i="2"/>
  <c r="T2100" i="2"/>
  <c r="S2101" i="2" l="1"/>
  <c r="T2101" i="2"/>
  <c r="U2101" i="2"/>
  <c r="S2102" i="2" l="1"/>
  <c r="U2102" i="2"/>
  <c r="T2102" i="2"/>
  <c r="S2103" i="2" l="1"/>
  <c r="U2103" i="2"/>
  <c r="T2103" i="2"/>
  <c r="S2104" i="2" l="1"/>
  <c r="U2104" i="2"/>
  <c r="T2104" i="2"/>
  <c r="S2105" i="2" l="1"/>
  <c r="U2105" i="2"/>
  <c r="T2105" i="2"/>
  <c r="S2106" i="2" l="1"/>
  <c r="U2106" i="2"/>
  <c r="T2106" i="2"/>
  <c r="S2107" i="2" l="1"/>
  <c r="T2107" i="2"/>
  <c r="U2107" i="2"/>
  <c r="S2108" i="2" l="1"/>
  <c r="U2108" i="2"/>
  <c r="T2108" i="2"/>
  <c r="S2109" i="2" l="1"/>
  <c r="T2109" i="2"/>
  <c r="U2109" i="2"/>
  <c r="S2110" i="2" l="1"/>
  <c r="U2110" i="2"/>
  <c r="T2110" i="2"/>
  <c r="S2111" i="2" l="1"/>
  <c r="T2111" i="2"/>
  <c r="U2111" i="2"/>
  <c r="S2112" i="2" l="1"/>
  <c r="U2112" i="2"/>
  <c r="T2112" i="2"/>
  <c r="S2113" i="2" l="1"/>
  <c r="T2113" i="2"/>
  <c r="U2113" i="2"/>
  <c r="S2114" i="2" l="1"/>
  <c r="T2114" i="2"/>
  <c r="U2114" i="2"/>
  <c r="S2115" i="2" l="1"/>
  <c r="U2115" i="2"/>
  <c r="T2115" i="2"/>
  <c r="S2116" i="2" l="1"/>
  <c r="U2116" i="2"/>
  <c r="T2116" i="2"/>
  <c r="S2117" i="2" l="1"/>
  <c r="T2117" i="2"/>
  <c r="U2117" i="2"/>
  <c r="S2118" i="2" l="1"/>
  <c r="T2118" i="2"/>
  <c r="U2118" i="2"/>
  <c r="S2119" i="2" l="1"/>
  <c r="T2119" i="2"/>
  <c r="U2119" i="2"/>
  <c r="S2120" i="2" l="1"/>
  <c r="U2120" i="2"/>
  <c r="T2120" i="2"/>
  <c r="S2121" i="2" l="1"/>
  <c r="U2121" i="2"/>
  <c r="T2121" i="2"/>
  <c r="S2122" i="2" l="1"/>
  <c r="U2122" i="2"/>
  <c r="T2122" i="2"/>
  <c r="S2123" i="2" l="1"/>
  <c r="U2123" i="2"/>
  <c r="T2123" i="2"/>
  <c r="S2124" i="2" l="1"/>
  <c r="T2124" i="2"/>
  <c r="U2124" i="2"/>
  <c r="S2125" i="2" l="1"/>
  <c r="U2125" i="2"/>
  <c r="T2125" i="2"/>
  <c r="S2126" i="2" l="1"/>
  <c r="U2126" i="2"/>
  <c r="T2126" i="2"/>
  <c r="S2127" i="2" l="1"/>
  <c r="U2127" i="2"/>
  <c r="T2127" i="2"/>
  <c r="S2128" i="2" l="1"/>
  <c r="T2128" i="2"/>
  <c r="U2128" i="2"/>
  <c r="S2129" i="2" l="1"/>
  <c r="T2129" i="2"/>
  <c r="U2129" i="2"/>
  <c r="S2130" i="2" l="1"/>
  <c r="U2130" i="2"/>
  <c r="T2130" i="2"/>
  <c r="S2131" i="2" l="1"/>
  <c r="U2131" i="2"/>
  <c r="T2131" i="2"/>
  <c r="S2132" i="2" l="1"/>
  <c r="T2132" i="2"/>
  <c r="U2132" i="2"/>
  <c r="S2133" i="2" l="1"/>
  <c r="T2133" i="2"/>
  <c r="U2133" i="2"/>
  <c r="S2134" i="2" l="1"/>
  <c r="U2134" i="2"/>
  <c r="T2134" i="2"/>
  <c r="S2135" i="2" l="1"/>
  <c r="U2135" i="2"/>
  <c r="T2135" i="2"/>
  <c r="S2136" i="2" l="1"/>
  <c r="T2136" i="2"/>
  <c r="U2136" i="2"/>
  <c r="S2137" i="2" l="1"/>
  <c r="T2137" i="2"/>
  <c r="U2137" i="2"/>
  <c r="S2138" i="2" l="1"/>
  <c r="U2138" i="2"/>
  <c r="T2138" i="2"/>
  <c r="S2139" i="2" l="1"/>
  <c r="U2139" i="2"/>
  <c r="T2139" i="2"/>
  <c r="S2140" i="2" l="1"/>
  <c r="U2140" i="2"/>
  <c r="T2140" i="2"/>
  <c r="S2141" i="2" l="1"/>
  <c r="U2141" i="2"/>
  <c r="T2141" i="2"/>
  <c r="S2142" i="2" l="1"/>
  <c r="U2142" i="2"/>
  <c r="T2142" i="2"/>
  <c r="S2143" i="2" l="1"/>
  <c r="U2143" i="2"/>
  <c r="T2143" i="2"/>
  <c r="S2144" i="2" l="1"/>
  <c r="T2144" i="2"/>
  <c r="U2144" i="2"/>
  <c r="S2145" i="2" l="1"/>
  <c r="T2145" i="2"/>
  <c r="U2145" i="2"/>
  <c r="S2146" i="2" l="1"/>
  <c r="U2146" i="2"/>
  <c r="T2146" i="2"/>
  <c r="S2147" i="2" l="1"/>
  <c r="T2147" i="2"/>
  <c r="U2147" i="2"/>
  <c r="S2148" i="2" l="1"/>
  <c r="U2148" i="2"/>
  <c r="T2148" i="2"/>
  <c r="S2149" i="2" l="1"/>
  <c r="T2149" i="2"/>
  <c r="U2149" i="2"/>
  <c r="S2150" i="2" l="1"/>
  <c r="T2150" i="2"/>
  <c r="U2150" i="2"/>
  <c r="S2151" i="2" l="1"/>
  <c r="U2151" i="2"/>
  <c r="T2151" i="2"/>
  <c r="S2152" i="2" l="1"/>
  <c r="U2152" i="2"/>
  <c r="T2152" i="2"/>
  <c r="S2153" i="2" l="1"/>
  <c r="T2153" i="2"/>
  <c r="U2153" i="2"/>
  <c r="S2154" i="2" l="1"/>
  <c r="U2154" i="2"/>
  <c r="T2154" i="2"/>
  <c r="S2155" i="2" l="1"/>
  <c r="U2155" i="2"/>
  <c r="T2155" i="2"/>
  <c r="S2156" i="2" l="1"/>
  <c r="U2156" i="2"/>
  <c r="T2156" i="2"/>
  <c r="S2157" i="2" l="1"/>
  <c r="T2157" i="2"/>
  <c r="U2157" i="2"/>
  <c r="S2158" i="2" l="1"/>
  <c r="T2158" i="2"/>
  <c r="U2158" i="2"/>
  <c r="S2159" i="2" l="1"/>
  <c r="U2159" i="2"/>
  <c r="T2159" i="2"/>
  <c r="S2160" i="2" l="1"/>
  <c r="T2160" i="2"/>
  <c r="U2160" i="2"/>
  <c r="S2161" i="2" l="1"/>
  <c r="T2161" i="2"/>
  <c r="U2161" i="2"/>
  <c r="S2162" i="2" l="1"/>
  <c r="U2162" i="2"/>
  <c r="T2162" i="2"/>
  <c r="S2163" i="2" l="1"/>
  <c r="T2163" i="2"/>
  <c r="U2163" i="2"/>
  <c r="S2164" i="2" l="1"/>
  <c r="T2164" i="2"/>
  <c r="U2164" i="2"/>
  <c r="S2165" i="2" l="1"/>
  <c r="T2165" i="2"/>
  <c r="U2165" i="2"/>
  <c r="S2166" i="2" l="1"/>
  <c r="U2166" i="2"/>
  <c r="T2166" i="2"/>
  <c r="S2167" i="2" l="1"/>
  <c r="U2167" i="2"/>
  <c r="T2167" i="2"/>
  <c r="S2168" i="2" l="1"/>
  <c r="U2168" i="2"/>
  <c r="T2168" i="2"/>
  <c r="S2169" i="2" l="1"/>
  <c r="U2169" i="2"/>
  <c r="T2169" i="2"/>
  <c r="S2170" i="2" l="1"/>
  <c r="U2170" i="2"/>
  <c r="T2170" i="2"/>
  <c r="S2171" i="2" l="1"/>
  <c r="U2171" i="2"/>
  <c r="T2171" i="2"/>
  <c r="S2172" i="2" l="1"/>
  <c r="U2172" i="2"/>
  <c r="T2172" i="2"/>
  <c r="S2173" i="2" l="1"/>
  <c r="U2173" i="2"/>
  <c r="T2173" i="2"/>
  <c r="S2174" i="2" l="1"/>
  <c r="T2174" i="2"/>
  <c r="U2174" i="2"/>
  <c r="S2175" i="2" l="1"/>
  <c r="T2175" i="2"/>
  <c r="U2175" i="2"/>
  <c r="S2176" i="2" l="1"/>
  <c r="U2176" i="2"/>
  <c r="T2176" i="2"/>
  <c r="S2177" i="2" l="1"/>
  <c r="U2177" i="2"/>
  <c r="T2177" i="2"/>
  <c r="S2178" i="2" l="1"/>
  <c r="U2178" i="2"/>
  <c r="T2178" i="2"/>
  <c r="S2179" i="2" l="1"/>
  <c r="U2179" i="2"/>
  <c r="T2179" i="2"/>
  <c r="S2180" i="2" l="1"/>
  <c r="T2180" i="2"/>
  <c r="U2180" i="2"/>
  <c r="S2181" i="2" l="1"/>
  <c r="T2181" i="2"/>
  <c r="U2181" i="2"/>
  <c r="S2182" i="2" l="1"/>
  <c r="T2182" i="2"/>
  <c r="U2182" i="2"/>
  <c r="S2183" i="2" l="1"/>
  <c r="U2183" i="2"/>
  <c r="T2183" i="2"/>
  <c r="S2184" i="2" l="1"/>
  <c r="U2184" i="2"/>
  <c r="T2184" i="2"/>
  <c r="S2185" i="2" l="1"/>
  <c r="T2185" i="2"/>
  <c r="U2185" i="2"/>
  <c r="S2186" i="2" l="1"/>
  <c r="T2186" i="2"/>
  <c r="U2186" i="2"/>
  <c r="S2187" i="2" l="1"/>
  <c r="T2187" i="2"/>
  <c r="U2187" i="2"/>
  <c r="S2188" i="2" l="1"/>
  <c r="T2188" i="2"/>
  <c r="U2188" i="2"/>
  <c r="S2189" i="2" l="1"/>
  <c r="U2189" i="2"/>
  <c r="T2189" i="2"/>
  <c r="S2190" i="2" l="1"/>
  <c r="U2190" i="2"/>
  <c r="T2190" i="2"/>
  <c r="S2191" i="2" l="1"/>
  <c r="T2191" i="2"/>
  <c r="U2191" i="2"/>
  <c r="S2192" i="2" l="1"/>
  <c r="T2192" i="2"/>
  <c r="U2192" i="2"/>
  <c r="S2193" i="2" l="1"/>
  <c r="T2193" i="2"/>
  <c r="U2193" i="2"/>
  <c r="S2194" i="2" l="1"/>
  <c r="U2194" i="2"/>
  <c r="T2194" i="2"/>
  <c r="S2195" i="2" l="1"/>
  <c r="U2195" i="2"/>
  <c r="T2195" i="2"/>
  <c r="S2196" i="2" l="1"/>
  <c r="U2196" i="2"/>
  <c r="T2196" i="2"/>
  <c r="S2197" i="2" l="1"/>
  <c r="U2197" i="2"/>
  <c r="T2197" i="2"/>
  <c r="S2198" i="2" l="1"/>
  <c r="T2198" i="2"/>
  <c r="U2198" i="2"/>
  <c r="S2199" i="2" l="1"/>
  <c r="U2199" i="2"/>
  <c r="T2199" i="2"/>
  <c r="S2200" i="2" l="1"/>
  <c r="T2200" i="2"/>
  <c r="U2200" i="2"/>
  <c r="S2201" i="2" l="1"/>
  <c r="U2201" i="2"/>
  <c r="T2201" i="2"/>
  <c r="S2202" i="2" l="1"/>
  <c r="T2202" i="2"/>
  <c r="U2202" i="2"/>
  <c r="S2203" i="2" l="1"/>
  <c r="U2203" i="2"/>
  <c r="T2203" i="2"/>
  <c r="S2204" i="2" l="1"/>
  <c r="U2204" i="2"/>
  <c r="T2204" i="2"/>
  <c r="S2205" i="2" l="1"/>
  <c r="T2205" i="2"/>
  <c r="U2205" i="2"/>
  <c r="S2206" i="2" l="1"/>
  <c r="U2206" i="2"/>
  <c r="T2206" i="2"/>
  <c r="S2207" i="2" l="1"/>
  <c r="T2207" i="2"/>
  <c r="U2207" i="2"/>
  <c r="S2208" i="2" l="1"/>
  <c r="U2208" i="2"/>
  <c r="T2208" i="2"/>
  <c r="S2209" i="2" l="1"/>
  <c r="U2209" i="2"/>
  <c r="T2209" i="2"/>
  <c r="S2210" i="2" l="1"/>
  <c r="T2210" i="2"/>
  <c r="U2210" i="2"/>
  <c r="S2211" i="2" l="1"/>
  <c r="T2211" i="2"/>
  <c r="U2211" i="2"/>
  <c r="S2212" i="2" l="1"/>
  <c r="U2212" i="2"/>
  <c r="T2212" i="2"/>
  <c r="S2213" i="2" l="1"/>
  <c r="T2213" i="2"/>
  <c r="U2213" i="2"/>
  <c r="S2214" i="2" l="1"/>
  <c r="U2214" i="2"/>
  <c r="T2214" i="2"/>
  <c r="S2215" i="2" l="1"/>
  <c r="U2215" i="2"/>
  <c r="T2215" i="2"/>
  <c r="S2216" i="2" l="1"/>
  <c r="U2216" i="2"/>
  <c r="T2216" i="2"/>
  <c r="S2217" i="2" l="1"/>
  <c r="T2217" i="2"/>
  <c r="U2217" i="2"/>
  <c r="S2218" i="2" l="1"/>
  <c r="U2218" i="2"/>
  <c r="T2218" i="2"/>
  <c r="S2219" i="2" l="1"/>
  <c r="U2219" i="2"/>
  <c r="T2219" i="2"/>
  <c r="S2220" i="2" l="1"/>
  <c r="U2220" i="2"/>
  <c r="T2220" i="2"/>
  <c r="S2221" i="2" l="1"/>
  <c r="U2221" i="2"/>
  <c r="T2221" i="2"/>
  <c r="S2222" i="2" l="1"/>
  <c r="T2222" i="2"/>
  <c r="U2222" i="2"/>
  <c r="S2223" i="2" l="1"/>
  <c r="T2223" i="2"/>
  <c r="U2223" i="2"/>
  <c r="S2224" i="2" l="1"/>
  <c r="T2224" i="2"/>
  <c r="U2224" i="2"/>
  <c r="S2225" i="2" l="1"/>
  <c r="T2225" i="2"/>
  <c r="U2225" i="2"/>
  <c r="S2226" i="2" l="1"/>
  <c r="U2226" i="2"/>
  <c r="T2226" i="2"/>
  <c r="S2227" i="2" l="1"/>
  <c r="U2227" i="2"/>
  <c r="T2227" i="2"/>
  <c r="S2228" i="2" l="1"/>
  <c r="U2228" i="2"/>
  <c r="T2228" i="2"/>
  <c r="S2229" i="2" l="1"/>
  <c r="T2229" i="2"/>
  <c r="U2229" i="2"/>
  <c r="S2230" i="2" l="1"/>
  <c r="T2230" i="2"/>
  <c r="U2230" i="2"/>
  <c r="S2231" i="2" l="1"/>
  <c r="U2231" i="2"/>
  <c r="T2231" i="2"/>
  <c r="S2232" i="2" l="1"/>
  <c r="T2232" i="2"/>
  <c r="U2232" i="2"/>
  <c r="S2233" i="2" l="1"/>
  <c r="U2233" i="2"/>
  <c r="T2233" i="2"/>
  <c r="S2234" i="2" l="1"/>
  <c r="U2234" i="2"/>
  <c r="T2234" i="2"/>
  <c r="S2235" i="2" l="1"/>
  <c r="T2235" i="2"/>
  <c r="U2235" i="2"/>
  <c r="S2236" i="2" l="1"/>
  <c r="T2236" i="2"/>
  <c r="U2236" i="2"/>
  <c r="S2237" i="2" l="1"/>
  <c r="U2237" i="2"/>
  <c r="T2237" i="2"/>
  <c r="S2238" i="2" l="1"/>
  <c r="U2238" i="2"/>
  <c r="T2238" i="2"/>
  <c r="S2239" i="2" l="1"/>
  <c r="U2239" i="2"/>
  <c r="T2239" i="2"/>
  <c r="S2240" i="2" l="1"/>
  <c r="U2240" i="2"/>
  <c r="T2240" i="2"/>
  <c r="S2241" i="2" l="1"/>
  <c r="T2241" i="2"/>
  <c r="U2241" i="2"/>
  <c r="S2242" i="2" l="1"/>
  <c r="U2242" i="2"/>
  <c r="T2242" i="2"/>
  <c r="S2243" i="2" l="1"/>
  <c r="U2243" i="2"/>
  <c r="T2243" i="2"/>
  <c r="S2244" i="2" l="1"/>
  <c r="T2244" i="2"/>
  <c r="U2244" i="2"/>
  <c r="S2245" i="2" l="1"/>
  <c r="U2245" i="2"/>
  <c r="T2245" i="2"/>
  <c r="S2246" i="2" l="1"/>
  <c r="T2246" i="2"/>
  <c r="U2246" i="2"/>
  <c r="S2247" i="2" l="1"/>
  <c r="T2247" i="2"/>
  <c r="U2247" i="2"/>
  <c r="S2248" i="2" l="1"/>
  <c r="U2248" i="2"/>
  <c r="T2248" i="2"/>
  <c r="S2249" i="2" l="1"/>
  <c r="U2249" i="2"/>
  <c r="T2249" i="2"/>
  <c r="S2250" i="2" l="1"/>
  <c r="U2250" i="2"/>
  <c r="T2250" i="2"/>
  <c r="S2251" i="2" l="1"/>
  <c r="U2251" i="2"/>
  <c r="T2251" i="2"/>
  <c r="S2252" i="2" l="1"/>
  <c r="U2252" i="2"/>
  <c r="T2252" i="2"/>
  <c r="S2253" i="2" l="1"/>
  <c r="T2253" i="2"/>
  <c r="U2253" i="2"/>
  <c r="S2254" i="2" l="1"/>
  <c r="U2254" i="2"/>
  <c r="T2254" i="2"/>
  <c r="S2255" i="2" l="1"/>
  <c r="U2255" i="2"/>
  <c r="T2255" i="2"/>
  <c r="S2256" i="2" l="1"/>
  <c r="U2256" i="2"/>
  <c r="T2256" i="2"/>
  <c r="S2257" i="2" l="1"/>
  <c r="T2257" i="2"/>
  <c r="U2257" i="2"/>
  <c r="S2258" i="2" l="1"/>
  <c r="U2258" i="2"/>
  <c r="T2258" i="2"/>
  <c r="S2259" i="2" l="1"/>
  <c r="U2259" i="2"/>
  <c r="T2259" i="2"/>
  <c r="S2260" i="2" l="1"/>
  <c r="T2260" i="2"/>
  <c r="U2260" i="2"/>
  <c r="S2261" i="2" l="1"/>
  <c r="U2261" i="2"/>
  <c r="T2261" i="2"/>
  <c r="S2262" i="2" l="1"/>
  <c r="T2262" i="2"/>
  <c r="U2262" i="2"/>
  <c r="S2263" i="2" l="1"/>
  <c r="U2263" i="2"/>
  <c r="T2263" i="2"/>
  <c r="S2264" i="2" l="1"/>
  <c r="U2264" i="2"/>
  <c r="T2264" i="2"/>
  <c r="S2265" i="2" l="1"/>
  <c r="T2265" i="2"/>
  <c r="U2265" i="2"/>
  <c r="S2266" i="2" l="1"/>
  <c r="T2266" i="2"/>
  <c r="U2266" i="2"/>
  <c r="S2267" i="2" l="1"/>
  <c r="U2267" i="2"/>
  <c r="T2267" i="2"/>
  <c r="S2268" i="2" l="1"/>
  <c r="U2268" i="2"/>
  <c r="T2268" i="2"/>
  <c r="S2269" i="2" l="1"/>
  <c r="T2269" i="2"/>
  <c r="U2269" i="2"/>
  <c r="S2270" i="2" l="1"/>
  <c r="U2270" i="2"/>
  <c r="T2270" i="2"/>
  <c r="S2271" i="2" l="1"/>
  <c r="T2271" i="2"/>
  <c r="U2271" i="2"/>
  <c r="S2272" i="2" l="1"/>
  <c r="U2272" i="2"/>
  <c r="T2272" i="2"/>
  <c r="S2273" i="2" l="1"/>
  <c r="T2273" i="2"/>
  <c r="U2273" i="2"/>
  <c r="S2274" i="2" l="1"/>
  <c r="T2274" i="2"/>
  <c r="U2274" i="2"/>
  <c r="S2275" i="2" l="1"/>
  <c r="U2275" i="2"/>
  <c r="T2275" i="2"/>
  <c r="S2276" i="2" l="1"/>
  <c r="U2276" i="2"/>
  <c r="T2276" i="2"/>
  <c r="S2277" i="2" l="1"/>
  <c r="U2277" i="2"/>
  <c r="T2277" i="2"/>
  <c r="S2278" i="2" l="1"/>
  <c r="U2278" i="2"/>
  <c r="T2278" i="2"/>
  <c r="S2279" i="2" l="1"/>
  <c r="U2279" i="2"/>
  <c r="T2279" i="2"/>
  <c r="S2280" i="2" l="1"/>
  <c r="U2280" i="2"/>
  <c r="T2280" i="2"/>
  <c r="S2281" i="2" l="1"/>
  <c r="U2281" i="2"/>
  <c r="T2281" i="2"/>
  <c r="S2282" i="2" l="1"/>
  <c r="T2282" i="2"/>
  <c r="U2282" i="2"/>
  <c r="S2283" i="2" l="1"/>
  <c r="T2283" i="2"/>
  <c r="U2283" i="2"/>
  <c r="S2284" i="2" l="1"/>
  <c r="U2284" i="2"/>
  <c r="T2284" i="2"/>
  <c r="S2285" i="2" l="1"/>
  <c r="T2285" i="2"/>
  <c r="U2285" i="2"/>
  <c r="S2286" i="2" l="1"/>
  <c r="T2286" i="2"/>
  <c r="U2286" i="2"/>
  <c r="S2287" i="2" l="1"/>
  <c r="U2287" i="2"/>
  <c r="T2287" i="2"/>
  <c r="S2288" i="2" l="1"/>
  <c r="T2288" i="2"/>
  <c r="U2288" i="2"/>
  <c r="S2289" i="2" l="1"/>
  <c r="T2289" i="2"/>
  <c r="U2289" i="2"/>
  <c r="S2290" i="2" l="1"/>
  <c r="U2290" i="2"/>
  <c r="T2290" i="2"/>
  <c r="S2291" i="2" l="1"/>
  <c r="U2291" i="2"/>
  <c r="T2291" i="2"/>
  <c r="S2292" i="2" l="1"/>
  <c r="U2292" i="2"/>
  <c r="T2292" i="2"/>
  <c r="S2293" i="2" l="1"/>
  <c r="T2293" i="2"/>
  <c r="U2293" i="2"/>
  <c r="S2294" i="2" l="1"/>
  <c r="U2294" i="2"/>
  <c r="T2294" i="2"/>
  <c r="S2295" i="2" l="1"/>
  <c r="U2295" i="2"/>
  <c r="T2295" i="2"/>
  <c r="S2296" i="2" l="1"/>
  <c r="U2296" i="2"/>
  <c r="T2296" i="2"/>
  <c r="S2297" i="2" l="1"/>
  <c r="T2297" i="2"/>
  <c r="U2297" i="2"/>
  <c r="S2298" i="2" l="1"/>
  <c r="U2298" i="2"/>
  <c r="T2298" i="2"/>
  <c r="S2299" i="2" l="1"/>
  <c r="T2299" i="2"/>
  <c r="U2299" i="2"/>
  <c r="S2300" i="2" l="1"/>
  <c r="U2300" i="2"/>
  <c r="T2300" i="2"/>
  <c r="S2301" i="2" l="1"/>
  <c r="T2301" i="2"/>
  <c r="U2301" i="2"/>
  <c r="S2302" i="2" l="1"/>
  <c r="U2302" i="2"/>
  <c r="T2302" i="2"/>
  <c r="S2303" i="2" l="1"/>
  <c r="T2303" i="2"/>
  <c r="U2303" i="2"/>
  <c r="S2304" i="2" l="1"/>
  <c r="U2304" i="2"/>
  <c r="T2304" i="2"/>
  <c r="S2305" i="2" l="1"/>
  <c r="T2305" i="2"/>
  <c r="U2305" i="2"/>
  <c r="S2306" i="2" l="1"/>
  <c r="U2306" i="2"/>
  <c r="T2306" i="2"/>
  <c r="S2307" i="2" l="1"/>
  <c r="U2307" i="2"/>
  <c r="T2307" i="2"/>
  <c r="S2308" i="2" l="1"/>
  <c r="U2308" i="2"/>
  <c r="T2308" i="2"/>
  <c r="S2309" i="2" l="1"/>
  <c r="T2309" i="2"/>
  <c r="U2309" i="2"/>
  <c r="S2310" i="2" l="1"/>
  <c r="U2310" i="2"/>
  <c r="T2310" i="2"/>
  <c r="S2311" i="2" l="1"/>
  <c r="U2311" i="2"/>
  <c r="T2311" i="2"/>
  <c r="S2312" i="2" l="1"/>
  <c r="T2312" i="2"/>
  <c r="U2312" i="2"/>
  <c r="S2313" i="2" l="1"/>
  <c r="U2313" i="2"/>
  <c r="T2313" i="2"/>
  <c r="S2314" i="2" l="1"/>
  <c r="U2314" i="2"/>
  <c r="T2314" i="2"/>
  <c r="S2315" i="2" l="1"/>
  <c r="T2315" i="2"/>
  <c r="U2315" i="2"/>
  <c r="S2316" i="2" l="1"/>
  <c r="T2316" i="2"/>
  <c r="U2316" i="2"/>
  <c r="S2317" i="2" l="1"/>
  <c r="U2317" i="2"/>
  <c r="T2317" i="2"/>
  <c r="S2318" i="2" l="1"/>
  <c r="U2318" i="2"/>
  <c r="T2318" i="2"/>
  <c r="S2319" i="2" l="1"/>
  <c r="T2319" i="2"/>
  <c r="U2319" i="2"/>
  <c r="S2320" i="2" l="1"/>
  <c r="U2320" i="2"/>
  <c r="T2320" i="2"/>
  <c r="S2321" i="2" l="1"/>
  <c r="U2321" i="2"/>
  <c r="T2321" i="2"/>
  <c r="S2322" i="2" l="1"/>
  <c r="U2322" i="2"/>
  <c r="T2322" i="2"/>
  <c r="S2323" i="2" l="1"/>
  <c r="U2323" i="2"/>
  <c r="T2323" i="2"/>
  <c r="S2324" i="2" l="1"/>
  <c r="U2324" i="2"/>
  <c r="T2324" i="2"/>
  <c r="S2325" i="2" l="1"/>
  <c r="T2325" i="2"/>
  <c r="U2325" i="2"/>
  <c r="S2326" i="2" l="1"/>
  <c r="T2326" i="2"/>
  <c r="U2326" i="2"/>
  <c r="S2327" i="2" l="1"/>
  <c r="T2327" i="2"/>
  <c r="U2327" i="2"/>
  <c r="S2328" i="2" l="1"/>
  <c r="U2328" i="2"/>
  <c r="T2328" i="2"/>
  <c r="S2329" i="2" l="1"/>
  <c r="T2329" i="2"/>
  <c r="U2329" i="2"/>
  <c r="S2330" i="2" l="1"/>
  <c r="U2330" i="2"/>
  <c r="T2330" i="2"/>
  <c r="S2331" i="2" l="1"/>
  <c r="U2331" i="2"/>
  <c r="T2331" i="2"/>
  <c r="S2332" i="2" l="1"/>
  <c r="U2332" i="2"/>
  <c r="T2332" i="2"/>
  <c r="S2333" i="2" l="1"/>
  <c r="T2333" i="2"/>
  <c r="U2333" i="2"/>
  <c r="S2334" i="2" l="1"/>
  <c r="U2334" i="2"/>
  <c r="T2334" i="2"/>
  <c r="S2335" i="2" l="1"/>
  <c r="U2335" i="2"/>
  <c r="T2335" i="2"/>
  <c r="S2336" i="2" l="1"/>
  <c r="U2336" i="2"/>
  <c r="T2336" i="2"/>
  <c r="S2337" i="2" l="1"/>
  <c r="U2337" i="2"/>
  <c r="T2337" i="2"/>
  <c r="S2338" i="2" l="1"/>
  <c r="T2338" i="2"/>
  <c r="U2338" i="2"/>
  <c r="S2339" i="2" l="1"/>
  <c r="U2339" i="2"/>
  <c r="T2339" i="2"/>
  <c r="S2340" i="2" l="1"/>
  <c r="T2340" i="2"/>
  <c r="U2340" i="2"/>
  <c r="S2341" i="2" l="1"/>
  <c r="T2341" i="2"/>
  <c r="U2341" i="2"/>
  <c r="S2342" i="2" l="1"/>
  <c r="T2342" i="2"/>
  <c r="U2342" i="2"/>
  <c r="S2343" i="2" l="1"/>
  <c r="U2343" i="2"/>
  <c r="T2343" i="2"/>
  <c r="S2344" i="2" l="1"/>
  <c r="U2344" i="2"/>
  <c r="T2344" i="2"/>
  <c r="S2345" i="2" l="1"/>
  <c r="T2345" i="2"/>
  <c r="U2345" i="2"/>
  <c r="S2346" i="2" l="1"/>
  <c r="T2346" i="2"/>
  <c r="U2346" i="2"/>
  <c r="S2347" i="2" l="1"/>
  <c r="T2347" i="2"/>
  <c r="U2347" i="2"/>
  <c r="S2348" i="2" l="1"/>
  <c r="T2348" i="2"/>
  <c r="U2348" i="2"/>
  <c r="S2349" i="2" l="1"/>
  <c r="T2349" i="2"/>
  <c r="U2349" i="2"/>
  <c r="S2350" i="2" l="1"/>
  <c r="T2350" i="2"/>
  <c r="U2350" i="2"/>
  <c r="S2351" i="2" l="1"/>
  <c r="U2351" i="2"/>
  <c r="T2351" i="2"/>
  <c r="S2352" i="2" l="1"/>
  <c r="T2352" i="2"/>
  <c r="U2352" i="2"/>
  <c r="S2353" i="2" l="1"/>
  <c r="T2353" i="2"/>
  <c r="U2353" i="2"/>
  <c r="S2354" i="2" l="1"/>
  <c r="U2354" i="2"/>
  <c r="T2354" i="2"/>
  <c r="S2355" i="2" l="1"/>
  <c r="T2355" i="2"/>
  <c r="U2355" i="2"/>
  <c r="S2356" i="2" l="1"/>
  <c r="U2356" i="2"/>
  <c r="T2356" i="2"/>
  <c r="S2357" i="2" l="1"/>
  <c r="U2357" i="2"/>
  <c r="T2357" i="2"/>
  <c r="S2358" i="2" l="1"/>
  <c r="U2358" i="2"/>
  <c r="T2358" i="2"/>
  <c r="S2359" i="2" l="1"/>
  <c r="U2359" i="2"/>
  <c r="T2359" i="2"/>
  <c r="S2360" i="2" l="1"/>
  <c r="U2360" i="2"/>
  <c r="T2360" i="2"/>
  <c r="S2361" i="2" l="1"/>
  <c r="T2361" i="2"/>
  <c r="U2361" i="2"/>
  <c r="S2362" i="2" l="1"/>
  <c r="T2362" i="2"/>
  <c r="U2362" i="2"/>
  <c r="S2363" i="2" l="1"/>
  <c r="U2363" i="2"/>
  <c r="T2363" i="2"/>
  <c r="S2364" i="2" l="1"/>
  <c r="U2364" i="2"/>
  <c r="T2364" i="2"/>
  <c r="S2365" i="2" l="1"/>
  <c r="T2365" i="2"/>
  <c r="U2365" i="2"/>
  <c r="S2366" i="2" l="1"/>
  <c r="U2366" i="2"/>
  <c r="T2366" i="2"/>
  <c r="S2367" i="2" l="1"/>
  <c r="U2367" i="2"/>
  <c r="T2367" i="2"/>
  <c r="S2368" i="2" l="1"/>
  <c r="T2368" i="2"/>
  <c r="U2368" i="2"/>
  <c r="S2369" i="2" l="1"/>
  <c r="T2369" i="2"/>
  <c r="U2369" i="2"/>
  <c r="S2370" i="2" l="1"/>
  <c r="U2370" i="2"/>
  <c r="T2370" i="2"/>
  <c r="S2371" i="2" l="1"/>
  <c r="U2371" i="2"/>
  <c r="T2371" i="2"/>
  <c r="S2372" i="2" l="1"/>
  <c r="T2372" i="2"/>
  <c r="U2372" i="2"/>
  <c r="S2373" i="2" l="1"/>
  <c r="U2373" i="2"/>
  <c r="T2373" i="2"/>
  <c r="S2374" i="2" l="1"/>
  <c r="U2374" i="2"/>
  <c r="T2374" i="2"/>
  <c r="S2375" i="2" l="1"/>
  <c r="U2375" i="2"/>
  <c r="T2375" i="2"/>
  <c r="S2376" i="2" l="1"/>
  <c r="T2376" i="2"/>
  <c r="U2376" i="2"/>
  <c r="S2377" i="2" l="1"/>
  <c r="U2377" i="2"/>
  <c r="T2377" i="2"/>
  <c r="S2378" i="2" l="1"/>
  <c r="T2378" i="2"/>
  <c r="U2378" i="2"/>
  <c r="S2379" i="2" l="1"/>
  <c r="U2379" i="2"/>
  <c r="T2379" i="2"/>
  <c r="S2380" i="2" l="1"/>
  <c r="T2380" i="2"/>
  <c r="U2380" i="2"/>
  <c r="S2381" i="2" l="1"/>
  <c r="T2381" i="2"/>
  <c r="U2381" i="2"/>
  <c r="S2382" i="2" l="1"/>
  <c r="T2382" i="2"/>
  <c r="U2382" i="2"/>
  <c r="S2383" i="2" l="1"/>
  <c r="U2383" i="2"/>
  <c r="T2383" i="2"/>
  <c r="S2384" i="2" l="1"/>
  <c r="U2384" i="2"/>
  <c r="T2384" i="2"/>
  <c r="S2385" i="2" l="1"/>
  <c r="T2385" i="2"/>
  <c r="U2385" i="2"/>
  <c r="S2386" i="2" l="1"/>
  <c r="T2386" i="2"/>
  <c r="U2386" i="2"/>
  <c r="S2387" i="2" l="1"/>
  <c r="T2387" i="2"/>
  <c r="U2387" i="2"/>
  <c r="S2388" i="2" l="1"/>
  <c r="U2388" i="2"/>
  <c r="T2388" i="2"/>
  <c r="S2389" i="2" l="1"/>
  <c r="T2389" i="2"/>
  <c r="U2389" i="2"/>
  <c r="S2390" i="2" l="1"/>
  <c r="U2390" i="2"/>
  <c r="T2390" i="2"/>
  <c r="S2391" i="2" l="1"/>
  <c r="U2391" i="2"/>
  <c r="T2391" i="2"/>
  <c r="S2392" i="2" l="1"/>
  <c r="U2392" i="2"/>
  <c r="T2392" i="2"/>
  <c r="S2393" i="2" l="1"/>
  <c r="T2393" i="2"/>
  <c r="U2393" i="2"/>
  <c r="S2394" i="2" l="1"/>
  <c r="U2394" i="2"/>
  <c r="T2394" i="2"/>
  <c r="S2395" i="2" l="1"/>
  <c r="T2395" i="2"/>
  <c r="U2395" i="2"/>
  <c r="S2396" i="2" l="1"/>
  <c r="T2396" i="2"/>
  <c r="U2396" i="2"/>
  <c r="S2397" i="2" l="1"/>
  <c r="T2397" i="2"/>
  <c r="U2397" i="2"/>
  <c r="S2398" i="2" l="1"/>
  <c r="U2398" i="2"/>
  <c r="T2398" i="2"/>
  <c r="S2399" i="2" l="1"/>
  <c r="U2399" i="2"/>
  <c r="T2399" i="2"/>
  <c r="S2400" i="2" l="1"/>
  <c r="T2400" i="2"/>
  <c r="U2400" i="2"/>
  <c r="S2401" i="2" l="1"/>
  <c r="U2401" i="2"/>
  <c r="T2401" i="2"/>
  <c r="S2402" i="2" l="1"/>
  <c r="T2402" i="2"/>
  <c r="U2402" i="2"/>
  <c r="S2403" i="2" l="1"/>
  <c r="T2403" i="2"/>
  <c r="U2403" i="2"/>
  <c r="S2404" i="2" l="1"/>
  <c r="U2404" i="2"/>
  <c r="T2404" i="2"/>
  <c r="S2405" i="2" l="1"/>
  <c r="U2405" i="2"/>
  <c r="T2405" i="2"/>
  <c r="S2406" i="2" l="1"/>
  <c r="T2406" i="2"/>
  <c r="U2406" i="2"/>
  <c r="S2407" i="2" l="1"/>
  <c r="T2407" i="2"/>
  <c r="U2407" i="2"/>
  <c r="S2408" i="2" l="1"/>
  <c r="U2408" i="2"/>
  <c r="T2408" i="2"/>
  <c r="S2409" i="2" l="1"/>
  <c r="U2409" i="2"/>
  <c r="T2409" i="2"/>
  <c r="S2410" i="2" l="1"/>
  <c r="U2410" i="2"/>
  <c r="T2410" i="2"/>
  <c r="S2411" i="2" l="1"/>
  <c r="T2411" i="2"/>
  <c r="U2411" i="2"/>
  <c r="S2412" i="2" l="1"/>
  <c r="T2412" i="2"/>
  <c r="U2412" i="2"/>
  <c r="S2413" i="2" l="1"/>
  <c r="U2413" i="2"/>
  <c r="T2413" i="2"/>
  <c r="S2414" i="2" l="1"/>
  <c r="U2414" i="2"/>
  <c r="T2414" i="2"/>
  <c r="S2415" i="2" l="1"/>
  <c r="U2415" i="2"/>
  <c r="T2415" i="2"/>
  <c r="S2416" i="2" l="1"/>
  <c r="U2416" i="2"/>
  <c r="T2416" i="2"/>
  <c r="S2417" i="2" l="1"/>
  <c r="T2417" i="2"/>
  <c r="U2417" i="2"/>
  <c r="S2418" i="2" l="1"/>
  <c r="T2418" i="2"/>
  <c r="U2418" i="2"/>
  <c r="S2419" i="2" l="1"/>
  <c r="T2419" i="2"/>
  <c r="U2419" i="2"/>
  <c r="S2420" i="2" l="1"/>
  <c r="T2420" i="2"/>
  <c r="U2420" i="2"/>
  <c r="S2421" i="2" l="1"/>
  <c r="U2421" i="2"/>
  <c r="T2421" i="2"/>
  <c r="S2422" i="2" l="1"/>
  <c r="T2422" i="2"/>
  <c r="U2422" i="2"/>
  <c r="S2423" i="2" l="1"/>
  <c r="T2423" i="2"/>
  <c r="U2423" i="2"/>
  <c r="S2424" i="2" l="1"/>
  <c r="T2424" i="2"/>
  <c r="U2424" i="2"/>
  <c r="S2425" i="2" l="1"/>
  <c r="U2425" i="2"/>
  <c r="T2425" i="2"/>
  <c r="S2426" i="2" l="1"/>
  <c r="U2426" i="2"/>
  <c r="T2426" i="2"/>
  <c r="S2427" i="2" l="1"/>
  <c r="U2427" i="2"/>
  <c r="T2427" i="2"/>
  <c r="S2428" i="2" l="1"/>
  <c r="U2428" i="2"/>
  <c r="T2428" i="2"/>
  <c r="S2429" i="2" l="1"/>
  <c r="U2429" i="2"/>
  <c r="T2429" i="2"/>
  <c r="S2430" i="2" l="1"/>
  <c r="U2430" i="2"/>
  <c r="T2430" i="2"/>
  <c r="S2431" i="2" l="1"/>
  <c r="T2431" i="2"/>
  <c r="U2431" i="2"/>
  <c r="S2432" i="2" l="1"/>
  <c r="T2432" i="2"/>
  <c r="U2432" i="2"/>
  <c r="S2433" i="2" l="1"/>
  <c r="T2433" i="2"/>
  <c r="U2433" i="2"/>
  <c r="S2434" i="2" l="1"/>
  <c r="U2434" i="2"/>
  <c r="T2434" i="2"/>
  <c r="S2435" i="2" l="1"/>
  <c r="U2435" i="2"/>
  <c r="T2435" i="2"/>
  <c r="S2436" i="2" l="1"/>
  <c r="T2436" i="2"/>
  <c r="U2436" i="2"/>
  <c r="S2437" i="2" l="1"/>
  <c r="T2437" i="2"/>
  <c r="U2437" i="2"/>
  <c r="S2438" i="2" l="1"/>
  <c r="U2438" i="2"/>
  <c r="T2438" i="2"/>
  <c r="S2439" i="2" l="1"/>
  <c r="U2439" i="2"/>
  <c r="T2439" i="2"/>
  <c r="S2440" i="2" l="1"/>
  <c r="T2440" i="2"/>
  <c r="U2440" i="2"/>
  <c r="S2441" i="2" l="1"/>
  <c r="T2441" i="2"/>
  <c r="U2441" i="2"/>
  <c r="S2442" i="2" l="1"/>
  <c r="T2442" i="2"/>
  <c r="U2442" i="2"/>
  <c r="S2443" i="2" l="1"/>
  <c r="U2443" i="2"/>
  <c r="T2443" i="2"/>
  <c r="S2444" i="2" l="1"/>
  <c r="U2444" i="2"/>
  <c r="T2444" i="2"/>
  <c r="S2445" i="2" l="1"/>
  <c r="T2445" i="2"/>
  <c r="U2445" i="2"/>
  <c r="S2446" i="2" l="1"/>
  <c r="U2446" i="2"/>
  <c r="T2446" i="2"/>
  <c r="S2447" i="2" l="1"/>
  <c r="U2447" i="2"/>
  <c r="T2447" i="2"/>
  <c r="S2448" i="2" l="1"/>
  <c r="T2448" i="2"/>
  <c r="U2448" i="2"/>
  <c r="S2449" i="2" l="1"/>
  <c r="T2449" i="2"/>
  <c r="U2449" i="2"/>
  <c r="S2450" i="2" l="1"/>
  <c r="U2450" i="2"/>
  <c r="T2450" i="2"/>
  <c r="S2451" i="2" l="1"/>
  <c r="T2451" i="2"/>
  <c r="U2451" i="2"/>
  <c r="S2452" i="2" l="1"/>
  <c r="T2452" i="2"/>
  <c r="U2452" i="2"/>
  <c r="S2453" i="2" l="1"/>
  <c r="U2453" i="2"/>
  <c r="T2453" i="2"/>
  <c r="S2454" i="2" l="1"/>
  <c r="U2454" i="2"/>
  <c r="T2454" i="2"/>
  <c r="S2455" i="2" l="1"/>
  <c r="T2455" i="2"/>
  <c r="U2455" i="2"/>
  <c r="S2456" i="2" l="1"/>
  <c r="U2456" i="2"/>
  <c r="T2456" i="2"/>
  <c r="S2457" i="2" l="1"/>
  <c r="T2457" i="2"/>
  <c r="U2457" i="2"/>
  <c r="S2458" i="2" l="1"/>
  <c r="U2458" i="2"/>
  <c r="T2458" i="2"/>
  <c r="S2459" i="2" l="1"/>
  <c r="U2459" i="2"/>
  <c r="T2459" i="2"/>
  <c r="S2460" i="2" l="1"/>
  <c r="U2460" i="2"/>
  <c r="T2460" i="2"/>
  <c r="S2461" i="2" l="1"/>
  <c r="T2461" i="2"/>
  <c r="U2461" i="2"/>
  <c r="S2462" i="2" l="1"/>
  <c r="T2462" i="2"/>
  <c r="U2462" i="2"/>
  <c r="S2463" i="2" l="1"/>
  <c r="U2463" i="2"/>
  <c r="T2463" i="2"/>
  <c r="S2464" i="2" l="1"/>
  <c r="T2464" i="2"/>
  <c r="U2464" i="2"/>
  <c r="S2465" i="2" l="1"/>
  <c r="U2465" i="2"/>
  <c r="T2465" i="2"/>
  <c r="S2466" i="2" l="1"/>
  <c r="T2466" i="2"/>
  <c r="U2466" i="2"/>
  <c r="S2467" i="2" l="1"/>
  <c r="U2467" i="2"/>
  <c r="T2467" i="2"/>
  <c r="S2468" i="2" l="1"/>
  <c r="U2468" i="2"/>
  <c r="T2468" i="2"/>
  <c r="S2469" i="2" l="1"/>
  <c r="U2469" i="2"/>
  <c r="T2469" i="2"/>
  <c r="S2470" i="2" l="1"/>
  <c r="T2470" i="2"/>
  <c r="U2470" i="2"/>
  <c r="S2471" i="2" l="1"/>
  <c r="T2471" i="2"/>
  <c r="U2471" i="2"/>
  <c r="S2472" i="2" l="1"/>
  <c r="T2472" i="2"/>
  <c r="U2472" i="2"/>
  <c r="S2473" i="2" l="1"/>
  <c r="T2473" i="2"/>
  <c r="U2473" i="2"/>
  <c r="S2474" i="2" l="1"/>
  <c r="T2474" i="2"/>
  <c r="U2474" i="2"/>
  <c r="S2475" i="2" l="1"/>
  <c r="T2475" i="2"/>
  <c r="U2475" i="2"/>
  <c r="S2476" i="2" l="1"/>
  <c r="U2476" i="2"/>
  <c r="T2476" i="2"/>
  <c r="S2477" i="2" l="1"/>
  <c r="T2477" i="2"/>
  <c r="U2477" i="2"/>
  <c r="S2478" i="2" l="1"/>
  <c r="U2478" i="2"/>
  <c r="T2478" i="2"/>
  <c r="S2479" i="2" l="1"/>
  <c r="U2479" i="2"/>
  <c r="T2479" i="2"/>
  <c r="S2480" i="2" l="1"/>
  <c r="U2480" i="2"/>
  <c r="T2480" i="2"/>
  <c r="S2481" i="2" l="1"/>
  <c r="T2481" i="2"/>
  <c r="U2481" i="2"/>
  <c r="S2482" i="2" l="1"/>
  <c r="U2482" i="2"/>
  <c r="T2482" i="2"/>
  <c r="S2483" i="2" l="1"/>
  <c r="U2483" i="2"/>
  <c r="T2483" i="2"/>
  <c r="S2484" i="2" l="1"/>
  <c r="U2484" i="2"/>
  <c r="T2484" i="2"/>
  <c r="S2485" i="2" l="1"/>
  <c r="T2485" i="2"/>
  <c r="U2485" i="2"/>
  <c r="S2486" i="2" l="1"/>
  <c r="U2486" i="2"/>
  <c r="T2486" i="2"/>
  <c r="S2487" i="2" l="1"/>
  <c r="T2487" i="2"/>
  <c r="U2487" i="2"/>
  <c r="S2488" i="2" l="1"/>
  <c r="U2488" i="2"/>
  <c r="T2488" i="2"/>
  <c r="S2489" i="2" l="1"/>
  <c r="U2489" i="2"/>
  <c r="T2489" i="2"/>
  <c r="S2490" i="2" l="1"/>
  <c r="T2490" i="2"/>
  <c r="U2490" i="2"/>
  <c r="S2491" i="2" l="1"/>
  <c r="T2491" i="2"/>
  <c r="U2491" i="2"/>
  <c r="S2492" i="2" l="1"/>
  <c r="U2492" i="2"/>
  <c r="T2492" i="2"/>
  <c r="S2493" i="2" l="1"/>
  <c r="U2493" i="2"/>
  <c r="T2493" i="2"/>
  <c r="S2494" i="2" l="1"/>
  <c r="U2494" i="2"/>
  <c r="T2494" i="2"/>
  <c r="S2495" i="2" l="1"/>
  <c r="U2495" i="2"/>
  <c r="T2495" i="2"/>
  <c r="S2496" i="2" l="1"/>
  <c r="U2496" i="2"/>
  <c r="T2496" i="2"/>
  <c r="S2497" i="2" l="1"/>
  <c r="U2497" i="2"/>
  <c r="T2497" i="2"/>
  <c r="S2498" i="2" l="1"/>
  <c r="U2498" i="2"/>
  <c r="T2498" i="2"/>
  <c r="S2499" i="2" l="1"/>
  <c r="U2499" i="2"/>
  <c r="T2499" i="2"/>
  <c r="S2500" i="2" l="1"/>
  <c r="U2500" i="2"/>
  <c r="T2500" i="2"/>
  <c r="S2501" i="2" l="1"/>
  <c r="U2501" i="2"/>
  <c r="T2501" i="2"/>
  <c r="S2502" i="2" l="1"/>
  <c r="U2502" i="2"/>
  <c r="T2502" i="2"/>
  <c r="S2503" i="2" l="1"/>
  <c r="T2503" i="2"/>
  <c r="U2503" i="2"/>
  <c r="S2504" i="2" l="1"/>
  <c r="U2504" i="2"/>
  <c r="T2504" i="2"/>
  <c r="S2505" i="2" l="1"/>
  <c r="U2505" i="2"/>
  <c r="T2505" i="2"/>
  <c r="S2506" i="2" l="1"/>
  <c r="T2506" i="2"/>
  <c r="U2506" i="2"/>
  <c r="S2507" i="2" l="1"/>
  <c r="U2507" i="2"/>
  <c r="T2507" i="2"/>
  <c r="S2508" i="2" l="1"/>
  <c r="T2508" i="2"/>
  <c r="U2508" i="2"/>
  <c r="S2509" i="2" l="1"/>
  <c r="T2509" i="2"/>
  <c r="U2509" i="2"/>
  <c r="S2510" i="2" l="1"/>
  <c r="T2510" i="2"/>
  <c r="U2510" i="2"/>
  <c r="S2511" i="2" l="1"/>
  <c r="U2511" i="2"/>
  <c r="T2511" i="2"/>
  <c r="S2512" i="2" l="1"/>
  <c r="T2512" i="2"/>
  <c r="U2512" i="2"/>
  <c r="S2513" i="2" l="1"/>
  <c r="T2513" i="2"/>
  <c r="U2513" i="2"/>
  <c r="S2514" i="2" l="1"/>
  <c r="U2514" i="2"/>
  <c r="T2514" i="2"/>
  <c r="S2515" i="2" l="1"/>
  <c r="U2515" i="2"/>
  <c r="T2515" i="2"/>
  <c r="S2516" i="2" l="1"/>
  <c r="U2516" i="2"/>
  <c r="T2516" i="2"/>
  <c r="S2517" i="2" l="1"/>
  <c r="T2517" i="2"/>
  <c r="U2517" i="2"/>
  <c r="S2518" i="2" l="1"/>
  <c r="U2518" i="2"/>
  <c r="T2518" i="2"/>
  <c r="S2519" i="2" l="1"/>
  <c r="T2519" i="2"/>
  <c r="U2519" i="2"/>
  <c r="S2520" i="2" l="1"/>
  <c r="T2520" i="2"/>
  <c r="U2520" i="2"/>
  <c r="S2521" i="2" l="1"/>
  <c r="T2521" i="2"/>
  <c r="U2521" i="2"/>
  <c r="S2522" i="2" l="1"/>
  <c r="T2522" i="2"/>
  <c r="U2522" i="2"/>
  <c r="S2523" i="2" l="1"/>
  <c r="T2523" i="2"/>
  <c r="U2523" i="2"/>
  <c r="S2524" i="2" l="1"/>
  <c r="U2524" i="2"/>
  <c r="T2524" i="2"/>
  <c r="S2525" i="2" l="1"/>
  <c r="T2525" i="2"/>
  <c r="U2525" i="2"/>
  <c r="S2526" i="2" l="1"/>
  <c r="U2526" i="2"/>
  <c r="T2526" i="2"/>
  <c r="S2527" i="2" l="1"/>
  <c r="U2527" i="2"/>
  <c r="T2527" i="2"/>
  <c r="S2528" i="2" l="1"/>
  <c r="T2528" i="2"/>
  <c r="U2528" i="2"/>
  <c r="S2529" i="2" l="1"/>
  <c r="U2529" i="2"/>
  <c r="T2529" i="2"/>
  <c r="S2530" i="2" l="1"/>
  <c r="U2530" i="2"/>
  <c r="T2530" i="2"/>
  <c r="S2531" i="2" l="1"/>
  <c r="U2531" i="2"/>
  <c r="T2531" i="2"/>
  <c r="S2532" i="2" l="1"/>
  <c r="U2532" i="2"/>
  <c r="T2532" i="2"/>
  <c r="S2533" i="2" l="1"/>
  <c r="U2533" i="2"/>
  <c r="T2533" i="2"/>
  <c r="S2534" i="2" l="1"/>
  <c r="T2534" i="2"/>
  <c r="U2534" i="2"/>
  <c r="S2535" i="2" l="1"/>
  <c r="T2535" i="2"/>
  <c r="U2535" i="2"/>
  <c r="S2536" i="2" l="1"/>
  <c r="U2536" i="2"/>
  <c r="T2536" i="2"/>
  <c r="S2537" i="2" l="1"/>
  <c r="T2537" i="2"/>
  <c r="U2537" i="2"/>
  <c r="S2538" i="2" l="1"/>
  <c r="U2538" i="2"/>
  <c r="T2538" i="2"/>
  <c r="S2539" i="2" l="1"/>
  <c r="T2539" i="2"/>
  <c r="U2539" i="2"/>
  <c r="S2540" i="2" l="1"/>
  <c r="U2540" i="2"/>
  <c r="T2540" i="2"/>
  <c r="S2541" i="2" l="1"/>
  <c r="T2541" i="2"/>
  <c r="U2541" i="2"/>
  <c r="S2542" i="2" l="1"/>
  <c r="U2542" i="2"/>
  <c r="T2542" i="2"/>
  <c r="S2543" i="2" l="1"/>
  <c r="U2543" i="2"/>
  <c r="T2543" i="2"/>
  <c r="S2544" i="2" l="1"/>
  <c r="U2544" i="2"/>
  <c r="T2544" i="2"/>
  <c r="S2545" i="2" l="1"/>
  <c r="T2545" i="2"/>
  <c r="U2545" i="2"/>
  <c r="S2546" i="2" l="1"/>
  <c r="U2546" i="2"/>
  <c r="T2546" i="2"/>
  <c r="S2547" i="2" l="1"/>
  <c r="U2547" i="2"/>
  <c r="T2547" i="2"/>
  <c r="S2548" i="2" l="1"/>
  <c r="U2548" i="2"/>
  <c r="T2548" i="2"/>
  <c r="S2549" i="2" l="1"/>
  <c r="T2549" i="2"/>
  <c r="U2549" i="2"/>
  <c r="S2550" i="2" l="1"/>
  <c r="U2550" i="2"/>
  <c r="T2550" i="2"/>
  <c r="S2551" i="2" l="1"/>
  <c r="U2551" i="2"/>
  <c r="T2551" i="2"/>
  <c r="S2552" i="2" l="1"/>
  <c r="T2552" i="2"/>
  <c r="U2552" i="2"/>
  <c r="S2553" i="2" l="1"/>
  <c r="T2553" i="2"/>
  <c r="U2553" i="2"/>
  <c r="S2554" i="2" l="1"/>
  <c r="T2554" i="2"/>
  <c r="U2554" i="2"/>
  <c r="S2555" i="2" l="1"/>
  <c r="T2555" i="2"/>
  <c r="U2555" i="2"/>
  <c r="S2556" i="2" l="1"/>
  <c r="U2556" i="2"/>
  <c r="T2556" i="2"/>
  <c r="S2557" i="2" l="1"/>
  <c r="U2557" i="2"/>
  <c r="T2557" i="2"/>
  <c r="S2558" i="2" l="1"/>
  <c r="T2558" i="2"/>
  <c r="U2558" i="2"/>
  <c r="S2559" i="2" l="1"/>
  <c r="T2559" i="2"/>
  <c r="U2559" i="2"/>
  <c r="S2560" i="2" l="1"/>
  <c r="U2560" i="2"/>
  <c r="T2560" i="2"/>
  <c r="S2561" i="2" l="1"/>
  <c r="U2561" i="2"/>
  <c r="T2561" i="2"/>
  <c r="S2562" i="2" l="1"/>
  <c r="U2562" i="2"/>
  <c r="T2562" i="2"/>
  <c r="S2563" i="2" l="1"/>
  <c r="U2563" i="2"/>
  <c r="T2563" i="2"/>
  <c r="S2564" i="2" l="1"/>
  <c r="T2564" i="2"/>
  <c r="U2564" i="2"/>
  <c r="S2565" i="2" l="1"/>
  <c r="T2565" i="2"/>
  <c r="U2565" i="2"/>
  <c r="S2566" i="2" l="1"/>
  <c r="U2566" i="2"/>
  <c r="T2566" i="2"/>
  <c r="S2567" i="2" l="1"/>
  <c r="U2567" i="2"/>
  <c r="T2567" i="2"/>
  <c r="S2568" i="2" l="1"/>
  <c r="U2568" i="2"/>
  <c r="T2568" i="2"/>
  <c r="S2569" i="2" l="1"/>
  <c r="U2569" i="2"/>
  <c r="T2569" i="2"/>
  <c r="S2570" i="2" l="1"/>
  <c r="U2570" i="2"/>
  <c r="T2570" i="2"/>
  <c r="S2571" i="2" l="1"/>
  <c r="U2571" i="2"/>
  <c r="T2571" i="2"/>
  <c r="S2572" i="2" l="1"/>
  <c r="U2572" i="2"/>
  <c r="T2572" i="2"/>
  <c r="S2573" i="2" l="1"/>
  <c r="T2573" i="2"/>
  <c r="U2573" i="2"/>
  <c r="S2574" i="2" l="1"/>
  <c r="U2574" i="2"/>
  <c r="T2574" i="2"/>
  <c r="S2575" i="2" l="1"/>
  <c r="U2575" i="2"/>
  <c r="T2575" i="2"/>
  <c r="S2576" i="2" l="1"/>
  <c r="T2576" i="2"/>
  <c r="U2576" i="2"/>
  <c r="S2577" i="2" l="1"/>
  <c r="U2577" i="2"/>
  <c r="T2577" i="2"/>
  <c r="S2578" i="2" l="1"/>
  <c r="T2578" i="2"/>
  <c r="U2578" i="2"/>
  <c r="S2579" i="2" l="1"/>
  <c r="T2579" i="2"/>
  <c r="U2579" i="2"/>
  <c r="S2580" i="2" l="1"/>
  <c r="T2580" i="2"/>
  <c r="U2580" i="2"/>
  <c r="S2581" i="2" l="1"/>
  <c r="U2581" i="2"/>
  <c r="T2581" i="2"/>
  <c r="S2582" i="2" l="1"/>
  <c r="T2582" i="2"/>
  <c r="U2582" i="2"/>
  <c r="S2583" i="2" l="1"/>
  <c r="T2583" i="2"/>
  <c r="U2583" i="2"/>
  <c r="S2584" i="2" l="1"/>
  <c r="T2584" i="2"/>
  <c r="U2584" i="2"/>
  <c r="S2585" i="2" l="1"/>
  <c r="T2585" i="2"/>
  <c r="U2585" i="2"/>
  <c r="S2586" i="2" l="1"/>
  <c r="U2586" i="2"/>
  <c r="T2586" i="2"/>
  <c r="S2587" i="2" l="1"/>
  <c r="T2587" i="2"/>
  <c r="U2587" i="2"/>
  <c r="S2588" i="2" l="1"/>
  <c r="T2588" i="2"/>
  <c r="U2588" i="2"/>
  <c r="S2589" i="2" l="1"/>
  <c r="U2589" i="2"/>
  <c r="T2589" i="2"/>
  <c r="S2590" i="2" l="1"/>
  <c r="U2590" i="2"/>
  <c r="T2590" i="2"/>
  <c r="S2591" i="2" l="1"/>
  <c r="T2591" i="2"/>
  <c r="U2591" i="2"/>
  <c r="S2592" i="2" l="1"/>
  <c r="U2592" i="2"/>
  <c r="T2592" i="2"/>
  <c r="S2593" i="2" l="1"/>
  <c r="U2593" i="2"/>
  <c r="T2593" i="2"/>
  <c r="S2594" i="2" l="1"/>
  <c r="T2594" i="2"/>
  <c r="U2594" i="2"/>
  <c r="S2595" i="2" l="1"/>
  <c r="U2595" i="2"/>
  <c r="T2595" i="2"/>
  <c r="S2596" i="2" l="1"/>
  <c r="U2596" i="2"/>
  <c r="T2596" i="2"/>
  <c r="S2597" i="2" l="1"/>
  <c r="T2597" i="2"/>
  <c r="U2597" i="2"/>
  <c r="S2598" i="2" l="1"/>
  <c r="U2598" i="2"/>
  <c r="T2598" i="2"/>
  <c r="S2599" i="2" l="1"/>
  <c r="U2599" i="2"/>
  <c r="T2599" i="2"/>
  <c r="S2600" i="2" l="1"/>
  <c r="T2600" i="2"/>
  <c r="U2600" i="2"/>
  <c r="S2601" i="2" l="1"/>
  <c r="U2601" i="2"/>
  <c r="T2601" i="2"/>
  <c r="S2602" i="2" l="1"/>
  <c r="U2602" i="2"/>
  <c r="T2602" i="2"/>
  <c r="S2603" i="2" l="1"/>
  <c r="U2603" i="2"/>
  <c r="T2603" i="2"/>
  <c r="S2604" i="2" l="1"/>
  <c r="U2604" i="2"/>
  <c r="T2604" i="2"/>
  <c r="S2605" i="2" l="1"/>
  <c r="U2605" i="2"/>
  <c r="T2605" i="2"/>
  <c r="S2606" i="2" l="1"/>
  <c r="U2606" i="2"/>
  <c r="T2606" i="2"/>
  <c r="S2607" i="2" l="1"/>
  <c r="U2607" i="2"/>
  <c r="T2607" i="2"/>
  <c r="S2608" i="2" l="1"/>
  <c r="U2608" i="2"/>
  <c r="T2608" i="2"/>
  <c r="S2609" i="2" l="1"/>
  <c r="U2609" i="2"/>
  <c r="T2609" i="2"/>
  <c r="S2610" i="2" l="1"/>
  <c r="T2610" i="2"/>
  <c r="U2610" i="2"/>
  <c r="S2611" i="2" l="1"/>
  <c r="T2611" i="2"/>
  <c r="U2611" i="2"/>
  <c r="S2612" i="2" l="1"/>
  <c r="U2612" i="2"/>
  <c r="T2612" i="2"/>
  <c r="S2613" i="2" l="1"/>
  <c r="T2613" i="2"/>
  <c r="U2613" i="2"/>
  <c r="S2614" i="2" l="1"/>
  <c r="U2614" i="2"/>
  <c r="T2614" i="2"/>
  <c r="S2615" i="2" l="1"/>
  <c r="U2615" i="2"/>
  <c r="T2615" i="2"/>
  <c r="S2616" i="2" l="1"/>
  <c r="U2616" i="2"/>
  <c r="T2616" i="2"/>
  <c r="S2617" i="2" l="1"/>
  <c r="T2617" i="2"/>
  <c r="U2617" i="2"/>
  <c r="S2618" i="2" l="1"/>
  <c r="U2618" i="2"/>
  <c r="T2618" i="2"/>
  <c r="S2619" i="2" l="1"/>
  <c r="U2619" i="2"/>
  <c r="T2619" i="2"/>
  <c r="S2620" i="2" l="1"/>
  <c r="T2620" i="2"/>
  <c r="U2620" i="2"/>
  <c r="S2621" i="2" l="1"/>
  <c r="U2621" i="2"/>
  <c r="T2621" i="2"/>
  <c r="S2622" i="2" l="1"/>
  <c r="T2622" i="2"/>
  <c r="U2622" i="2"/>
  <c r="S2623" i="2" l="1"/>
  <c r="T2623" i="2"/>
  <c r="U2623" i="2"/>
  <c r="S2624" i="2" l="1"/>
  <c r="U2624" i="2"/>
  <c r="T2624" i="2"/>
  <c r="S2625" i="2" l="1"/>
  <c r="T2625" i="2"/>
  <c r="U2625" i="2"/>
  <c r="S2626" i="2" l="1"/>
  <c r="U2626" i="2"/>
  <c r="T2626" i="2"/>
  <c r="S2627" i="2" l="1"/>
  <c r="U2627" i="2"/>
  <c r="T2627" i="2"/>
  <c r="S2628" i="2" l="1"/>
  <c r="U2628" i="2"/>
  <c r="T2628" i="2"/>
  <c r="S2629" i="2" l="1"/>
  <c r="T2629" i="2"/>
  <c r="U2629" i="2"/>
  <c r="S2630" i="2" l="1"/>
  <c r="U2630" i="2"/>
  <c r="T2630" i="2"/>
  <c r="S2631" i="2" l="1"/>
  <c r="U2631" i="2"/>
  <c r="T2631" i="2"/>
  <c r="S2632" i="2" l="1"/>
  <c r="U2632" i="2"/>
  <c r="T2632" i="2"/>
  <c r="S2633" i="2" l="1"/>
  <c r="U2633" i="2"/>
  <c r="T2633" i="2"/>
  <c r="S2634" i="2" l="1"/>
  <c r="U2634" i="2"/>
  <c r="T2634" i="2"/>
  <c r="S2635" i="2" l="1"/>
  <c r="T2635" i="2"/>
  <c r="U2635" i="2"/>
  <c r="S2636" i="2" l="1"/>
  <c r="U2636" i="2"/>
  <c r="T2636" i="2"/>
  <c r="S2637" i="2" l="1"/>
  <c r="T2637" i="2"/>
  <c r="U2637" i="2"/>
  <c r="S2638" i="2" l="1"/>
  <c r="U2638" i="2"/>
  <c r="T2638" i="2"/>
  <c r="S2639" i="2" l="1"/>
  <c r="T2639" i="2"/>
  <c r="U2639" i="2"/>
  <c r="S2640" i="2" l="1"/>
  <c r="U2640" i="2"/>
  <c r="T2640" i="2"/>
  <c r="S2641" i="2" l="1"/>
  <c r="U2641" i="2"/>
  <c r="T2641" i="2"/>
  <c r="S2642" i="2" l="1"/>
  <c r="T2642" i="2"/>
  <c r="U2642" i="2"/>
  <c r="S2643" i="2" l="1"/>
  <c r="U2643" i="2"/>
  <c r="T2643" i="2"/>
  <c r="S2644" i="2" l="1"/>
  <c r="U2644" i="2"/>
  <c r="T2644" i="2"/>
  <c r="S2645" i="2" l="1"/>
  <c r="T2645" i="2"/>
  <c r="U2645" i="2"/>
  <c r="S2646" i="2" l="1"/>
  <c r="U2646" i="2"/>
  <c r="T2646" i="2"/>
  <c r="S2647" i="2" l="1"/>
  <c r="U2647" i="2"/>
  <c r="T2647" i="2"/>
  <c r="S2648" i="2" l="1"/>
  <c r="T2648" i="2"/>
  <c r="U2648" i="2"/>
  <c r="S2649" i="2" l="1"/>
  <c r="T2649" i="2"/>
  <c r="U2649" i="2"/>
  <c r="S2650" i="2" l="1"/>
  <c r="U2650" i="2"/>
  <c r="T2650" i="2"/>
  <c r="S2651" i="2" l="1"/>
  <c r="U2651" i="2"/>
  <c r="T2651" i="2"/>
  <c r="S2652" i="2" l="1"/>
  <c r="U2652" i="2"/>
  <c r="T2652" i="2"/>
  <c r="S2653" i="2" l="1"/>
  <c r="T2653" i="2"/>
  <c r="U2653" i="2"/>
  <c r="S2654" i="2" l="1"/>
  <c r="T2654" i="2"/>
  <c r="U2654" i="2"/>
  <c r="S2655" i="2" l="1"/>
  <c r="T2655" i="2"/>
  <c r="U2655" i="2"/>
  <c r="S2656" i="2" l="1"/>
  <c r="U2656" i="2"/>
  <c r="T2656" i="2"/>
  <c r="S2657" i="2" l="1"/>
  <c r="U2657" i="2"/>
  <c r="T2657" i="2"/>
  <c r="S2658" i="2" l="1"/>
  <c r="U2658" i="2"/>
  <c r="T2658" i="2"/>
  <c r="S2659" i="2" l="1"/>
  <c r="T2659" i="2"/>
  <c r="U2659" i="2"/>
  <c r="S2660" i="2" l="1"/>
  <c r="U2660" i="2"/>
  <c r="T2660" i="2"/>
  <c r="S2661" i="2" l="1"/>
  <c r="T2661" i="2"/>
  <c r="U2661" i="2"/>
  <c r="S2662" i="2" l="1"/>
  <c r="T2662" i="2"/>
  <c r="U2662" i="2"/>
  <c r="S2663" i="2" l="1"/>
  <c r="T2663" i="2"/>
  <c r="U2663" i="2"/>
  <c r="S2664" i="2" l="1"/>
  <c r="U2664" i="2"/>
  <c r="T2664" i="2"/>
  <c r="S2665" i="2" l="1"/>
  <c r="T2665" i="2"/>
  <c r="U2665" i="2"/>
  <c r="S2666" i="2" l="1"/>
  <c r="T2666" i="2"/>
  <c r="U2666" i="2"/>
  <c r="S2667" i="2" l="1"/>
  <c r="U2667" i="2"/>
  <c r="T2667" i="2"/>
  <c r="S2668" i="2" l="1"/>
  <c r="U2668" i="2"/>
  <c r="T2668" i="2"/>
  <c r="S2669" i="2" l="1"/>
  <c r="U2669" i="2"/>
  <c r="T2669" i="2"/>
  <c r="S2670" i="2" l="1"/>
  <c r="T2670" i="2"/>
  <c r="U2670" i="2"/>
  <c r="S2671" i="2" l="1"/>
  <c r="T2671" i="2"/>
  <c r="U2671" i="2"/>
  <c r="S2672" i="2" l="1"/>
  <c r="U2672" i="2"/>
  <c r="T2672" i="2"/>
  <c r="S2673" i="2" l="1"/>
  <c r="T2673" i="2"/>
  <c r="U2673" i="2"/>
  <c r="S2674" i="2" l="1"/>
  <c r="T2674" i="2"/>
  <c r="U2674" i="2"/>
  <c r="S2675" i="2" l="1"/>
  <c r="U2675" i="2"/>
  <c r="T2675" i="2"/>
  <c r="S2676" i="2" l="1"/>
  <c r="U2676" i="2"/>
  <c r="T2676" i="2"/>
  <c r="S2677" i="2" l="1"/>
  <c r="U2677" i="2"/>
  <c r="T2677" i="2"/>
  <c r="S2678" i="2" l="1"/>
  <c r="T2678" i="2"/>
  <c r="U2678" i="2"/>
  <c r="S2679" i="2" l="1"/>
  <c r="U2679" i="2"/>
  <c r="T2679" i="2"/>
  <c r="S2680" i="2" l="1"/>
  <c r="U2680" i="2"/>
  <c r="T2680" i="2"/>
  <c r="S2681" i="2" l="1"/>
  <c r="T2681" i="2"/>
  <c r="U2681" i="2"/>
  <c r="S2682" i="2" l="1"/>
  <c r="T2682" i="2"/>
  <c r="U2682" i="2"/>
  <c r="S2683" i="2" l="1"/>
  <c r="U2683" i="2"/>
  <c r="T2683" i="2"/>
  <c r="S2684" i="2" l="1"/>
  <c r="U2684" i="2"/>
  <c r="T2684" i="2"/>
  <c r="S2685" i="2" l="1"/>
  <c r="T2685" i="2"/>
  <c r="U2685" i="2"/>
  <c r="S2686" i="2" l="1"/>
  <c r="T2686" i="2"/>
  <c r="U2686" i="2"/>
  <c r="S2687" i="2" l="1"/>
  <c r="T2687" i="2"/>
  <c r="U2687" i="2"/>
  <c r="S2688" i="2" l="1"/>
  <c r="U2688" i="2"/>
  <c r="T2688" i="2"/>
  <c r="S2689" i="2" l="1"/>
  <c r="U2689" i="2"/>
  <c r="T2689" i="2"/>
  <c r="S2690" i="2" l="1"/>
  <c r="U2690" i="2"/>
  <c r="T2690" i="2"/>
  <c r="S2691" i="2" l="1"/>
  <c r="T2691" i="2"/>
  <c r="U2691" i="2"/>
  <c r="S2692" i="2" l="1"/>
  <c r="U2692" i="2"/>
  <c r="T2692" i="2"/>
  <c r="S2693" i="2" l="1"/>
  <c r="U2693" i="2"/>
  <c r="T2693" i="2"/>
  <c r="S2694" i="2" l="1"/>
  <c r="U2694" i="2"/>
  <c r="T2694" i="2"/>
  <c r="S2695" i="2" l="1"/>
  <c r="T2695" i="2"/>
  <c r="U2695" i="2"/>
  <c r="S2696" i="2" l="1"/>
  <c r="U2696" i="2"/>
  <c r="T2696" i="2"/>
  <c r="S2697" i="2" l="1"/>
  <c r="T2697" i="2"/>
  <c r="U2697" i="2"/>
  <c r="S2698" i="2" l="1"/>
  <c r="T2698" i="2"/>
  <c r="U2698" i="2"/>
  <c r="S2699" i="2" l="1"/>
  <c r="T2699" i="2"/>
  <c r="U2699" i="2"/>
  <c r="S2700" i="2" l="1"/>
  <c r="T2700" i="2"/>
  <c r="U2700" i="2"/>
  <c r="S2701" i="2" l="1"/>
  <c r="T2701" i="2"/>
  <c r="U2701" i="2"/>
  <c r="S2702" i="2" l="1"/>
  <c r="T2702" i="2"/>
  <c r="U2702" i="2"/>
  <c r="S2703" i="2" l="1"/>
  <c r="U2703" i="2"/>
  <c r="T2703" i="2"/>
  <c r="S2704" i="2" l="1"/>
  <c r="T2704" i="2"/>
  <c r="U2704" i="2"/>
  <c r="S2705" i="2" l="1"/>
  <c r="U2705" i="2"/>
  <c r="T2705" i="2"/>
  <c r="S2706" i="2" l="1"/>
  <c r="U2706" i="2"/>
  <c r="T2706" i="2"/>
  <c r="S2707" i="2" l="1"/>
  <c r="U2707" i="2"/>
  <c r="T2707" i="2"/>
  <c r="S2708" i="2" l="1"/>
  <c r="U2708" i="2"/>
  <c r="T2708" i="2"/>
  <c r="S2709" i="2" l="1"/>
  <c r="T2709" i="2"/>
  <c r="U2709" i="2"/>
  <c r="S2710" i="2" l="1"/>
  <c r="T2710" i="2"/>
  <c r="U2710" i="2"/>
  <c r="S2711" i="2" l="1"/>
  <c r="T2711" i="2"/>
  <c r="U2711" i="2"/>
  <c r="S2712" i="2" l="1"/>
  <c r="U2712" i="2"/>
  <c r="T2712" i="2"/>
  <c r="S2713" i="2" l="1"/>
  <c r="U2713" i="2"/>
  <c r="T2713" i="2"/>
  <c r="S2714" i="2" l="1"/>
  <c r="U2714" i="2"/>
  <c r="T2714" i="2"/>
  <c r="S2715" i="2" l="1"/>
  <c r="U2715" i="2"/>
  <c r="T2715" i="2"/>
  <c r="S2716" i="2" l="1"/>
  <c r="T2716" i="2"/>
  <c r="U2716" i="2"/>
  <c r="S2717" i="2" l="1"/>
  <c r="T2717" i="2"/>
  <c r="U2717" i="2"/>
  <c r="S2718" i="2" l="1"/>
  <c r="U2718" i="2"/>
  <c r="T2718" i="2"/>
  <c r="S2719" i="2" l="1"/>
  <c r="U2719" i="2"/>
  <c r="T2719" i="2"/>
  <c r="S2720" i="2" l="1"/>
  <c r="U2720" i="2"/>
  <c r="T2720" i="2"/>
  <c r="S2721" i="2" l="1"/>
  <c r="T2721" i="2"/>
  <c r="U2721" i="2"/>
  <c r="S2722" i="2" l="1"/>
  <c r="U2722" i="2"/>
  <c r="T2722" i="2"/>
  <c r="S2723" i="2" l="1"/>
  <c r="U2723" i="2"/>
  <c r="T2723" i="2"/>
  <c r="S2724" i="2" l="1"/>
  <c r="U2724" i="2"/>
  <c r="T2724" i="2"/>
  <c r="S2725" i="2" l="1"/>
  <c r="T2725" i="2"/>
  <c r="U2725" i="2"/>
  <c r="S2726" i="2" l="1"/>
  <c r="T2726" i="2"/>
  <c r="U2726" i="2"/>
  <c r="S2727" i="2" l="1"/>
  <c r="T2727" i="2"/>
  <c r="U2727" i="2"/>
  <c r="S2728" i="2" l="1"/>
  <c r="U2728" i="2"/>
  <c r="T2728" i="2"/>
  <c r="S2729" i="2" l="1"/>
  <c r="U2729" i="2"/>
  <c r="T2729" i="2"/>
  <c r="S2730" i="2" l="1"/>
  <c r="U2730" i="2"/>
  <c r="T2730" i="2"/>
  <c r="S2731" i="2" l="1"/>
  <c r="U2731" i="2"/>
  <c r="T2731" i="2"/>
  <c r="S2732" i="2" l="1"/>
  <c r="U2732" i="2"/>
  <c r="T2732" i="2"/>
  <c r="S2733" i="2" l="1"/>
  <c r="T2733" i="2"/>
  <c r="U2733" i="2"/>
  <c r="S2734" i="2" l="1"/>
  <c r="U2734" i="2"/>
  <c r="T2734" i="2"/>
  <c r="S2735" i="2" l="1"/>
  <c r="U2735" i="2"/>
  <c r="T2735" i="2"/>
  <c r="S2736" i="2" l="1"/>
  <c r="U2736" i="2"/>
  <c r="T2736" i="2"/>
  <c r="S2737" i="2" l="1"/>
  <c r="T2737" i="2"/>
  <c r="U2737" i="2"/>
  <c r="S2738" i="2" l="1"/>
  <c r="U2738" i="2"/>
  <c r="T2738" i="2"/>
  <c r="S2739" i="2" l="1"/>
  <c r="U2739" i="2"/>
  <c r="T2739" i="2"/>
  <c r="S2740" i="2" l="1"/>
  <c r="U2740" i="2"/>
  <c r="T2740" i="2"/>
  <c r="S2741" i="2" l="1"/>
  <c r="T2741" i="2"/>
  <c r="U2741" i="2"/>
  <c r="S2742" i="2" l="1"/>
  <c r="T2742" i="2"/>
  <c r="U2742" i="2"/>
  <c r="S2743" i="2" l="1"/>
  <c r="U2743" i="2"/>
  <c r="T2743" i="2"/>
  <c r="S2744" i="2" l="1"/>
  <c r="U2744" i="2"/>
  <c r="T2744" i="2"/>
  <c r="S2745" i="2" l="1"/>
  <c r="U2745" i="2"/>
  <c r="T2745" i="2"/>
  <c r="S2746" i="2" l="1"/>
  <c r="U2746" i="2"/>
  <c r="T2746" i="2"/>
  <c r="S2747" i="2" l="1"/>
  <c r="T2747" i="2"/>
  <c r="U2747" i="2"/>
  <c r="S2748" i="2" l="1"/>
  <c r="T2748" i="2"/>
  <c r="U2748" i="2"/>
  <c r="S2749" i="2" l="1"/>
  <c r="U2749" i="2"/>
  <c r="T2749" i="2"/>
  <c r="S2750" i="2" l="1"/>
  <c r="U2750" i="2"/>
  <c r="T2750" i="2"/>
  <c r="S2751" i="2" l="1"/>
  <c r="U2751" i="2"/>
  <c r="T2751" i="2"/>
  <c r="S2752" i="2" l="1"/>
  <c r="U2752" i="2"/>
  <c r="T2752" i="2"/>
  <c r="S2753" i="2" l="1"/>
  <c r="U2753" i="2"/>
  <c r="T2753" i="2"/>
  <c r="S2754" i="2" l="1"/>
  <c r="U2754" i="2"/>
  <c r="T2754" i="2"/>
  <c r="S2755" i="2" l="1"/>
  <c r="T2755" i="2"/>
  <c r="U2755" i="2"/>
  <c r="S2756" i="2" l="1"/>
  <c r="U2756" i="2"/>
  <c r="T2756" i="2"/>
  <c r="S2757" i="2" l="1"/>
  <c r="U2757" i="2"/>
  <c r="T2757" i="2"/>
  <c r="S2758" i="2" l="1"/>
  <c r="T2758" i="2"/>
  <c r="U2758" i="2"/>
  <c r="S2759" i="2" l="1"/>
  <c r="T2759" i="2"/>
  <c r="U2759" i="2"/>
  <c r="S2760" i="2" l="1"/>
  <c r="T2760" i="2"/>
  <c r="U2760" i="2"/>
  <c r="S2761" i="2" l="1"/>
  <c r="T2761" i="2"/>
  <c r="U2761" i="2"/>
  <c r="S2762" i="2" l="1"/>
  <c r="U2762" i="2"/>
  <c r="T2762" i="2"/>
  <c r="S2763" i="2" l="1"/>
  <c r="U2763" i="2"/>
  <c r="T2763" i="2"/>
  <c r="S2764" i="2" l="1"/>
  <c r="U2764" i="2"/>
  <c r="T2764" i="2"/>
  <c r="S2765" i="2" l="1"/>
  <c r="U2765" i="2"/>
  <c r="T2765" i="2"/>
  <c r="S2766" i="2" l="1"/>
  <c r="U2766" i="2"/>
  <c r="T2766" i="2"/>
  <c r="S2767" i="2" l="1"/>
  <c r="U2767" i="2"/>
  <c r="T2767" i="2"/>
  <c r="S2768" i="2" l="1"/>
  <c r="U2768" i="2"/>
  <c r="T2768" i="2"/>
  <c r="S2769" i="2" l="1"/>
  <c r="U2769" i="2"/>
  <c r="T2769" i="2"/>
  <c r="S2770" i="2" l="1"/>
  <c r="T2770" i="2"/>
  <c r="U2770" i="2"/>
  <c r="S2771" i="2" l="1"/>
  <c r="T2771" i="2"/>
  <c r="U2771" i="2"/>
  <c r="S2772" i="2" l="1"/>
  <c r="T2772" i="2"/>
  <c r="U2772" i="2"/>
  <c r="S2773" i="2" l="1"/>
  <c r="T2773" i="2"/>
  <c r="U2773" i="2"/>
  <c r="S2774" i="2" l="1"/>
  <c r="U2774" i="2"/>
  <c r="T2774" i="2"/>
  <c r="S2775" i="2" l="1"/>
  <c r="U2775" i="2"/>
  <c r="T2775" i="2"/>
  <c r="S2776" i="2" l="1"/>
  <c r="U2776" i="2"/>
  <c r="T2776" i="2"/>
  <c r="S2777" i="2" l="1"/>
  <c r="T2777" i="2"/>
  <c r="U2777" i="2"/>
  <c r="S2778" i="2" l="1"/>
  <c r="T2778" i="2"/>
  <c r="U2778" i="2"/>
  <c r="S2779" i="2" l="1"/>
  <c r="U2779" i="2"/>
  <c r="T2779" i="2"/>
  <c r="S2780" i="2" l="1"/>
  <c r="U2780" i="2"/>
  <c r="T2780" i="2"/>
  <c r="S2781" i="2" l="1"/>
  <c r="U2781" i="2"/>
  <c r="T2781" i="2"/>
  <c r="S2782" i="2" l="1"/>
  <c r="T2782" i="2"/>
  <c r="U2782" i="2"/>
  <c r="S2783" i="2" l="1"/>
  <c r="U2783" i="2"/>
  <c r="T2783" i="2"/>
  <c r="S2784" i="2" l="1"/>
  <c r="T2784" i="2"/>
  <c r="U2784" i="2"/>
  <c r="S2785" i="2" l="1"/>
  <c r="U2785" i="2"/>
  <c r="T2785" i="2"/>
  <c r="S2786" i="2" l="1"/>
  <c r="U2786" i="2"/>
  <c r="T2786" i="2"/>
  <c r="S2787" i="2" l="1"/>
  <c r="U2787" i="2"/>
  <c r="T2787" i="2"/>
  <c r="S2788" i="2" l="1"/>
  <c r="T2788" i="2"/>
  <c r="U2788" i="2"/>
  <c r="S2789" i="2" l="1"/>
  <c r="T2789" i="2"/>
  <c r="U2789" i="2"/>
  <c r="S2790" i="2" l="1"/>
  <c r="T2790" i="2"/>
  <c r="U2790" i="2"/>
  <c r="S2791" i="2" l="1"/>
  <c r="T2791" i="2"/>
  <c r="U2791" i="2"/>
  <c r="S2792" i="2" l="1"/>
  <c r="U2792" i="2"/>
  <c r="T2792" i="2"/>
  <c r="S2793" i="2" l="1"/>
  <c r="T2793" i="2"/>
  <c r="U2793" i="2"/>
  <c r="S2794" i="2" l="1"/>
  <c r="U2794" i="2"/>
  <c r="T2794" i="2"/>
  <c r="S2795" i="2" l="1"/>
  <c r="T2795" i="2"/>
  <c r="U2795" i="2"/>
  <c r="S2796" i="2" l="1"/>
  <c r="U2796" i="2"/>
  <c r="T2796" i="2"/>
  <c r="S2797" i="2" l="1"/>
  <c r="T2797" i="2"/>
  <c r="U2797" i="2"/>
  <c r="S2798" i="2" l="1"/>
  <c r="U2798" i="2"/>
  <c r="T2798" i="2"/>
  <c r="S2799" i="2" l="1"/>
  <c r="T2799" i="2"/>
  <c r="U2799" i="2"/>
  <c r="S2800" i="2" l="1"/>
  <c r="T2800" i="2"/>
  <c r="U2800" i="2"/>
  <c r="S2801" i="2" l="1"/>
  <c r="T2801" i="2"/>
  <c r="U2801" i="2"/>
  <c r="S2802" i="2" l="1"/>
  <c r="U2802" i="2"/>
  <c r="T2802" i="2"/>
  <c r="S2803" i="2" l="1"/>
  <c r="U2803" i="2"/>
  <c r="T2803" i="2"/>
  <c r="S2804" i="2" l="1"/>
  <c r="U2804" i="2"/>
  <c r="T2804" i="2"/>
  <c r="S2805" i="2" l="1"/>
  <c r="U2805" i="2"/>
  <c r="T2805" i="2"/>
  <c r="S2806" i="2" l="1"/>
  <c r="U2806" i="2"/>
  <c r="T2806" i="2"/>
  <c r="S2807" i="2" l="1"/>
  <c r="U2807" i="2"/>
  <c r="T2807" i="2"/>
  <c r="S2808" i="2" l="1"/>
  <c r="U2808" i="2"/>
  <c r="T2808" i="2"/>
  <c r="S2809" i="2" l="1"/>
  <c r="T2809" i="2"/>
  <c r="U2809" i="2"/>
  <c r="S2810" i="2" l="1"/>
  <c r="U2810" i="2"/>
  <c r="T2810" i="2"/>
  <c r="S2811" i="2" l="1"/>
  <c r="T2811" i="2"/>
  <c r="U2811" i="2"/>
  <c r="S2812" i="2" l="1"/>
  <c r="T2812" i="2"/>
  <c r="U2812" i="2"/>
  <c r="S2813" i="2" l="1"/>
  <c r="U2813" i="2"/>
  <c r="T2813" i="2"/>
  <c r="S2814" i="2" l="1"/>
  <c r="U2814" i="2"/>
  <c r="T2814" i="2"/>
  <c r="S2815" i="2" l="1"/>
  <c r="T2815" i="2"/>
  <c r="U2815" i="2"/>
  <c r="S2816" i="2" l="1"/>
  <c r="T2816" i="2"/>
  <c r="U2816" i="2"/>
  <c r="S2817" i="2" l="1"/>
  <c r="U2817" i="2"/>
  <c r="T2817" i="2"/>
  <c r="S2818" i="2" l="1"/>
  <c r="T2818" i="2"/>
  <c r="U2818" i="2"/>
  <c r="S2819" i="2" l="1"/>
  <c r="U2819" i="2"/>
  <c r="T2819" i="2"/>
  <c r="S2820" i="2" l="1"/>
  <c r="T2820" i="2"/>
  <c r="U2820" i="2"/>
  <c r="S2821" i="2" l="1"/>
  <c r="U2821" i="2"/>
  <c r="T2821" i="2"/>
  <c r="S2822" i="2" l="1"/>
  <c r="U2822" i="2"/>
  <c r="T2822" i="2"/>
  <c r="S2823" i="2" l="1"/>
  <c r="U2823" i="2"/>
  <c r="T2823" i="2"/>
  <c r="S2824" i="2" l="1"/>
  <c r="T2824" i="2"/>
  <c r="U2824" i="2"/>
  <c r="S2825" i="2" l="1"/>
  <c r="U2825" i="2"/>
  <c r="T2825" i="2"/>
  <c r="S2826" i="2" l="1"/>
  <c r="U2826" i="2"/>
  <c r="T2826" i="2"/>
  <c r="S2827" i="2" l="1"/>
  <c r="U2827" i="2"/>
  <c r="T2827" i="2"/>
  <c r="S2828" i="2" l="1"/>
  <c r="U2828" i="2"/>
  <c r="T2828" i="2"/>
  <c r="S2829" i="2" l="1"/>
  <c r="U2829" i="2"/>
  <c r="T2829" i="2"/>
  <c r="S2830" i="2" l="1"/>
  <c r="U2830" i="2"/>
  <c r="T2830" i="2"/>
  <c r="S2831" i="2" l="1"/>
  <c r="U2831" i="2"/>
  <c r="T2831" i="2"/>
  <c r="S2832" i="2" l="1"/>
  <c r="T2832" i="2"/>
  <c r="U2832" i="2"/>
  <c r="S2833" i="2" l="1"/>
  <c r="T2833" i="2"/>
  <c r="U2833" i="2"/>
  <c r="S2834" i="2" l="1"/>
  <c r="U2834" i="2"/>
  <c r="T2834" i="2"/>
  <c r="S2835" i="2" l="1"/>
  <c r="U2835" i="2"/>
  <c r="T2835" i="2"/>
  <c r="S2836" i="2" l="1"/>
  <c r="U2836" i="2"/>
  <c r="T2836" i="2"/>
  <c r="S2837" i="2" l="1"/>
  <c r="T2837" i="2"/>
  <c r="U2837" i="2"/>
  <c r="S2838" i="2" l="1"/>
  <c r="U2838" i="2"/>
  <c r="T2838" i="2"/>
  <c r="S2839" i="2" l="1"/>
  <c r="T2839" i="2"/>
  <c r="U2839" i="2"/>
  <c r="S2840" i="2" l="1"/>
  <c r="T2840" i="2"/>
  <c r="U2840" i="2"/>
  <c r="S2841" i="2" l="1"/>
  <c r="U2841" i="2"/>
  <c r="T2841" i="2"/>
  <c r="S2842" i="2" l="1"/>
  <c r="U2842" i="2"/>
  <c r="T2842" i="2"/>
  <c r="S2843" i="2" l="1"/>
  <c r="T2843" i="2"/>
  <c r="U2843" i="2"/>
  <c r="S2844" i="2" l="1"/>
  <c r="T2844" i="2"/>
  <c r="U2844" i="2"/>
  <c r="S2845" i="2" l="1"/>
  <c r="T2845" i="2"/>
  <c r="U2845" i="2"/>
  <c r="S2846" i="2" l="1"/>
  <c r="T2846" i="2"/>
  <c r="U2846" i="2"/>
  <c r="S2847" i="2" l="1"/>
  <c r="T2847" i="2"/>
  <c r="U2847" i="2"/>
  <c r="S2848" i="2" l="1"/>
  <c r="T2848" i="2"/>
  <c r="U2848" i="2"/>
  <c r="S2849" i="2" l="1"/>
  <c r="T2849" i="2"/>
  <c r="U2849" i="2"/>
  <c r="S2850" i="2" l="1"/>
  <c r="U2850" i="2"/>
  <c r="T2850" i="2"/>
  <c r="S2851" i="2" l="1"/>
  <c r="U2851" i="2"/>
  <c r="T2851" i="2"/>
  <c r="S2852" i="2" l="1"/>
  <c r="U2852" i="2"/>
  <c r="T2852" i="2"/>
  <c r="S2853" i="2" l="1"/>
  <c r="T2853" i="2"/>
  <c r="U2853" i="2"/>
  <c r="S2854" i="2" l="1"/>
  <c r="U2854" i="2"/>
  <c r="T2854" i="2"/>
  <c r="S2855" i="2" l="1"/>
  <c r="U2855" i="2"/>
  <c r="T2855" i="2"/>
  <c r="S2856" i="2" l="1"/>
  <c r="T2856" i="2"/>
  <c r="U2856" i="2"/>
  <c r="S2857" i="2" l="1"/>
  <c r="U2857" i="2"/>
  <c r="T2857" i="2"/>
  <c r="S2858" i="2" l="1"/>
  <c r="U2858" i="2"/>
  <c r="T2858" i="2"/>
  <c r="S2859" i="2" l="1"/>
  <c r="T2859" i="2"/>
  <c r="U2859" i="2"/>
  <c r="S2860" i="2" l="1"/>
  <c r="T2860" i="2"/>
  <c r="U2860" i="2"/>
  <c r="S2861" i="2" l="1"/>
  <c r="T2861" i="2"/>
  <c r="U2861" i="2"/>
  <c r="S2862" i="2" l="1"/>
  <c r="U2862" i="2"/>
  <c r="T2862" i="2"/>
  <c r="S2863" i="2" l="1"/>
  <c r="U2863" i="2"/>
  <c r="T2863" i="2"/>
  <c r="S2864" i="2" l="1"/>
  <c r="U2864" i="2"/>
  <c r="T2864" i="2"/>
  <c r="S2865" i="2" l="1"/>
  <c r="U2865" i="2"/>
  <c r="T2865" i="2"/>
  <c r="S2866" i="2" l="1"/>
  <c r="T2866" i="2"/>
  <c r="U2866" i="2"/>
  <c r="S2867" i="2" l="1"/>
  <c r="T2867" i="2"/>
  <c r="U2867" i="2"/>
  <c r="S2868" i="2" l="1"/>
  <c r="U2868" i="2"/>
  <c r="T2868" i="2"/>
  <c r="S2869" i="2" l="1"/>
  <c r="U2869" i="2"/>
  <c r="T2869" i="2"/>
  <c r="S2870" i="2" l="1"/>
  <c r="T2870" i="2"/>
  <c r="U2870" i="2"/>
  <c r="S2871" i="2" l="1"/>
  <c r="T2871" i="2"/>
  <c r="U2871" i="2"/>
  <c r="S2872" i="2" l="1"/>
  <c r="U2872" i="2"/>
  <c r="T2872" i="2"/>
  <c r="S2873" i="2" l="1"/>
  <c r="T2873" i="2"/>
  <c r="U2873" i="2"/>
  <c r="S2874" i="2" l="1"/>
  <c r="T2874" i="2"/>
  <c r="U2874" i="2"/>
  <c r="S2875" i="2" l="1"/>
  <c r="U2875" i="2"/>
  <c r="T2875" i="2"/>
  <c r="S2876" i="2" l="1"/>
  <c r="U2876" i="2"/>
  <c r="T2876" i="2"/>
  <c r="S2877" i="2" l="1"/>
  <c r="U2877" i="2"/>
  <c r="T2877" i="2"/>
  <c r="S2878" i="2" l="1"/>
  <c r="U2878" i="2"/>
  <c r="T2878" i="2"/>
  <c r="S2879" i="2" l="1"/>
  <c r="U2879" i="2"/>
  <c r="T2879" i="2"/>
  <c r="S2880" i="2" l="1"/>
  <c r="U2880" i="2"/>
  <c r="T2880" i="2"/>
  <c r="S2881" i="2" l="1"/>
  <c r="U2881" i="2"/>
  <c r="T2881" i="2"/>
  <c r="S2882" i="2" l="1"/>
  <c r="U2882" i="2"/>
  <c r="T2882" i="2"/>
  <c r="S2883" i="2" l="1"/>
  <c r="U2883" i="2"/>
  <c r="T2883" i="2"/>
  <c r="S2884" i="2" l="1"/>
  <c r="T2884" i="2"/>
  <c r="U2884" i="2"/>
  <c r="S2885" i="2" l="1"/>
  <c r="U2885" i="2"/>
  <c r="T2885" i="2"/>
  <c r="S2886" i="2" l="1"/>
  <c r="T2886" i="2"/>
  <c r="U2886" i="2"/>
  <c r="S2887" i="2" l="1"/>
  <c r="U2887" i="2"/>
  <c r="T2887" i="2"/>
  <c r="S2888" i="2" l="1"/>
  <c r="T2888" i="2"/>
  <c r="U2888" i="2"/>
  <c r="S2889" i="2" l="1"/>
  <c r="T2889" i="2"/>
  <c r="U2889" i="2"/>
  <c r="S2890" i="2" l="1"/>
  <c r="U2890" i="2"/>
  <c r="T2890" i="2"/>
  <c r="S2891" i="2" l="1"/>
  <c r="U2891" i="2"/>
  <c r="T2891" i="2"/>
  <c r="S2892" i="2" l="1"/>
  <c r="T2892" i="2"/>
  <c r="U2892" i="2"/>
  <c r="S2893" i="2" l="1"/>
  <c r="U2893" i="2"/>
  <c r="T2893" i="2"/>
  <c r="S2894" i="2" l="1"/>
  <c r="U2894" i="2"/>
  <c r="T2894" i="2"/>
  <c r="S2895" i="2" l="1"/>
  <c r="T2895" i="2"/>
  <c r="U2895" i="2"/>
  <c r="S2896" i="2" l="1"/>
  <c r="T2896" i="2"/>
  <c r="U2896" i="2"/>
  <c r="S2897" i="2" l="1"/>
  <c r="T2897" i="2"/>
  <c r="U2897" i="2"/>
  <c r="S2898" i="2" l="1"/>
  <c r="U2898" i="2"/>
  <c r="T2898" i="2"/>
  <c r="S2899" i="2" l="1"/>
  <c r="U2899" i="2"/>
  <c r="T2899" i="2"/>
  <c r="S2900" i="2" l="1"/>
  <c r="T2900" i="2"/>
  <c r="U2900" i="2"/>
  <c r="S2901" i="2" l="1"/>
  <c r="T2901" i="2"/>
  <c r="U2901" i="2"/>
  <c r="S2902" i="2" l="1"/>
  <c r="T2902" i="2"/>
  <c r="U2902" i="2"/>
  <c r="S2903" i="2" l="1"/>
  <c r="U2903" i="2"/>
  <c r="T2903" i="2"/>
  <c r="S2904" i="2" l="1"/>
  <c r="U2904" i="2"/>
  <c r="T2904" i="2"/>
  <c r="S2905" i="2" l="1"/>
  <c r="T2905" i="2"/>
  <c r="U2905" i="2"/>
  <c r="S2906" i="2" l="1"/>
  <c r="T2906" i="2"/>
  <c r="U2906" i="2"/>
  <c r="S2907" i="2" l="1"/>
  <c r="U2907" i="2"/>
  <c r="T2907" i="2"/>
  <c r="S2908" i="2" l="1"/>
  <c r="U2908" i="2"/>
  <c r="T2908" i="2"/>
  <c r="S2909" i="2" l="1"/>
  <c r="U2909" i="2"/>
  <c r="T2909" i="2"/>
  <c r="S2910" i="2" l="1"/>
  <c r="U2910" i="2"/>
  <c r="T2910" i="2"/>
  <c r="S2911" i="2" l="1"/>
  <c r="U2911" i="2"/>
  <c r="T2911" i="2"/>
  <c r="S2912" i="2" l="1"/>
  <c r="T2912" i="2"/>
  <c r="U2912" i="2"/>
  <c r="S2913" i="2" l="1"/>
  <c r="U2913" i="2"/>
  <c r="T2913" i="2"/>
  <c r="S2914" i="2" l="1"/>
  <c r="T2914" i="2"/>
  <c r="U2914" i="2"/>
  <c r="S2915" i="2" l="1"/>
  <c r="U2915" i="2"/>
  <c r="T2915" i="2"/>
  <c r="S2916" i="2" l="1"/>
  <c r="U2916" i="2"/>
  <c r="T2916" i="2"/>
  <c r="S2917" i="2" l="1"/>
  <c r="T2917" i="2"/>
  <c r="U2917" i="2"/>
  <c r="S2918" i="2" l="1"/>
  <c r="T2918" i="2"/>
  <c r="U2918" i="2"/>
  <c r="S2919" i="2" l="1"/>
  <c r="U2919" i="2"/>
  <c r="T2919" i="2"/>
  <c r="S2920" i="2" l="1"/>
  <c r="T2920" i="2"/>
  <c r="U2920" i="2"/>
  <c r="S2921" i="2" l="1"/>
  <c r="T2921" i="2"/>
  <c r="U2921" i="2"/>
  <c r="S2922" i="2" l="1"/>
  <c r="U2922" i="2"/>
  <c r="T2922" i="2"/>
  <c r="S2923" i="2" l="1"/>
  <c r="T2923" i="2"/>
  <c r="U2923" i="2"/>
  <c r="S2924" i="2" l="1"/>
  <c r="U2924" i="2"/>
  <c r="T2924" i="2"/>
  <c r="S2925" i="2" l="1"/>
  <c r="U2925" i="2"/>
  <c r="T2925" i="2"/>
  <c r="S2926" i="2" l="1"/>
  <c r="T2926" i="2"/>
  <c r="U2926" i="2"/>
  <c r="S2927" i="2" l="1"/>
  <c r="T2927" i="2"/>
  <c r="U2927" i="2"/>
  <c r="S2928" i="2" l="1"/>
  <c r="T2928" i="2"/>
  <c r="U2928" i="2"/>
  <c r="S2929" i="2" l="1"/>
  <c r="T2929" i="2"/>
  <c r="U2929" i="2"/>
  <c r="S2930" i="2" l="1"/>
  <c r="T2930" i="2"/>
  <c r="U2930" i="2"/>
  <c r="S2931" i="2" l="1"/>
  <c r="T2931" i="2"/>
  <c r="U2931" i="2"/>
  <c r="S2932" i="2" l="1"/>
  <c r="U2932" i="2"/>
  <c r="T2932" i="2"/>
  <c r="S2933" i="2" l="1"/>
  <c r="T2933" i="2"/>
  <c r="U2933" i="2"/>
  <c r="S2934" i="2" l="1"/>
  <c r="U2934" i="2"/>
  <c r="T2934" i="2"/>
  <c r="S2935" i="2" l="1"/>
  <c r="U2935" i="2"/>
  <c r="T2935" i="2"/>
  <c r="S2936" i="2" l="1"/>
  <c r="T2936" i="2"/>
  <c r="U2936" i="2"/>
  <c r="S2937" i="2" l="1"/>
  <c r="U2937" i="2"/>
  <c r="T2937" i="2"/>
  <c r="S2938" i="2" l="1"/>
  <c r="T2938" i="2"/>
  <c r="U2938" i="2"/>
  <c r="S2939" i="2" l="1"/>
  <c r="T2939" i="2"/>
  <c r="U2939" i="2"/>
  <c r="S2940" i="2" l="1"/>
  <c r="U2940" i="2"/>
  <c r="T2940" i="2"/>
  <c r="S2941" i="2" l="1"/>
  <c r="U2941" i="2"/>
  <c r="T2941" i="2"/>
  <c r="S2942" i="2" l="1"/>
  <c r="T2942" i="2"/>
  <c r="U2942" i="2"/>
  <c r="S2943" i="2" l="1"/>
  <c r="T2943" i="2"/>
  <c r="U2943" i="2"/>
  <c r="S2944" i="2" l="1"/>
  <c r="T2944" i="2"/>
  <c r="U2944" i="2"/>
  <c r="S2945" i="2" l="1"/>
  <c r="U2945" i="2"/>
  <c r="T2945" i="2"/>
  <c r="S2946" i="2" l="1"/>
  <c r="U2946" i="2"/>
  <c r="T2946" i="2"/>
  <c r="S2947" i="2" l="1"/>
  <c r="U2947" i="2"/>
  <c r="T2947" i="2"/>
  <c r="S2948" i="2" l="1"/>
  <c r="U2948" i="2"/>
  <c r="T2948" i="2"/>
  <c r="S2949" i="2" l="1"/>
  <c r="T2949" i="2"/>
  <c r="U2949" i="2"/>
  <c r="S2950" i="2" l="1"/>
  <c r="U2950" i="2"/>
  <c r="T2950" i="2"/>
  <c r="S2951" i="2" l="1"/>
  <c r="T2951" i="2"/>
  <c r="U2951" i="2"/>
  <c r="S2952" i="2" l="1"/>
  <c r="U2952" i="2"/>
  <c r="T2952" i="2"/>
  <c r="S2953" i="2" l="1"/>
  <c r="U2953" i="2"/>
  <c r="T2953" i="2"/>
  <c r="S2954" i="2" l="1"/>
  <c r="U2954" i="2"/>
  <c r="T2954" i="2"/>
  <c r="S2955" i="2" l="1"/>
  <c r="T2955" i="2"/>
  <c r="U2955" i="2"/>
  <c r="S2956" i="2" l="1"/>
  <c r="U2956" i="2"/>
  <c r="T2956" i="2"/>
  <c r="S2957" i="2" l="1"/>
  <c r="U2957" i="2"/>
  <c r="T2957" i="2"/>
  <c r="S2958" i="2" l="1"/>
  <c r="T2958" i="2"/>
  <c r="U2958" i="2"/>
  <c r="S2959" i="2" l="1"/>
  <c r="U2959" i="2"/>
  <c r="T2959" i="2"/>
  <c r="S2960" i="2" l="1"/>
  <c r="T2960" i="2"/>
  <c r="U2960" i="2"/>
  <c r="S2961" i="2" l="1"/>
  <c r="U2961" i="2"/>
  <c r="T2961" i="2"/>
  <c r="S2962" i="2" l="1"/>
  <c r="T2962" i="2"/>
  <c r="U2962" i="2"/>
  <c r="S2963" i="2" l="1"/>
  <c r="T2963" i="2"/>
  <c r="U2963" i="2"/>
  <c r="S2964" i="2" l="1"/>
  <c r="T2964" i="2"/>
  <c r="U2964" i="2"/>
  <c r="S2965" i="2" l="1"/>
  <c r="T2965" i="2"/>
  <c r="U2965" i="2"/>
  <c r="S2966" i="2" l="1"/>
  <c r="U2966" i="2"/>
  <c r="T2966" i="2"/>
  <c r="S2967" i="2" l="1"/>
  <c r="T2967" i="2"/>
  <c r="U2967" i="2"/>
  <c r="S2968" i="2" l="1"/>
  <c r="U2968" i="2"/>
  <c r="T2968" i="2"/>
  <c r="S2969" i="2" l="1"/>
  <c r="T2969" i="2"/>
  <c r="U2969" i="2"/>
  <c r="S2970" i="2" l="1"/>
  <c r="T2970" i="2"/>
  <c r="U2970" i="2"/>
  <c r="S2971" i="2" l="1"/>
  <c r="T2971" i="2"/>
  <c r="U2971" i="2"/>
  <c r="S2972" i="2" l="1"/>
  <c r="U2972" i="2"/>
  <c r="T2972" i="2"/>
  <c r="S2973" i="2" l="1"/>
  <c r="T2973" i="2"/>
  <c r="U2973" i="2"/>
  <c r="S2974" i="2" l="1"/>
  <c r="U2974" i="2"/>
  <c r="T2974" i="2"/>
  <c r="S2975" i="2" l="1"/>
  <c r="U2975" i="2"/>
  <c r="T2975" i="2"/>
  <c r="S2976" i="2" l="1"/>
  <c r="T2976" i="2"/>
  <c r="U2976" i="2"/>
  <c r="S2977" i="2" l="1"/>
  <c r="T2977" i="2"/>
  <c r="U2977" i="2"/>
  <c r="S2978" i="2" l="1"/>
  <c r="U2978" i="2"/>
  <c r="T2978" i="2"/>
  <c r="S2979" i="2" l="1"/>
  <c r="U2979" i="2"/>
  <c r="T2979" i="2"/>
  <c r="S2980" i="2" l="1"/>
  <c r="T2980" i="2"/>
  <c r="U2980" i="2"/>
  <c r="S2981" i="2" l="1"/>
  <c r="T2981" i="2"/>
  <c r="U2981" i="2"/>
  <c r="S2982" i="2" l="1"/>
  <c r="U2982" i="2"/>
  <c r="T2982" i="2"/>
  <c r="S2983" i="2" l="1"/>
  <c r="T2983" i="2"/>
  <c r="U2983" i="2"/>
  <c r="S2984" i="2" l="1"/>
  <c r="U2984" i="2"/>
  <c r="T2984" i="2"/>
  <c r="S2985" i="2" l="1"/>
  <c r="T2985" i="2"/>
  <c r="U2985" i="2"/>
  <c r="S2986" i="2" l="1"/>
  <c r="T2986" i="2"/>
  <c r="U2986" i="2"/>
  <c r="S2987" i="2" l="1"/>
  <c r="T2987" i="2"/>
  <c r="U2987" i="2"/>
  <c r="S2988" i="2" l="1"/>
  <c r="T2988" i="2"/>
  <c r="U2988" i="2"/>
  <c r="S2989" i="2" l="1"/>
  <c r="T2989" i="2"/>
  <c r="U2989" i="2"/>
  <c r="S2990" i="2" l="1"/>
  <c r="U2990" i="2"/>
  <c r="T2990" i="2"/>
  <c r="S2991" i="2" l="1"/>
  <c r="U2991" i="2"/>
  <c r="T2991" i="2"/>
  <c r="S2992" i="2" l="1"/>
  <c r="T2992" i="2"/>
  <c r="U2992" i="2"/>
  <c r="S2993" i="2" l="1"/>
  <c r="T2993" i="2"/>
  <c r="U2993" i="2"/>
  <c r="S2994" i="2" l="1"/>
  <c r="U2994" i="2"/>
  <c r="T2994" i="2"/>
  <c r="S2995" i="2" l="1"/>
  <c r="U2995" i="2"/>
  <c r="T2995" i="2"/>
  <c r="S2996" i="2" l="1"/>
  <c r="U2996" i="2"/>
  <c r="T2996" i="2"/>
  <c r="S2997" i="2" l="1"/>
  <c r="U2997" i="2"/>
  <c r="T2997" i="2"/>
  <c r="S2998" i="2" l="1"/>
  <c r="T2998" i="2"/>
  <c r="U2998" i="2"/>
  <c r="S2999" i="2" l="1"/>
  <c r="T2999" i="2"/>
  <c r="U2999" i="2"/>
  <c r="S3000" i="2" l="1"/>
  <c r="T3000" i="2"/>
  <c r="U3000" i="2"/>
  <c r="S3001" i="2" l="1"/>
  <c r="T3001" i="2"/>
  <c r="U3001" i="2"/>
  <c r="S3002" i="2" l="1"/>
  <c r="U3002" i="2"/>
  <c r="T3002" i="2"/>
  <c r="S3003" i="2" l="1"/>
  <c r="U3003" i="2"/>
  <c r="T3003" i="2"/>
  <c r="S3004" i="2" l="1"/>
  <c r="U3004" i="2"/>
  <c r="T3004" i="2"/>
  <c r="S3005" i="2" l="1"/>
  <c r="U3005" i="2"/>
  <c r="T3005" i="2"/>
  <c r="S3006" i="2" l="1"/>
  <c r="T3006" i="2"/>
  <c r="U3006" i="2"/>
  <c r="S3007" i="2" l="1"/>
  <c r="U3007" i="2"/>
  <c r="T3007" i="2"/>
  <c r="S3008" i="2" l="1"/>
  <c r="T3008" i="2"/>
  <c r="U3008" i="2"/>
  <c r="S3009" i="2" l="1"/>
  <c r="U3009" i="2"/>
  <c r="T3009" i="2"/>
  <c r="S3010" i="2" l="1"/>
  <c r="U3010" i="2"/>
  <c r="T3010" i="2"/>
  <c r="S3011" i="2" l="1"/>
  <c r="T3011" i="2"/>
  <c r="U3011" i="2"/>
  <c r="S3012" i="2" l="1"/>
  <c r="U3012" i="2"/>
  <c r="T3012" i="2"/>
  <c r="S3013" i="2" l="1"/>
  <c r="T3013" i="2"/>
  <c r="U3013" i="2"/>
  <c r="S3014" i="2" l="1"/>
  <c r="T3014" i="2"/>
  <c r="U3014" i="2"/>
  <c r="S3015" i="2" l="1"/>
  <c r="U3015" i="2"/>
  <c r="T3015" i="2"/>
  <c r="S3016" i="2" l="1"/>
  <c r="U3016" i="2"/>
  <c r="T3016" i="2"/>
  <c r="S3017" i="2" l="1"/>
  <c r="U3017" i="2"/>
  <c r="T3017" i="2"/>
  <c r="S3018" i="2" l="1"/>
  <c r="U3018" i="2"/>
  <c r="T3018" i="2"/>
  <c r="S3019" i="2" l="1"/>
  <c r="T3019" i="2"/>
  <c r="U3019" i="2"/>
  <c r="S3020" i="2" l="1"/>
  <c r="U3020" i="2"/>
  <c r="T3020" i="2"/>
  <c r="S3021" i="2" l="1"/>
  <c r="U3021" i="2"/>
  <c r="T3021" i="2"/>
  <c r="S3022" i="2" l="1"/>
  <c r="T3022" i="2"/>
  <c r="U3022" i="2"/>
  <c r="S3023" i="2" l="1"/>
  <c r="U3023" i="2"/>
  <c r="T3023" i="2"/>
  <c r="S3024" i="2" l="1"/>
  <c r="U3024" i="2"/>
  <c r="T3024" i="2"/>
  <c r="S3025" i="2" l="1"/>
  <c r="U3025" i="2"/>
  <c r="T3025" i="2"/>
  <c r="S3026" i="2" l="1"/>
  <c r="U3026" i="2"/>
  <c r="T3026" i="2"/>
  <c r="S3027" i="2" l="1"/>
  <c r="U3027" i="2"/>
  <c r="T3027" i="2"/>
  <c r="S3028" i="2" l="1"/>
  <c r="U3028" i="2"/>
  <c r="T3028" i="2"/>
  <c r="S3029" i="2" l="1"/>
  <c r="U3029" i="2"/>
  <c r="T3029" i="2"/>
  <c r="S3030" i="2" l="1"/>
  <c r="U3030" i="2"/>
  <c r="T3030" i="2"/>
  <c r="S3031" i="2" l="1"/>
  <c r="U3031" i="2"/>
  <c r="T3031" i="2"/>
  <c r="S3032" i="2" l="1"/>
  <c r="U3032" i="2"/>
  <c r="T3032" i="2"/>
  <c r="S3033" i="2" l="1"/>
  <c r="T3033" i="2"/>
  <c r="U3033" i="2"/>
  <c r="S3034" i="2" l="1"/>
  <c r="T3034" i="2"/>
  <c r="U3034" i="2"/>
  <c r="S3035" i="2" l="1"/>
  <c r="T3035" i="2"/>
  <c r="U3035" i="2"/>
  <c r="S3036" i="2" l="1"/>
  <c r="U3036" i="2"/>
  <c r="T3036" i="2"/>
  <c r="S3037" i="2" l="1"/>
  <c r="T3037" i="2"/>
  <c r="U3037" i="2"/>
  <c r="S3038" i="2" l="1"/>
  <c r="U3038" i="2"/>
  <c r="T3038" i="2"/>
  <c r="S3039" i="2" l="1"/>
  <c r="T3039" i="2"/>
  <c r="U3039" i="2"/>
  <c r="S3040" i="2" l="1"/>
  <c r="T3040" i="2"/>
  <c r="U3040" i="2"/>
  <c r="S3041" i="2" l="1"/>
  <c r="T3041" i="2"/>
  <c r="U3041" i="2"/>
  <c r="S3042" i="2" l="1"/>
  <c r="U3042" i="2"/>
  <c r="T3042" i="2"/>
  <c r="S3043" i="2" l="1"/>
  <c r="T3043" i="2"/>
  <c r="U3043" i="2"/>
  <c r="S3044" i="2" l="1"/>
  <c r="U3044" i="2"/>
  <c r="T3044" i="2"/>
  <c r="S3045" i="2" l="1"/>
  <c r="T3045" i="2"/>
  <c r="U3045" i="2"/>
  <c r="S3046" i="2" l="1"/>
  <c r="U3046" i="2"/>
  <c r="T3046" i="2"/>
  <c r="S3047" i="2" l="1"/>
  <c r="U3047" i="2"/>
  <c r="T3047" i="2"/>
  <c r="S3048" i="2" l="1"/>
  <c r="T3048" i="2"/>
  <c r="U3048" i="2"/>
  <c r="S3049" i="2" l="1"/>
  <c r="U3049" i="2"/>
  <c r="T3049" i="2"/>
  <c r="S3050" i="2" l="1"/>
  <c r="U3050" i="2"/>
  <c r="T3050" i="2"/>
  <c r="S3051" i="2" l="1"/>
  <c r="T3051" i="2"/>
  <c r="U3051" i="2"/>
  <c r="S3052" i="2" l="1"/>
  <c r="U3052" i="2"/>
  <c r="T3052" i="2"/>
  <c r="S3053" i="2" l="1"/>
  <c r="T3053" i="2"/>
  <c r="U3053" i="2"/>
  <c r="S3054" i="2" l="1"/>
  <c r="T3054" i="2"/>
  <c r="U3054" i="2"/>
  <c r="S3055" i="2" l="1"/>
  <c r="U3055" i="2"/>
  <c r="T3055" i="2"/>
  <c r="S3056" i="2" l="1"/>
  <c r="T3056" i="2"/>
  <c r="U3056" i="2"/>
  <c r="S3057" i="2" l="1"/>
  <c r="T3057" i="2"/>
  <c r="U3057" i="2"/>
  <c r="S3058" i="2" l="1"/>
  <c r="U3058" i="2"/>
  <c r="T3058" i="2"/>
  <c r="S3059" i="2" l="1"/>
  <c r="U3059" i="2"/>
  <c r="T3059" i="2"/>
  <c r="S3060" i="2" l="1"/>
  <c r="T3060" i="2"/>
  <c r="U3060" i="2"/>
  <c r="S3061" i="2" l="1"/>
  <c r="T3061" i="2"/>
  <c r="U3061" i="2"/>
  <c r="S3062" i="2" l="1"/>
  <c r="T3062" i="2"/>
  <c r="U3062" i="2"/>
  <c r="S3063" i="2" l="1"/>
  <c r="U3063" i="2"/>
  <c r="T3063" i="2"/>
  <c r="S3064" i="2" l="1"/>
  <c r="T3064" i="2"/>
  <c r="U3064" i="2"/>
  <c r="S3065" i="2" l="1"/>
  <c r="U3065" i="2"/>
  <c r="T3065" i="2"/>
  <c r="S3066" i="2" l="1"/>
  <c r="T3066" i="2"/>
  <c r="U3066" i="2"/>
  <c r="S3067" i="2" l="1"/>
  <c r="U3067" i="2"/>
  <c r="T3067" i="2"/>
  <c r="S3068" i="2" l="1"/>
  <c r="T3068" i="2"/>
  <c r="U3068" i="2"/>
  <c r="S3069" i="2" l="1"/>
  <c r="U3069" i="2"/>
  <c r="T3069" i="2"/>
  <c r="S3070" i="2" l="1"/>
  <c r="T3070" i="2"/>
  <c r="U3070" i="2"/>
  <c r="S3071" i="2" l="1"/>
  <c r="U3071" i="2"/>
  <c r="T3071" i="2"/>
  <c r="S3072" i="2" l="1"/>
  <c r="U3072" i="2"/>
  <c r="T3072" i="2"/>
  <c r="S3073" i="2" l="1"/>
  <c r="T3073" i="2"/>
  <c r="U3073" i="2"/>
  <c r="S3074" i="2" l="1"/>
  <c r="T3074" i="2"/>
  <c r="U3074" i="2"/>
  <c r="S3075" i="2" l="1"/>
  <c r="U3075" i="2"/>
  <c r="T3075" i="2"/>
  <c r="S3076" i="2" l="1"/>
  <c r="U3076" i="2"/>
  <c r="T3076" i="2"/>
  <c r="S3077" i="2" l="1"/>
  <c r="T3077" i="2"/>
  <c r="U3077" i="2"/>
  <c r="S3078" i="2" l="1"/>
  <c r="U3078" i="2"/>
  <c r="T3078" i="2"/>
  <c r="S3079" i="2" l="1"/>
  <c r="T3079" i="2"/>
  <c r="U3079" i="2"/>
  <c r="S3080" i="2" l="1"/>
  <c r="U3080" i="2"/>
  <c r="T3080" i="2"/>
  <c r="S3081" i="2" l="1"/>
  <c r="T3081" i="2"/>
  <c r="U3081" i="2"/>
  <c r="S3082" i="2" l="1"/>
  <c r="U3082" i="2"/>
  <c r="T3082" i="2"/>
  <c r="S3083" i="2" l="1"/>
  <c r="T3083" i="2"/>
  <c r="U3083" i="2"/>
  <c r="S3084" i="2" l="1"/>
  <c r="U3084" i="2"/>
  <c r="T3084" i="2"/>
  <c r="S3085" i="2" l="1"/>
  <c r="U3085" i="2"/>
  <c r="T3085" i="2"/>
  <c r="S3086" i="2" l="1"/>
  <c r="T3086" i="2"/>
  <c r="U3086" i="2"/>
  <c r="S3087" i="2" l="1"/>
  <c r="T3087" i="2"/>
  <c r="U3087" i="2"/>
  <c r="S3088" i="2" l="1"/>
  <c r="U3088" i="2"/>
  <c r="T3088" i="2"/>
  <c r="S3089" i="2" l="1"/>
  <c r="U3089" i="2"/>
  <c r="T3089" i="2"/>
  <c r="S3090" i="2" l="1"/>
  <c r="U3090" i="2"/>
  <c r="T3090" i="2"/>
  <c r="S3091" i="2" l="1"/>
  <c r="T3091" i="2"/>
  <c r="U3091" i="2"/>
  <c r="S3092" i="2" l="1"/>
  <c r="U3092" i="2"/>
  <c r="T3092" i="2"/>
  <c r="S3093" i="2" l="1"/>
  <c r="T3093" i="2"/>
  <c r="U3093" i="2"/>
  <c r="S3094" i="2" l="1"/>
  <c r="U3094" i="2"/>
  <c r="T3094" i="2"/>
  <c r="S3095" i="2" l="1"/>
  <c r="T3095" i="2"/>
  <c r="U3095" i="2"/>
  <c r="S3096" i="2" l="1"/>
  <c r="U3096" i="2"/>
  <c r="T3096" i="2"/>
  <c r="S3097" i="2" l="1"/>
  <c r="T3097" i="2"/>
  <c r="U3097" i="2"/>
  <c r="S3098" i="2" l="1"/>
  <c r="T3098" i="2"/>
  <c r="U3098" i="2"/>
  <c r="S3099" i="2" l="1"/>
  <c r="T3099" i="2"/>
  <c r="U3099" i="2"/>
  <c r="S3100" i="2" l="1"/>
  <c r="T3100" i="2"/>
  <c r="U3100" i="2"/>
  <c r="S3101" i="2" l="1"/>
  <c r="U3101" i="2"/>
  <c r="T3101" i="2"/>
  <c r="S3102" i="2" l="1"/>
  <c r="T3102" i="2"/>
  <c r="U3102" i="2"/>
  <c r="S3103" i="2" l="1"/>
  <c r="U3103" i="2"/>
  <c r="T3103" i="2"/>
  <c r="S3104" i="2" l="1"/>
  <c r="T3104" i="2"/>
  <c r="U3104" i="2"/>
  <c r="S3105" i="2" l="1"/>
  <c r="T3105" i="2"/>
  <c r="U3105" i="2"/>
  <c r="S3106" i="2" l="1"/>
  <c r="U3106" i="2"/>
  <c r="T3106" i="2"/>
  <c r="S3107" i="2" l="1"/>
  <c r="U3107" i="2"/>
  <c r="T3107" i="2"/>
  <c r="S3108" i="2" l="1"/>
  <c r="U3108" i="2"/>
  <c r="T3108" i="2"/>
  <c r="S3109" i="2" l="1"/>
  <c r="T3109" i="2"/>
  <c r="U3109" i="2"/>
  <c r="S3110" i="2" l="1"/>
  <c r="U3110" i="2"/>
  <c r="T3110" i="2"/>
  <c r="S3111" i="2" l="1"/>
  <c r="U3111" i="2"/>
  <c r="T3111" i="2"/>
  <c r="S3112" i="2" l="1"/>
  <c r="T3112" i="2"/>
  <c r="U3112" i="2"/>
  <c r="S3113" i="2" l="1"/>
  <c r="U3113" i="2"/>
  <c r="T3113" i="2"/>
  <c r="S3114" i="2" l="1"/>
  <c r="T3114" i="2"/>
  <c r="U3114" i="2"/>
  <c r="S3115" i="2" l="1"/>
  <c r="T3115" i="2"/>
  <c r="U3115" i="2"/>
  <c r="S3116" i="2" l="1"/>
  <c r="T3116" i="2"/>
  <c r="U3116" i="2"/>
  <c r="S3117" i="2" l="1"/>
  <c r="U3117" i="2"/>
  <c r="T3117" i="2"/>
  <c r="S3118" i="2" l="1"/>
  <c r="U3118" i="2"/>
  <c r="T3118" i="2"/>
  <c r="S3119" i="2" l="1"/>
  <c r="T3119" i="2"/>
  <c r="U3119" i="2"/>
  <c r="S3120" i="2" l="1"/>
  <c r="U3120" i="2"/>
  <c r="T3120" i="2"/>
  <c r="S3121" i="2" l="1"/>
  <c r="U3121" i="2"/>
  <c r="T3121" i="2"/>
  <c r="S3122" i="2" l="1"/>
  <c r="T3122" i="2"/>
  <c r="U3122" i="2"/>
  <c r="S3123" i="2" l="1"/>
  <c r="U3123" i="2"/>
  <c r="T3123" i="2"/>
  <c r="S3124" i="2" l="1"/>
  <c r="T3124" i="2"/>
  <c r="U3124" i="2"/>
  <c r="S3125" i="2" l="1"/>
  <c r="T3125" i="2"/>
  <c r="U3125" i="2"/>
  <c r="S3126" i="2" l="1"/>
  <c r="U3126" i="2"/>
  <c r="T3126" i="2"/>
  <c r="S3127" i="2" l="1"/>
  <c r="U3127" i="2"/>
  <c r="T3127" i="2"/>
  <c r="S3128" i="2" l="1"/>
  <c r="U3128" i="2"/>
  <c r="T3128" i="2"/>
  <c r="S3129" i="2" l="1"/>
  <c r="U3129" i="2"/>
  <c r="T3129" i="2"/>
  <c r="S3130" i="2" l="1"/>
  <c r="T3130" i="2"/>
  <c r="U3130" i="2"/>
  <c r="S3131" i="2" l="1"/>
  <c r="T3131" i="2"/>
  <c r="U3131" i="2"/>
  <c r="S3132" i="2" l="1"/>
  <c r="U3132" i="2"/>
  <c r="T3132" i="2"/>
  <c r="S3133" i="2" l="1"/>
  <c r="T3133" i="2"/>
  <c r="U3133" i="2"/>
  <c r="S3134" i="2" l="1"/>
  <c r="T3134" i="2"/>
  <c r="U3134" i="2"/>
  <c r="S3135" i="2" l="1"/>
  <c r="T3135" i="2"/>
  <c r="U3135" i="2"/>
  <c r="S3136" i="2" l="1"/>
  <c r="U3136" i="2"/>
  <c r="T3136" i="2"/>
  <c r="S3137" i="2" l="1"/>
  <c r="U3137" i="2"/>
  <c r="T3137" i="2"/>
  <c r="S3138" i="2" l="1"/>
  <c r="T3138" i="2"/>
  <c r="U3138" i="2"/>
  <c r="S3139" i="2" l="1"/>
  <c r="T3139" i="2"/>
  <c r="U3139" i="2"/>
  <c r="S3140" i="2" l="1"/>
  <c r="T3140" i="2"/>
  <c r="U3140" i="2"/>
  <c r="S3141" i="2" l="1"/>
  <c r="U3141" i="2"/>
  <c r="T3141" i="2"/>
  <c r="S3142" i="2" l="1"/>
  <c r="U3142" i="2"/>
  <c r="T3142" i="2"/>
  <c r="S3143" i="2" l="1"/>
  <c r="U3143" i="2"/>
  <c r="T3143" i="2"/>
  <c r="S3144" i="2" l="1"/>
  <c r="T3144" i="2"/>
  <c r="U3144" i="2"/>
  <c r="S3145" i="2" l="1"/>
  <c r="T3145" i="2"/>
  <c r="U3145" i="2"/>
  <c r="S3146" i="2" l="1"/>
  <c r="U3146" i="2"/>
  <c r="T3146" i="2"/>
  <c r="S3147" i="2" l="1"/>
  <c r="U3147" i="2"/>
  <c r="T3147" i="2"/>
  <c r="S3148" i="2" l="1"/>
  <c r="T3148" i="2"/>
  <c r="U3148" i="2"/>
  <c r="S3149" i="2" l="1"/>
  <c r="T3149" i="2"/>
  <c r="U3149" i="2"/>
  <c r="S3150" i="2" l="1"/>
  <c r="U3150" i="2"/>
  <c r="T3150" i="2"/>
  <c r="S3151" i="2" l="1"/>
  <c r="U3151" i="2"/>
  <c r="T3151" i="2"/>
  <c r="S3152" i="2" l="1"/>
  <c r="U3152" i="2"/>
  <c r="T3152" i="2"/>
  <c r="S3153" i="2" l="1"/>
  <c r="U3153" i="2"/>
  <c r="T3153" i="2"/>
  <c r="S3154" i="2" l="1"/>
  <c r="T3154" i="2"/>
  <c r="U3154" i="2"/>
  <c r="S3155" i="2" l="1"/>
  <c r="U3155" i="2"/>
  <c r="T3155" i="2"/>
  <c r="S3156" i="2" l="1"/>
  <c r="T3156" i="2"/>
  <c r="U3156" i="2"/>
  <c r="S3157" i="2" l="1"/>
  <c r="U3157" i="2"/>
  <c r="T3157" i="2"/>
  <c r="S3158" i="2" l="1"/>
  <c r="T3158" i="2"/>
  <c r="U3158" i="2"/>
  <c r="S3159" i="2" l="1"/>
  <c r="U3159" i="2"/>
  <c r="T3159" i="2"/>
  <c r="S3160" i="2" l="1"/>
  <c r="T3160" i="2"/>
  <c r="U3160" i="2"/>
  <c r="S3161" i="2" l="1"/>
  <c r="U3161" i="2"/>
  <c r="T3161" i="2"/>
  <c r="S3162" i="2" l="1"/>
  <c r="T3162" i="2"/>
  <c r="U3162" i="2"/>
  <c r="S3163" i="2" l="1"/>
  <c r="U3163" i="2"/>
  <c r="T3163" i="2"/>
  <c r="S3164" i="2" l="1"/>
  <c r="U3164" i="2"/>
  <c r="T3164" i="2"/>
  <c r="S3165" i="2" l="1"/>
  <c r="U3165" i="2"/>
  <c r="T3165" i="2"/>
  <c r="S3166" i="2" l="1"/>
  <c r="T3166" i="2"/>
  <c r="U3166" i="2"/>
  <c r="S3167" i="2" l="1"/>
  <c r="T3167" i="2"/>
  <c r="U3167" i="2"/>
  <c r="S3168" i="2" l="1"/>
  <c r="T3168" i="2"/>
  <c r="U3168" i="2"/>
  <c r="S3169" i="2" l="1"/>
  <c r="U3169" i="2"/>
  <c r="T3169" i="2"/>
  <c r="S3170" i="2" l="1"/>
  <c r="U3170" i="2"/>
  <c r="T3170" i="2"/>
  <c r="S3171" i="2" l="1"/>
  <c r="T3171" i="2"/>
  <c r="U3171" i="2"/>
  <c r="S3172" i="2" l="1"/>
  <c r="T3172" i="2"/>
  <c r="U3172" i="2"/>
  <c r="S3173" i="2" l="1"/>
  <c r="U3173" i="2"/>
  <c r="T3173" i="2"/>
  <c r="S3174" i="2" l="1"/>
  <c r="U3174" i="2"/>
  <c r="T3174" i="2"/>
  <c r="S3175" i="2" l="1"/>
  <c r="U3175" i="2"/>
  <c r="T3175" i="2"/>
  <c r="S3176" i="2" l="1"/>
  <c r="U3176" i="2"/>
  <c r="T3176" i="2"/>
  <c r="S3177" i="2" l="1"/>
  <c r="T3177" i="2"/>
  <c r="U3177" i="2"/>
  <c r="S3178" i="2" l="1"/>
  <c r="T3178" i="2"/>
  <c r="U3178" i="2"/>
  <c r="S3179" i="2" l="1"/>
  <c r="U3179" i="2"/>
  <c r="T3179" i="2"/>
  <c r="S3180" i="2" l="1"/>
  <c r="U3180" i="2"/>
  <c r="T3180" i="2"/>
  <c r="S3181" i="2" l="1"/>
  <c r="U3181" i="2"/>
  <c r="T3181" i="2"/>
  <c r="S3182" i="2" l="1"/>
  <c r="U3182" i="2"/>
  <c r="T3182" i="2"/>
  <c r="S3183" i="2" l="1"/>
  <c r="U3183" i="2"/>
  <c r="T3183" i="2"/>
  <c r="S3184" i="2" l="1"/>
  <c r="U3184" i="2"/>
  <c r="T3184" i="2"/>
  <c r="S3185" i="2" l="1"/>
  <c r="U3185" i="2"/>
  <c r="T3185" i="2"/>
  <c r="S3186" i="2" l="1"/>
  <c r="U3186" i="2"/>
  <c r="T3186" i="2"/>
  <c r="S3187" i="2" l="1"/>
  <c r="U3187" i="2"/>
  <c r="T3187" i="2"/>
  <c r="S3188" i="2" l="1"/>
  <c r="U3188" i="2"/>
  <c r="T3188" i="2"/>
  <c r="S3189" i="2" l="1"/>
  <c r="T3189" i="2"/>
  <c r="U3189" i="2"/>
  <c r="S3190" i="2" l="1"/>
  <c r="T3190" i="2"/>
  <c r="U3190" i="2"/>
  <c r="S3191" i="2" l="1"/>
  <c r="U3191" i="2"/>
  <c r="T3191" i="2"/>
  <c r="S3192" i="2" l="1"/>
  <c r="T3192" i="2"/>
  <c r="U3192" i="2"/>
  <c r="S3193" i="2" l="1"/>
  <c r="U3193" i="2"/>
  <c r="T3193" i="2"/>
  <c r="S3194" i="2" l="1"/>
  <c r="U3194" i="2"/>
  <c r="T3194" i="2"/>
  <c r="S3195" i="2" l="1"/>
  <c r="U3195" i="2"/>
  <c r="T3195" i="2"/>
  <c r="S3196" i="2" l="1"/>
  <c r="U3196" i="2"/>
  <c r="T3196" i="2"/>
  <c r="S3197" i="2" l="1"/>
  <c r="T3197" i="2"/>
  <c r="U3197" i="2"/>
  <c r="S3198" i="2" l="1"/>
  <c r="T3198" i="2"/>
  <c r="U3198" i="2"/>
  <c r="S3199" i="2" l="1"/>
  <c r="T3199" i="2"/>
  <c r="U3199" i="2"/>
  <c r="S3200" i="2" l="1"/>
  <c r="U3200" i="2"/>
  <c r="T3200" i="2"/>
  <c r="S3201" i="2" l="1"/>
  <c r="U3201" i="2"/>
  <c r="T3201" i="2"/>
  <c r="S3202" i="2" l="1"/>
  <c r="U3202" i="2"/>
  <c r="T3202" i="2"/>
  <c r="S3203" i="2" l="1"/>
  <c r="T3203" i="2"/>
  <c r="U3203" i="2"/>
  <c r="S3204" i="2" l="1"/>
  <c r="U3204" i="2"/>
  <c r="T3204" i="2"/>
  <c r="S3205" i="2" l="1"/>
  <c r="U3205" i="2"/>
  <c r="T3205" i="2"/>
  <c r="S3206" i="2" l="1"/>
  <c r="U3206" i="2"/>
  <c r="T3206" i="2"/>
  <c r="S3207" i="2" l="1"/>
  <c r="U3207" i="2"/>
  <c r="T3207" i="2"/>
  <c r="S3208" i="2" l="1"/>
  <c r="U3208" i="2"/>
  <c r="T3208" i="2"/>
  <c r="S3209" i="2" l="1"/>
  <c r="U3209" i="2"/>
  <c r="T3209" i="2"/>
  <c r="S3210" i="2" l="1"/>
  <c r="T3210" i="2"/>
  <c r="U3210" i="2"/>
  <c r="S3211" i="2" l="1"/>
  <c r="U3211" i="2"/>
  <c r="T3211" i="2"/>
  <c r="S3212" i="2" l="1"/>
  <c r="T3212" i="2"/>
  <c r="U3212" i="2"/>
  <c r="S3213" i="2" l="1"/>
  <c r="U3213" i="2"/>
  <c r="T3213" i="2"/>
  <c r="S3214" i="2" l="1"/>
  <c r="T3214" i="2"/>
  <c r="U3214" i="2"/>
  <c r="S3215" i="2" l="1"/>
  <c r="U3215" i="2"/>
  <c r="T3215" i="2"/>
  <c r="S3216" i="2" l="1"/>
  <c r="T3216" i="2"/>
  <c r="U3216" i="2"/>
  <c r="S3217" i="2" l="1"/>
  <c r="T3217" i="2"/>
  <c r="U3217" i="2"/>
  <c r="S3218" i="2" l="1"/>
  <c r="T3218" i="2"/>
  <c r="U3218" i="2"/>
  <c r="S3219" i="2" l="1"/>
  <c r="T3219" i="2"/>
  <c r="U3219" i="2"/>
  <c r="S3220" i="2" l="1"/>
  <c r="T3220" i="2"/>
  <c r="U3220" i="2"/>
  <c r="S3221" i="2" l="1"/>
  <c r="U3221" i="2"/>
  <c r="T3221" i="2"/>
  <c r="S3222" i="2" l="1"/>
  <c r="T3222" i="2"/>
  <c r="U3222" i="2"/>
  <c r="S3223" i="2" l="1"/>
  <c r="T3223" i="2"/>
  <c r="U3223" i="2"/>
  <c r="S3224" i="2" l="1"/>
  <c r="T3224" i="2"/>
  <c r="U3224" i="2"/>
  <c r="S3225" i="2" l="1"/>
  <c r="U3225" i="2"/>
  <c r="T3225" i="2"/>
  <c r="S3226" i="2" l="1"/>
  <c r="T3226" i="2"/>
  <c r="U3226" i="2"/>
  <c r="S3227" i="2" l="1"/>
  <c r="T3227" i="2"/>
  <c r="U3227" i="2"/>
  <c r="S3228" i="2" l="1"/>
  <c r="T3228" i="2"/>
  <c r="U3228" i="2"/>
  <c r="S3229" i="2" l="1"/>
  <c r="U3229" i="2"/>
  <c r="T3229" i="2"/>
  <c r="S3230" i="2" l="1"/>
  <c r="T3230" i="2"/>
  <c r="U3230" i="2"/>
  <c r="S3231" i="2" l="1"/>
  <c r="T3231" i="2"/>
  <c r="U3231" i="2"/>
  <c r="S3232" i="2" l="1"/>
  <c r="U3232" i="2"/>
  <c r="T3232" i="2"/>
  <c r="S3233" i="2" l="1"/>
  <c r="T3233" i="2"/>
  <c r="U3233" i="2"/>
  <c r="S3234" i="2" l="1"/>
  <c r="U3234" i="2"/>
  <c r="T3234" i="2"/>
  <c r="S3235" i="2" l="1"/>
  <c r="T3235" i="2"/>
  <c r="U3235" i="2"/>
  <c r="S3236" i="2" l="1"/>
  <c r="T3236" i="2"/>
  <c r="U3236" i="2"/>
  <c r="S3237" i="2" l="1"/>
  <c r="T3237" i="2"/>
  <c r="U3237" i="2"/>
  <c r="S3238" i="2" l="1"/>
  <c r="U3238" i="2"/>
  <c r="T3238" i="2"/>
  <c r="S3239" i="2" l="1"/>
  <c r="T3239" i="2"/>
  <c r="U3239" i="2"/>
  <c r="S3240" i="2" l="1"/>
  <c r="U3240" i="2"/>
  <c r="T3240" i="2"/>
  <c r="S3241" i="2" l="1"/>
  <c r="U3241" i="2"/>
  <c r="T3241" i="2"/>
  <c r="S3242" i="2" l="1"/>
  <c r="T3242" i="2"/>
  <c r="U3242" i="2"/>
  <c r="S3243" i="2" l="1"/>
  <c r="U3243" i="2"/>
  <c r="T3243" i="2"/>
  <c r="S3244" i="2" l="1"/>
  <c r="U3244" i="2"/>
  <c r="T3244" i="2"/>
  <c r="S3245" i="2" l="1"/>
  <c r="T3245" i="2"/>
  <c r="U3245" i="2"/>
  <c r="S3246" i="2" l="1"/>
  <c r="U3246" i="2"/>
  <c r="T3246" i="2"/>
  <c r="S3247" i="2" l="1"/>
  <c r="T3247" i="2"/>
  <c r="U3247" i="2"/>
  <c r="S3248" i="2" l="1"/>
  <c r="T3248" i="2"/>
  <c r="U3248" i="2"/>
  <c r="S3249" i="2" l="1"/>
  <c r="T3249" i="2"/>
  <c r="U3249" i="2"/>
  <c r="S3250" i="2" l="1"/>
  <c r="U3250" i="2"/>
  <c r="T3250" i="2"/>
  <c r="S3251" i="2" l="1"/>
  <c r="U3251" i="2"/>
  <c r="T3251" i="2"/>
  <c r="S3252" i="2" l="1"/>
  <c r="T3252" i="2"/>
  <c r="U3252" i="2"/>
  <c r="S3253" i="2" l="1"/>
  <c r="T3253" i="2"/>
  <c r="U3253" i="2"/>
  <c r="S3254" i="2" l="1"/>
  <c r="U3254" i="2"/>
  <c r="T3254" i="2"/>
  <c r="S3255" i="2" l="1"/>
  <c r="U3255" i="2"/>
  <c r="T3255" i="2"/>
  <c r="S3256" i="2" l="1"/>
  <c r="T3256" i="2"/>
  <c r="U3256" i="2"/>
  <c r="S3257" i="2" l="1"/>
  <c r="T3257" i="2"/>
  <c r="U3257" i="2"/>
  <c r="S3258" i="2" l="1"/>
  <c r="U3258" i="2"/>
  <c r="T3258" i="2"/>
  <c r="S3259" i="2" l="1"/>
  <c r="U3259" i="2"/>
  <c r="T3259" i="2"/>
  <c r="S3260" i="2" l="1"/>
  <c r="T3260" i="2"/>
  <c r="U3260" i="2"/>
  <c r="S3261" i="2" l="1"/>
  <c r="T3261" i="2"/>
  <c r="U3261" i="2"/>
  <c r="S3262" i="2" l="1"/>
  <c r="U3262" i="2"/>
  <c r="T3262" i="2"/>
  <c r="S3263" i="2" l="1"/>
  <c r="U3263" i="2"/>
  <c r="T3263" i="2"/>
  <c r="S3264" i="2" l="1"/>
  <c r="U3264" i="2"/>
  <c r="T3264" i="2"/>
  <c r="S3265" i="2" l="1"/>
  <c r="U3265" i="2"/>
  <c r="T3265" i="2"/>
  <c r="S3266" i="2" l="1"/>
  <c r="T3266" i="2"/>
  <c r="U3266" i="2"/>
  <c r="S3267" i="2" l="1"/>
  <c r="T3267" i="2"/>
  <c r="U3267" i="2"/>
  <c r="S3268" i="2" l="1"/>
  <c r="T3268" i="2"/>
  <c r="U3268" i="2"/>
  <c r="S3269" i="2" l="1"/>
  <c r="U3269" i="2"/>
  <c r="T3269" i="2"/>
  <c r="S3270" i="2" l="1"/>
  <c r="T3270" i="2"/>
  <c r="U3270" i="2"/>
  <c r="S3271" i="2" l="1"/>
  <c r="T3271" i="2"/>
  <c r="U3271" i="2"/>
  <c r="S3272" i="2" l="1"/>
  <c r="T3272" i="2"/>
  <c r="U3272" i="2"/>
  <c r="S3273" i="2" l="1"/>
  <c r="T3273" i="2"/>
  <c r="U3273" i="2"/>
  <c r="S3274" i="2" l="1"/>
  <c r="U3274" i="2"/>
  <c r="T3274" i="2"/>
  <c r="S3275" i="2" l="1"/>
  <c r="U3275" i="2"/>
  <c r="T3275" i="2"/>
  <c r="S3276" i="2" l="1"/>
  <c r="T3276" i="2"/>
  <c r="U3276" i="2"/>
  <c r="S3277" i="2" l="1"/>
  <c r="U3277" i="2"/>
  <c r="T3277" i="2"/>
  <c r="S3278" i="2" l="1"/>
  <c r="T3278" i="2"/>
  <c r="U3278" i="2"/>
  <c r="S3279" i="2" l="1"/>
  <c r="U3279" i="2"/>
  <c r="T3279" i="2"/>
  <c r="S3280" i="2" l="1"/>
  <c r="U3280" i="2"/>
  <c r="T3280" i="2"/>
  <c r="S3281" i="2" l="1"/>
  <c r="U3281" i="2"/>
  <c r="T3281" i="2"/>
  <c r="S3282" i="2" l="1"/>
  <c r="U3282" i="2"/>
  <c r="T3282" i="2"/>
  <c r="S3283" i="2" l="1"/>
  <c r="T3283" i="2"/>
  <c r="U3283" i="2"/>
  <c r="S3284" i="2" l="1"/>
  <c r="T3284" i="2"/>
  <c r="U3284" i="2"/>
  <c r="S3285" i="2" l="1"/>
  <c r="U3285" i="2"/>
  <c r="T3285" i="2"/>
  <c r="S3286" i="2" l="1"/>
  <c r="U3286" i="2"/>
  <c r="T3286" i="2"/>
  <c r="S3287" i="2" l="1"/>
  <c r="U3287" i="2"/>
  <c r="T3287" i="2"/>
  <c r="S3288" i="2" l="1"/>
  <c r="T3288" i="2"/>
  <c r="U3288" i="2"/>
  <c r="S3289" i="2" l="1"/>
  <c r="T3289" i="2"/>
  <c r="U3289" i="2"/>
  <c r="S3290" i="2" l="1"/>
  <c r="U3290" i="2"/>
  <c r="T3290" i="2"/>
  <c r="S3291" i="2" l="1"/>
  <c r="U3291" i="2"/>
  <c r="T3291" i="2"/>
  <c r="S3292" i="2" l="1"/>
  <c r="T3292" i="2"/>
  <c r="U3292" i="2"/>
  <c r="S3293" i="2" l="1"/>
  <c r="T3293" i="2"/>
  <c r="U3293" i="2"/>
  <c r="S3294" i="2" l="1"/>
  <c r="U3294" i="2"/>
  <c r="T3294" i="2"/>
  <c r="S3295" i="2" l="1"/>
  <c r="T3295" i="2"/>
  <c r="U3295" i="2"/>
  <c r="S3296" i="2" l="1"/>
  <c r="U3296" i="2"/>
  <c r="T3296" i="2"/>
  <c r="S3297" i="2" l="1"/>
  <c r="U3297" i="2"/>
  <c r="T3297" i="2"/>
  <c r="S3298" i="2" l="1"/>
  <c r="T3298" i="2"/>
  <c r="U3298" i="2"/>
  <c r="S3299" i="2" l="1"/>
  <c r="U3299" i="2"/>
  <c r="T3299" i="2"/>
  <c r="S3300" i="2" l="1"/>
  <c r="T3300" i="2"/>
  <c r="U3300" i="2"/>
  <c r="S3301" i="2" l="1"/>
  <c r="T3301" i="2"/>
  <c r="U3301" i="2"/>
  <c r="S3302" i="2" l="1"/>
  <c r="U3302" i="2"/>
  <c r="T3302" i="2"/>
  <c r="S3303" i="2" l="1"/>
  <c r="U3303" i="2"/>
  <c r="T3303" i="2"/>
  <c r="S3304" i="2" l="1"/>
  <c r="T3304" i="2"/>
  <c r="U3304" i="2"/>
  <c r="S3305" i="2" l="1"/>
  <c r="T3305" i="2"/>
  <c r="U3305" i="2"/>
  <c r="S3306" i="2" l="1"/>
  <c r="T3306" i="2"/>
  <c r="U3306" i="2"/>
  <c r="S3307" i="2" l="1"/>
  <c r="U3307" i="2"/>
  <c r="T3307" i="2"/>
  <c r="S3308" i="2" l="1"/>
  <c r="U3308" i="2"/>
  <c r="T3308" i="2"/>
  <c r="S3309" i="2" l="1"/>
  <c r="U3309" i="2"/>
  <c r="T3309" i="2"/>
  <c r="S3310" i="2" l="1"/>
  <c r="U3310" i="2"/>
  <c r="T3310" i="2"/>
  <c r="S3311" i="2" l="1"/>
  <c r="T3311" i="2"/>
  <c r="U3311" i="2"/>
  <c r="S3312" i="2" l="1"/>
  <c r="U3312" i="2"/>
  <c r="T3312" i="2"/>
  <c r="S3313" i="2" l="1"/>
  <c r="U3313" i="2"/>
  <c r="T3313" i="2"/>
  <c r="S3314" i="2" l="1"/>
  <c r="T3314" i="2"/>
  <c r="U3314" i="2"/>
  <c r="S3315" i="2" l="1"/>
  <c r="T3315" i="2"/>
  <c r="U3315" i="2"/>
  <c r="S3316" i="2" l="1"/>
  <c r="T3316" i="2"/>
  <c r="U3316" i="2"/>
  <c r="S3317" i="2" l="1"/>
  <c r="U3317" i="2"/>
  <c r="T3317" i="2"/>
  <c r="S3318" i="2" l="1"/>
  <c r="U3318" i="2"/>
  <c r="T3318" i="2"/>
  <c r="S3319" i="2" l="1"/>
  <c r="U3319" i="2"/>
  <c r="T3319" i="2"/>
  <c r="S3320" i="2" l="1"/>
  <c r="T3320" i="2"/>
  <c r="U3320" i="2"/>
  <c r="S3321" i="2" l="1"/>
  <c r="U3321" i="2"/>
  <c r="T3321" i="2"/>
  <c r="S3322" i="2" l="1"/>
  <c r="T3322" i="2"/>
  <c r="U3322" i="2"/>
  <c r="S3323" i="2" l="1"/>
  <c r="U3323" i="2"/>
  <c r="T3323" i="2"/>
  <c r="S3324" i="2" l="1"/>
  <c r="U3324" i="2"/>
  <c r="T3324" i="2"/>
  <c r="S3325" i="2" l="1"/>
  <c r="U3325" i="2"/>
  <c r="T3325" i="2"/>
  <c r="S3326" i="2" l="1"/>
  <c r="U3326" i="2"/>
  <c r="T3326" i="2"/>
  <c r="S3327" i="2" l="1"/>
  <c r="T3327" i="2"/>
  <c r="U3327" i="2"/>
  <c r="S3328" i="2" l="1"/>
  <c r="U3328" i="2"/>
  <c r="T3328" i="2"/>
  <c r="S3329" i="2" l="1"/>
  <c r="T3329" i="2"/>
  <c r="U3329" i="2"/>
  <c r="S3330" i="2" l="1"/>
  <c r="U3330" i="2"/>
  <c r="T3330" i="2"/>
  <c r="S3331" i="2" l="1"/>
  <c r="U3331" i="2"/>
  <c r="T3331" i="2"/>
  <c r="S3332" i="2" l="1"/>
  <c r="T3332" i="2"/>
  <c r="U3332" i="2"/>
  <c r="S3333" i="2" l="1"/>
  <c r="U3333" i="2"/>
  <c r="T3333" i="2"/>
  <c r="S3334" i="2" l="1"/>
  <c r="U3334" i="2"/>
  <c r="T3334" i="2"/>
  <c r="S3335" i="2" l="1"/>
  <c r="T3335" i="2"/>
  <c r="U3335" i="2"/>
  <c r="S3336" i="2" l="1"/>
  <c r="U3336" i="2"/>
  <c r="T3336" i="2"/>
  <c r="S3337" i="2" l="1"/>
  <c r="U3337" i="2"/>
  <c r="T3337" i="2"/>
  <c r="S3338" i="2" l="1"/>
  <c r="T3338" i="2"/>
  <c r="U3338" i="2"/>
  <c r="S3339" i="2" l="1"/>
  <c r="T3339" i="2"/>
  <c r="U3339" i="2"/>
  <c r="S3340" i="2" l="1"/>
  <c r="U3340" i="2"/>
  <c r="T3340" i="2"/>
  <c r="S3341" i="2" l="1"/>
  <c r="T3341" i="2"/>
  <c r="U3341" i="2"/>
  <c r="S3342" i="2" l="1"/>
  <c r="T3342" i="2"/>
  <c r="U3342" i="2"/>
  <c r="S3343" i="2" l="1"/>
  <c r="U3343" i="2"/>
  <c r="T3343" i="2"/>
  <c r="S3344" i="2" l="1"/>
  <c r="T3344" i="2"/>
  <c r="U3344" i="2"/>
  <c r="S3345" i="2" l="1"/>
  <c r="T3345" i="2"/>
  <c r="U3345" i="2"/>
  <c r="S3346" i="2" l="1"/>
  <c r="T3346" i="2"/>
  <c r="U3346" i="2"/>
  <c r="S3347" i="2" l="1"/>
  <c r="U3347" i="2"/>
  <c r="T3347" i="2"/>
  <c r="S3348" i="2" l="1"/>
  <c r="T3348" i="2"/>
  <c r="U3348" i="2"/>
  <c r="S3349" i="2" l="1"/>
  <c r="T3349" i="2"/>
  <c r="U3349" i="2"/>
  <c r="S3350" i="2" l="1"/>
  <c r="U3350" i="2"/>
  <c r="T3350" i="2"/>
  <c r="S3351" i="2" l="1"/>
  <c r="T3351" i="2"/>
  <c r="U3351" i="2"/>
  <c r="S3352" i="2" l="1"/>
  <c r="T3352" i="2"/>
  <c r="U3352" i="2"/>
  <c r="S3353" i="2" l="1"/>
  <c r="T3353" i="2"/>
  <c r="U3353" i="2"/>
  <c r="S3354" i="2" l="1"/>
  <c r="U3354" i="2"/>
  <c r="T3354" i="2"/>
  <c r="S3355" i="2" l="1"/>
  <c r="U3355" i="2"/>
  <c r="T3355" i="2"/>
  <c r="S3356" i="2" l="1"/>
  <c r="U3356" i="2"/>
  <c r="T3356" i="2"/>
  <c r="S3357" i="2" l="1"/>
  <c r="U3357" i="2"/>
  <c r="T3357" i="2"/>
  <c r="S3358" i="2" l="1"/>
  <c r="T3358" i="2"/>
  <c r="U3358" i="2"/>
  <c r="S3359" i="2" l="1"/>
  <c r="T3359" i="2"/>
  <c r="U3359" i="2"/>
  <c r="S3360" i="2" l="1"/>
  <c r="U3360" i="2"/>
  <c r="T3360" i="2"/>
  <c r="S3361" i="2" l="1"/>
  <c r="T3361" i="2"/>
  <c r="U3361" i="2"/>
  <c r="S3362" i="2" l="1"/>
  <c r="U3362" i="2"/>
  <c r="T3362" i="2"/>
  <c r="S3363" i="2" l="1"/>
  <c r="T3363" i="2"/>
  <c r="U3363" i="2"/>
  <c r="S3364" i="2" l="1"/>
  <c r="U3364" i="2"/>
  <c r="T3364" i="2"/>
  <c r="S3365" i="2" l="1"/>
  <c r="T3365" i="2"/>
  <c r="U3365" i="2"/>
  <c r="S3366" i="2" l="1"/>
  <c r="U3366" i="2"/>
  <c r="T3366" i="2"/>
  <c r="S3367" i="2" l="1"/>
  <c r="U3367" i="2"/>
  <c r="T3367" i="2"/>
  <c r="S3368" i="2" l="1"/>
  <c r="T3368" i="2"/>
  <c r="U3368" i="2"/>
  <c r="S3369" i="2" l="1"/>
  <c r="T3369" i="2"/>
  <c r="U3369" i="2"/>
  <c r="S3370" i="2" l="1"/>
  <c r="T3370" i="2"/>
  <c r="U3370" i="2"/>
  <c r="S3371" i="2" l="1"/>
  <c r="U3371" i="2"/>
  <c r="T3371" i="2"/>
  <c r="S3372" i="2" l="1"/>
  <c r="U3372" i="2"/>
  <c r="T3372" i="2"/>
  <c r="S3373" i="2" l="1"/>
  <c r="U3373" i="2"/>
  <c r="T3373" i="2"/>
  <c r="S3374" i="2" l="1"/>
  <c r="T3374" i="2"/>
  <c r="U3374" i="2"/>
  <c r="S3375" i="2" l="1"/>
  <c r="T3375" i="2"/>
  <c r="U3375" i="2"/>
  <c r="S3376" i="2" l="1"/>
  <c r="T3376" i="2"/>
  <c r="U3376" i="2"/>
  <c r="S3377" i="2" l="1"/>
  <c r="U3377" i="2"/>
  <c r="T3377" i="2"/>
  <c r="S3378" i="2" l="1"/>
  <c r="T3378" i="2"/>
  <c r="U3378" i="2"/>
  <c r="S3379" i="2" l="1"/>
  <c r="T3379" i="2"/>
  <c r="U3379" i="2"/>
  <c r="S3380" i="2" l="1"/>
  <c r="T3380" i="2"/>
  <c r="U3380" i="2"/>
  <c r="S3381" i="2" l="1"/>
  <c r="U3381" i="2"/>
  <c r="T3381" i="2"/>
  <c r="S3382" i="2" l="1"/>
  <c r="T3382" i="2"/>
  <c r="U3382" i="2"/>
  <c r="S3383" i="2" l="1"/>
  <c r="T3383" i="2"/>
  <c r="U3383" i="2"/>
  <c r="S3384" i="2" l="1"/>
  <c r="T3384" i="2"/>
  <c r="U3384" i="2"/>
  <c r="S3385" i="2" l="1"/>
  <c r="T3385" i="2"/>
  <c r="U3385" i="2"/>
  <c r="S3386" i="2" l="1"/>
  <c r="U3386" i="2"/>
  <c r="T3386" i="2"/>
  <c r="S3387" i="2" l="1"/>
  <c r="U3387" i="2"/>
  <c r="T3387" i="2"/>
  <c r="S3388" i="2" l="1"/>
  <c r="T3388" i="2"/>
  <c r="U3388" i="2"/>
  <c r="S3389" i="2" l="1"/>
  <c r="T3389" i="2"/>
  <c r="U3389" i="2"/>
  <c r="S3390" i="2" l="1"/>
  <c r="T3390" i="2"/>
  <c r="U3390" i="2"/>
  <c r="S3391" i="2" l="1"/>
  <c r="U3391" i="2"/>
  <c r="T3391" i="2"/>
  <c r="S3392" i="2" l="1"/>
  <c r="U3392" i="2"/>
  <c r="T3392" i="2"/>
  <c r="S3393" i="2" l="1"/>
  <c r="U3393" i="2"/>
  <c r="T3393" i="2"/>
  <c r="S3394" i="2" l="1"/>
  <c r="U3394" i="2"/>
  <c r="T3394" i="2"/>
  <c r="S3395" i="2" l="1"/>
  <c r="U3395" i="2"/>
  <c r="T3395" i="2"/>
  <c r="S3396" i="2" l="1"/>
  <c r="U3396" i="2"/>
  <c r="T3396" i="2"/>
  <c r="S3397" i="2" l="1"/>
  <c r="U3397" i="2"/>
  <c r="T3397" i="2"/>
  <c r="S3398" i="2" l="1"/>
  <c r="T3398" i="2"/>
  <c r="U3398" i="2"/>
  <c r="S3399" i="2" l="1"/>
  <c r="T3399" i="2"/>
  <c r="U3399" i="2"/>
  <c r="S3400" i="2" l="1"/>
  <c r="T3400" i="2"/>
  <c r="U3400" i="2"/>
  <c r="S3401" i="2" l="1"/>
  <c r="U3401" i="2"/>
  <c r="T3401" i="2"/>
  <c r="S3402" i="2" l="1"/>
  <c r="U3402" i="2"/>
  <c r="T3402" i="2"/>
  <c r="S3403" i="2" l="1"/>
  <c r="U3403" i="2"/>
  <c r="T3403" i="2"/>
  <c r="S3404" i="2" l="1"/>
  <c r="U3404" i="2"/>
  <c r="T3404" i="2"/>
  <c r="S3405" i="2" l="1"/>
  <c r="T3405" i="2"/>
  <c r="U3405" i="2"/>
  <c r="S3406" i="2" l="1"/>
  <c r="T3406" i="2"/>
  <c r="U3406" i="2"/>
  <c r="S3407" i="2" l="1"/>
  <c r="U3407" i="2"/>
  <c r="T3407" i="2"/>
  <c r="S3408" i="2" l="1"/>
  <c r="U3408" i="2"/>
  <c r="T3408" i="2"/>
  <c r="S3409" i="2" l="1"/>
  <c r="T3409" i="2"/>
  <c r="U3409" i="2"/>
  <c r="S3410" i="2" l="1"/>
  <c r="T3410" i="2"/>
  <c r="U3410" i="2"/>
  <c r="S3411" i="2" l="1"/>
  <c r="U3411" i="2"/>
  <c r="T3411" i="2"/>
  <c r="S3412" i="2" l="1"/>
  <c r="T3412" i="2"/>
  <c r="U3412" i="2"/>
  <c r="S3413" i="2" l="1"/>
  <c r="T3413" i="2"/>
  <c r="U3413" i="2"/>
  <c r="S3414" i="2" l="1"/>
  <c r="T3414" i="2"/>
  <c r="U3414" i="2"/>
  <c r="S3415" i="2" l="1"/>
  <c r="T3415" i="2"/>
  <c r="U3415" i="2"/>
  <c r="S3416" i="2" l="1"/>
  <c r="U3416" i="2"/>
  <c r="T3416" i="2"/>
  <c r="S3417" i="2" l="1"/>
  <c r="T3417" i="2"/>
  <c r="U3417" i="2"/>
  <c r="S3418" i="2" l="1"/>
  <c r="U3418" i="2"/>
  <c r="T3418" i="2"/>
  <c r="S3419" i="2" l="1"/>
  <c r="T3419" i="2"/>
  <c r="U3419" i="2"/>
  <c r="S3420" i="2" l="1"/>
  <c r="U3420" i="2"/>
  <c r="T3420" i="2"/>
  <c r="S3421" i="2" l="1"/>
  <c r="T3421" i="2"/>
  <c r="U3421" i="2"/>
  <c r="S3422" i="2" l="1"/>
  <c r="T3422" i="2"/>
  <c r="U3422" i="2"/>
  <c r="S3423" i="2" l="1"/>
  <c r="U3423" i="2"/>
  <c r="T3423" i="2"/>
  <c r="S3424" i="2" l="1"/>
  <c r="U3424" i="2"/>
  <c r="T3424" i="2"/>
  <c r="S3425" i="2" l="1"/>
  <c r="U3425" i="2"/>
  <c r="T3425" i="2"/>
  <c r="S3426" i="2" l="1"/>
  <c r="U3426" i="2"/>
  <c r="T3426" i="2"/>
  <c r="S3427" i="2" l="1"/>
  <c r="T3427" i="2"/>
  <c r="U3427" i="2"/>
  <c r="S3428" i="2" l="1"/>
  <c r="U3428" i="2"/>
  <c r="T3428" i="2"/>
  <c r="S3429" i="2" l="1"/>
  <c r="U3429" i="2"/>
  <c r="T3429" i="2"/>
  <c r="S3430" i="2" l="1"/>
  <c r="U3430" i="2"/>
  <c r="T3430" i="2"/>
  <c r="S3431" i="2" l="1"/>
  <c r="U3431" i="2"/>
  <c r="T3431" i="2"/>
  <c r="S3432" i="2" l="1"/>
  <c r="U3432" i="2"/>
  <c r="T3432" i="2"/>
  <c r="S3433" i="2" l="1"/>
  <c r="U3433" i="2"/>
  <c r="T3433" i="2"/>
  <c r="S3434" i="2" l="1"/>
  <c r="T3434" i="2"/>
  <c r="U3434" i="2"/>
  <c r="S3435" i="2" l="1"/>
  <c r="U3435" i="2"/>
  <c r="T3435" i="2"/>
  <c r="S3436" i="2" l="1"/>
  <c r="U3436" i="2"/>
  <c r="T3436" i="2"/>
  <c r="S3437" i="2" l="1"/>
  <c r="T3437" i="2"/>
  <c r="U3437" i="2"/>
  <c r="S3438" i="2" l="1"/>
  <c r="T3438" i="2"/>
  <c r="U3438" i="2"/>
  <c r="S3439" i="2" l="1"/>
  <c r="T3439" i="2"/>
  <c r="U3439" i="2"/>
  <c r="S3440" i="2" l="1"/>
  <c r="U3440" i="2"/>
  <c r="T3440" i="2"/>
  <c r="S3441" i="2" l="1"/>
  <c r="T3441" i="2"/>
  <c r="U3441" i="2"/>
  <c r="S3442" i="2" l="1"/>
  <c r="U3442" i="2"/>
  <c r="T3442" i="2"/>
  <c r="S3443" i="2" l="1"/>
  <c r="T3443" i="2"/>
  <c r="U3443" i="2"/>
  <c r="S3444" i="2" l="1"/>
  <c r="T3444" i="2"/>
  <c r="U3444" i="2"/>
  <c r="S3445" i="2" l="1"/>
  <c r="U3445" i="2"/>
  <c r="T3445" i="2"/>
  <c r="S3446" i="2" l="1"/>
  <c r="T3446" i="2"/>
  <c r="U3446" i="2"/>
  <c r="S3447" i="2" l="1"/>
  <c r="U3447" i="2"/>
  <c r="T3447" i="2"/>
  <c r="S3448" i="2" l="1"/>
  <c r="U3448" i="2"/>
  <c r="T3448" i="2"/>
  <c r="S3449" i="2" l="1"/>
  <c r="U3449" i="2"/>
  <c r="T3449" i="2"/>
  <c r="S3450" i="2" l="1"/>
  <c r="U3450" i="2"/>
  <c r="T3450" i="2"/>
  <c r="S3451" i="2" l="1"/>
  <c r="T3451" i="2"/>
  <c r="U3451" i="2"/>
  <c r="S3452" i="2" l="1"/>
  <c r="T3452" i="2"/>
  <c r="U3452" i="2"/>
  <c r="S3453" i="2" l="1"/>
  <c r="U3453" i="2"/>
  <c r="T3453" i="2"/>
  <c r="S3454" i="2" l="1"/>
  <c r="U3454" i="2"/>
  <c r="T3454" i="2"/>
  <c r="S3455" i="2" l="1"/>
  <c r="U3455" i="2"/>
  <c r="T3455" i="2"/>
  <c r="S3456" i="2" l="1"/>
  <c r="U3456" i="2"/>
  <c r="T3456" i="2"/>
  <c r="S3457" i="2" l="1"/>
  <c r="U3457" i="2"/>
  <c r="T3457" i="2"/>
  <c r="S3458" i="2" l="1"/>
  <c r="T3458" i="2"/>
  <c r="U3458" i="2"/>
  <c r="S3459" i="2" l="1"/>
  <c r="U3459" i="2"/>
  <c r="T3459" i="2"/>
  <c r="S3460" i="2" l="1"/>
  <c r="U3460" i="2"/>
  <c r="T3460" i="2"/>
  <c r="S3461" i="2" l="1"/>
  <c r="T3461" i="2"/>
  <c r="U3461" i="2"/>
  <c r="S3462" i="2" l="1"/>
  <c r="T3462" i="2"/>
  <c r="U3462" i="2"/>
  <c r="S3463" i="2" l="1"/>
  <c r="T3463" i="2"/>
  <c r="U3463" i="2"/>
  <c r="S3464" i="2" l="1"/>
  <c r="T3464" i="2"/>
  <c r="U3464" i="2"/>
  <c r="S3465" i="2" l="1"/>
  <c r="T3465" i="2"/>
  <c r="U3465" i="2"/>
  <c r="S3466" i="2" l="1"/>
  <c r="T3466" i="2"/>
  <c r="U3466" i="2"/>
  <c r="S3467" i="2" l="1"/>
  <c r="U3467" i="2"/>
  <c r="T3467" i="2"/>
  <c r="S3468" i="2" l="1"/>
  <c r="U3468" i="2"/>
  <c r="T3468" i="2"/>
  <c r="S3469" i="2" l="1"/>
  <c r="U3469" i="2"/>
  <c r="T3469" i="2"/>
  <c r="S3470" i="2" l="1"/>
  <c r="U3470" i="2"/>
  <c r="T3470" i="2"/>
  <c r="S3471" i="2" l="1"/>
  <c r="U3471" i="2"/>
  <c r="T3471" i="2"/>
  <c r="S3472" i="2" l="1"/>
  <c r="T3472" i="2"/>
  <c r="U3472" i="2"/>
  <c r="S3473" i="2" l="1"/>
  <c r="U3473" i="2"/>
  <c r="T3473" i="2"/>
  <c r="S3474" i="2" l="1"/>
  <c r="T3474" i="2"/>
  <c r="U3474" i="2"/>
  <c r="S3475" i="2" l="1"/>
  <c r="T3475" i="2"/>
  <c r="U3475" i="2"/>
  <c r="S3476" i="2" l="1"/>
  <c r="U3476" i="2"/>
  <c r="T3476" i="2"/>
  <c r="S3477" i="2" l="1"/>
  <c r="U3477" i="2"/>
  <c r="T3477" i="2"/>
  <c r="S3478" i="2" l="1"/>
  <c r="T3478" i="2"/>
  <c r="U3478" i="2"/>
  <c r="S3479" i="2" l="1"/>
  <c r="U3479" i="2"/>
  <c r="T3479" i="2"/>
  <c r="S3480" i="2" l="1"/>
  <c r="U3480" i="2"/>
  <c r="T3480" i="2"/>
  <c r="S3481" i="2" l="1"/>
  <c r="T3481" i="2"/>
  <c r="U3481" i="2"/>
  <c r="S3482" i="2" l="1"/>
  <c r="U3482" i="2"/>
  <c r="T3482" i="2"/>
  <c r="S3483" i="2" l="1"/>
  <c r="U3483" i="2"/>
  <c r="T3483" i="2"/>
  <c r="S3484" i="2" l="1"/>
  <c r="U3484" i="2"/>
  <c r="T3484" i="2"/>
  <c r="S3485" i="2" l="1"/>
  <c r="T3485" i="2"/>
  <c r="U3485" i="2"/>
  <c r="S3486" i="2" l="1"/>
  <c r="T3486" i="2"/>
  <c r="U3486" i="2"/>
  <c r="S3487" i="2" l="1"/>
  <c r="U3487" i="2"/>
  <c r="T3487" i="2"/>
  <c r="S3488" i="2" l="1"/>
  <c r="U3488" i="2"/>
  <c r="T3488" i="2"/>
  <c r="S3489" i="2" l="1"/>
  <c r="T3489" i="2"/>
  <c r="U3489" i="2"/>
  <c r="S3490" i="2" l="1"/>
  <c r="T3490" i="2"/>
  <c r="U3490" i="2"/>
  <c r="S3491" i="2" l="1"/>
  <c r="U3491" i="2"/>
  <c r="T3491" i="2"/>
  <c r="S3492" i="2" l="1"/>
  <c r="T3492" i="2"/>
  <c r="U3492" i="2"/>
  <c r="S3493" i="2" l="1"/>
  <c r="U3493" i="2"/>
  <c r="T3493" i="2"/>
  <c r="S3494" i="2" l="1"/>
  <c r="U3494" i="2"/>
  <c r="T3494" i="2"/>
  <c r="S3495" i="2" l="1"/>
  <c r="U3495" i="2"/>
  <c r="T3495" i="2"/>
  <c r="S3496" i="2" l="1"/>
  <c r="U3496" i="2"/>
  <c r="T3496" i="2"/>
  <c r="S3497" i="2" l="1"/>
  <c r="U3497" i="2"/>
  <c r="T3497" i="2"/>
  <c r="S3498" i="2" l="1"/>
  <c r="T3498" i="2"/>
  <c r="U3498" i="2"/>
  <c r="S3499" i="2" l="1"/>
  <c r="U3499" i="2"/>
  <c r="T3499" i="2"/>
  <c r="S3500" i="2" l="1"/>
  <c r="U3500" i="2"/>
  <c r="T3500" i="2"/>
  <c r="S3501" i="2" l="1"/>
  <c r="T3501" i="2"/>
  <c r="U3501" i="2"/>
  <c r="S3502" i="2" l="1"/>
  <c r="T3502" i="2"/>
  <c r="U3502" i="2"/>
  <c r="S3503" i="2" l="1"/>
  <c r="U3503" i="2"/>
  <c r="T3503" i="2"/>
  <c r="S3504" i="2" l="1"/>
  <c r="U3504" i="2"/>
  <c r="T3504" i="2"/>
  <c r="S3505" i="2" l="1"/>
  <c r="T3505" i="2"/>
  <c r="U3505" i="2"/>
  <c r="S3506" i="2" l="1"/>
  <c r="T3506" i="2"/>
  <c r="U3506" i="2"/>
  <c r="S3507" i="2" l="1"/>
  <c r="T3507" i="2"/>
  <c r="U3507" i="2"/>
  <c r="S3508" i="2" l="1"/>
  <c r="T3508" i="2"/>
  <c r="U3508" i="2"/>
  <c r="S3509" i="2" l="1"/>
  <c r="T3509" i="2"/>
  <c r="U3509" i="2"/>
  <c r="S3510" i="2" l="1"/>
  <c r="T3510" i="2"/>
  <c r="U3510" i="2"/>
  <c r="S3511" i="2" l="1"/>
  <c r="U3511" i="2"/>
  <c r="T3511" i="2"/>
  <c r="S3512" i="2" l="1"/>
  <c r="U3512" i="2"/>
  <c r="T3512" i="2"/>
  <c r="S3513" i="2" l="1"/>
  <c r="T3513" i="2"/>
  <c r="U3513" i="2"/>
  <c r="S3514" i="2" l="1"/>
  <c r="T3514" i="2"/>
  <c r="U3514" i="2"/>
  <c r="S3515" i="2" l="1"/>
  <c r="T3515" i="2"/>
  <c r="U3515" i="2"/>
  <c r="S3516" i="2" l="1"/>
  <c r="U3516" i="2"/>
  <c r="T3516" i="2"/>
  <c r="S3517" i="2" l="1"/>
  <c r="U3517" i="2"/>
  <c r="T3517" i="2"/>
  <c r="S3518" i="2" l="1"/>
  <c r="U3518" i="2"/>
  <c r="T3518" i="2"/>
  <c r="S3519" i="2" l="1"/>
  <c r="U3519" i="2"/>
  <c r="T3519" i="2"/>
  <c r="S3520" i="2" l="1"/>
  <c r="T3520" i="2"/>
  <c r="U3520" i="2"/>
  <c r="S3521" i="2" l="1"/>
  <c r="U3521" i="2"/>
  <c r="T3521" i="2"/>
  <c r="S3522" i="2" l="1"/>
  <c r="U3522" i="2"/>
  <c r="T3522" i="2"/>
  <c r="S3523" i="2" l="1"/>
  <c r="U3523" i="2"/>
  <c r="T3523" i="2"/>
  <c r="S3524" i="2" l="1"/>
  <c r="U3524" i="2"/>
  <c r="T3524" i="2"/>
  <c r="S3525" i="2" l="1"/>
  <c r="U3525" i="2"/>
  <c r="T3525" i="2"/>
  <c r="S3526" i="2" l="1"/>
  <c r="T3526" i="2"/>
  <c r="U3526" i="2"/>
  <c r="S3527" i="2" l="1"/>
  <c r="U3527" i="2"/>
  <c r="T3527" i="2"/>
  <c r="S3528" i="2" l="1"/>
  <c r="T3528" i="2"/>
  <c r="U3528" i="2"/>
  <c r="S3529" i="2" l="1"/>
  <c r="U3529" i="2"/>
  <c r="T3529" i="2"/>
  <c r="S3530" i="2" l="1"/>
  <c r="U3530" i="2"/>
  <c r="T3530" i="2"/>
  <c r="S3531" i="2" l="1"/>
  <c r="T3531" i="2"/>
  <c r="U3531" i="2"/>
  <c r="S3532" i="2" l="1"/>
  <c r="T3532" i="2"/>
  <c r="U3532" i="2"/>
  <c r="S3533" i="2" l="1"/>
  <c r="U3533" i="2"/>
  <c r="T3533" i="2"/>
  <c r="S3534" i="2" l="1"/>
  <c r="U3534" i="2"/>
  <c r="T3534" i="2"/>
  <c r="S3535" i="2" l="1"/>
  <c r="T3535" i="2"/>
  <c r="U3535" i="2"/>
  <c r="S3536" i="2" l="1"/>
  <c r="T3536" i="2"/>
  <c r="U3536" i="2"/>
  <c r="S3537" i="2" l="1"/>
  <c r="U3537" i="2"/>
  <c r="T3537" i="2"/>
  <c r="S3538" i="2" l="1"/>
  <c r="U3538" i="2"/>
  <c r="T3538" i="2"/>
  <c r="S3539" i="2" l="1"/>
  <c r="U3539" i="2"/>
  <c r="T3539" i="2"/>
  <c r="S3540" i="2" l="1"/>
  <c r="T3540" i="2"/>
  <c r="U3540" i="2"/>
  <c r="S3541" i="2" l="1"/>
  <c r="U3541" i="2"/>
  <c r="T3541" i="2"/>
  <c r="S3542" i="2" l="1"/>
  <c r="U3542" i="2"/>
  <c r="T3542" i="2"/>
  <c r="S3543" i="2" l="1"/>
  <c r="U3543" i="2"/>
  <c r="T3543" i="2"/>
  <c r="S3544" i="2" l="1"/>
  <c r="T3544" i="2"/>
  <c r="U3544" i="2"/>
  <c r="S3545" i="2" l="1"/>
  <c r="T3545" i="2"/>
  <c r="U3545" i="2"/>
  <c r="S3546" i="2" l="1"/>
  <c r="T3546" i="2"/>
  <c r="U3546" i="2"/>
  <c r="S3547" i="2" l="1"/>
  <c r="U3547" i="2"/>
  <c r="T3547" i="2"/>
  <c r="S3548" i="2" l="1"/>
  <c r="U3548" i="2"/>
  <c r="T3548" i="2"/>
  <c r="S3549" i="2" l="1"/>
  <c r="U3549" i="2"/>
  <c r="T3549" i="2"/>
  <c r="S3550" i="2" l="1"/>
  <c r="T3550" i="2"/>
  <c r="U3550" i="2"/>
  <c r="S3551" i="2" l="1"/>
  <c r="U3551" i="2"/>
  <c r="T3551" i="2"/>
  <c r="S3552" i="2" l="1"/>
  <c r="T3552" i="2"/>
  <c r="U3552" i="2"/>
  <c r="S3553" i="2" l="1"/>
  <c r="U3553" i="2"/>
  <c r="T3553" i="2"/>
  <c r="S3554" i="2" l="1"/>
  <c r="U3554" i="2"/>
  <c r="T3554" i="2"/>
  <c r="S3555" i="2" l="1"/>
  <c r="T3555" i="2"/>
  <c r="U3555" i="2"/>
  <c r="S3556" i="2" l="1"/>
  <c r="T3556" i="2"/>
  <c r="U3556" i="2"/>
  <c r="S3557" i="2" l="1"/>
  <c r="U3557" i="2"/>
  <c r="T3557" i="2"/>
  <c r="S3558" i="2" l="1"/>
  <c r="U3558" i="2"/>
  <c r="T3558" i="2"/>
  <c r="S3559" i="2" l="1"/>
  <c r="U3559" i="2"/>
  <c r="T3559" i="2"/>
  <c r="S3560" i="2" l="1"/>
  <c r="T3560" i="2"/>
  <c r="U3560" i="2"/>
  <c r="S3561" i="2" l="1"/>
  <c r="U3561" i="2"/>
  <c r="T3561" i="2"/>
  <c r="S3562" i="2" l="1"/>
  <c r="U3562" i="2"/>
  <c r="T3562" i="2"/>
  <c r="S3563" i="2" l="1"/>
  <c r="U3563" i="2"/>
  <c r="T3563" i="2"/>
  <c r="S3564" i="2" l="1"/>
  <c r="U3564" i="2"/>
  <c r="T3564" i="2"/>
  <c r="S3565" i="2" l="1"/>
  <c r="U3565" i="2"/>
  <c r="T3565" i="2"/>
  <c r="S3566" i="2" l="1"/>
  <c r="U3566" i="2"/>
  <c r="T3566" i="2"/>
  <c r="S3567" i="2" l="1"/>
  <c r="T3567" i="2"/>
  <c r="U3567" i="2"/>
  <c r="S3568" i="2" l="1"/>
  <c r="T3568" i="2"/>
  <c r="U3568" i="2"/>
  <c r="S3569" i="2" l="1"/>
  <c r="T3569" i="2"/>
  <c r="U3569" i="2"/>
  <c r="S3570" i="2" l="1"/>
  <c r="T3570" i="2"/>
  <c r="U3570" i="2"/>
  <c r="S3571" i="2" l="1"/>
  <c r="T3571" i="2"/>
  <c r="U3571" i="2"/>
  <c r="S3572" i="2" l="1"/>
  <c r="T3572" i="2"/>
  <c r="U3572" i="2"/>
  <c r="S3573" i="2" l="1"/>
  <c r="U3573" i="2"/>
  <c r="T3573" i="2"/>
  <c r="S3574" i="2" l="1"/>
  <c r="T3574" i="2"/>
  <c r="U3574" i="2"/>
  <c r="S3575" i="2" l="1"/>
  <c r="U3575" i="2"/>
  <c r="T3575" i="2"/>
  <c r="S3576" i="2" l="1"/>
  <c r="U3576" i="2"/>
  <c r="T3576" i="2"/>
  <c r="S3577" i="2" l="1"/>
  <c r="U3577" i="2"/>
  <c r="T3577" i="2"/>
  <c r="S3578" i="2" l="1"/>
  <c r="U3578" i="2"/>
  <c r="T3578" i="2"/>
  <c r="S3579" i="2" l="1"/>
  <c r="U3579" i="2"/>
  <c r="T3579" i="2"/>
  <c r="S3580" i="2" l="1"/>
  <c r="T3580" i="2"/>
  <c r="U3580" i="2"/>
  <c r="S3581" i="2" l="1"/>
  <c r="T3581" i="2"/>
  <c r="U3581" i="2"/>
  <c r="S3582" i="2" l="1"/>
  <c r="T3582" i="2"/>
  <c r="U3582" i="2"/>
  <c r="S3583" i="2" l="1"/>
  <c r="T3583" i="2"/>
  <c r="U3583" i="2"/>
  <c r="S3584" i="2" l="1"/>
  <c r="T3584" i="2"/>
  <c r="U3584" i="2"/>
  <c r="S3585" i="2" l="1"/>
  <c r="T3585" i="2"/>
  <c r="U3585" i="2"/>
  <c r="S3586" i="2" l="1"/>
  <c r="U3586" i="2"/>
  <c r="T3586" i="2"/>
  <c r="S3587" i="2" l="1"/>
  <c r="U3587" i="2"/>
  <c r="T3587" i="2"/>
  <c r="S3588" i="2" l="1"/>
  <c r="U3588" i="2"/>
  <c r="T3588" i="2"/>
  <c r="S3589" i="2" l="1"/>
  <c r="T3589" i="2"/>
  <c r="U3589" i="2"/>
  <c r="S3590" i="2" l="1"/>
  <c r="U3590" i="2"/>
  <c r="T3590" i="2"/>
  <c r="S3591" i="2" l="1"/>
  <c r="T3591" i="2"/>
  <c r="U3591" i="2"/>
  <c r="S3592" i="2" l="1"/>
  <c r="U3592" i="2"/>
  <c r="T3592" i="2"/>
  <c r="S3593" i="2" l="1"/>
  <c r="T3593" i="2"/>
  <c r="U3593" i="2"/>
  <c r="S3594" i="2" l="1"/>
  <c r="T3594" i="2"/>
  <c r="U3594" i="2"/>
  <c r="S3595" i="2" l="1"/>
  <c r="T3595" i="2"/>
  <c r="U3595" i="2"/>
  <c r="S3596" i="2" l="1"/>
  <c r="U3596" i="2"/>
  <c r="T3596" i="2"/>
  <c r="S3597" i="2" l="1"/>
  <c r="T3597" i="2"/>
  <c r="U3597" i="2"/>
  <c r="S3598" i="2" l="1"/>
  <c r="U3598" i="2"/>
  <c r="T3598" i="2"/>
  <c r="S3599" i="2" l="1"/>
  <c r="T3599" i="2"/>
  <c r="U3599" i="2"/>
  <c r="S3600" i="2" l="1"/>
  <c r="T3600" i="2"/>
  <c r="U3600" i="2"/>
  <c r="S3601" i="2" l="1"/>
  <c r="U3601" i="2"/>
  <c r="T3601" i="2"/>
  <c r="S3602" i="2" l="1"/>
  <c r="U3602" i="2"/>
  <c r="T3602" i="2"/>
  <c r="S3603" i="2" l="1"/>
  <c r="T3603" i="2"/>
  <c r="U3603" i="2"/>
  <c r="S3604" i="2" l="1"/>
  <c r="U3604" i="2"/>
  <c r="T3604" i="2"/>
  <c r="S3605" i="2" l="1"/>
  <c r="U3605" i="2"/>
  <c r="T3605" i="2"/>
  <c r="S3606" i="2" l="1"/>
  <c r="T3606" i="2"/>
  <c r="U3606" i="2"/>
  <c r="S3607" i="2" l="1"/>
  <c r="U3607" i="2"/>
  <c r="T3607" i="2"/>
  <c r="S3608" i="2" l="1"/>
  <c r="T3608" i="2"/>
  <c r="U3608" i="2"/>
  <c r="S3609" i="2" l="1"/>
  <c r="T3609" i="2"/>
  <c r="U3609" i="2"/>
  <c r="S3610" i="2" l="1"/>
  <c r="U3610" i="2"/>
  <c r="T3610" i="2"/>
  <c r="S3611" i="2" l="1"/>
  <c r="U3611" i="2"/>
  <c r="T3611" i="2"/>
  <c r="S3612" i="2" l="1"/>
  <c r="T3612" i="2"/>
  <c r="U3612" i="2"/>
  <c r="S3613" i="2" l="1"/>
  <c r="U3613" i="2"/>
  <c r="T3613" i="2"/>
  <c r="S3614" i="2" l="1"/>
  <c r="T3614" i="2"/>
  <c r="U3614" i="2"/>
  <c r="S3615" i="2" l="1"/>
  <c r="U3615" i="2"/>
  <c r="T3615" i="2"/>
  <c r="S3616" i="2" l="1"/>
  <c r="T3616" i="2"/>
  <c r="U3616" i="2"/>
  <c r="S3617" i="2" l="1"/>
  <c r="U3617" i="2"/>
  <c r="T3617" i="2"/>
  <c r="S3618" i="2" l="1"/>
  <c r="T3618" i="2"/>
  <c r="U3618" i="2"/>
  <c r="S3619" i="2" l="1"/>
  <c r="U3619" i="2"/>
  <c r="T3619" i="2"/>
  <c r="S3620" i="2" l="1"/>
  <c r="T3620" i="2"/>
  <c r="U3620" i="2"/>
  <c r="S3621" i="2" l="1"/>
  <c r="T3621" i="2"/>
  <c r="U3621" i="2"/>
  <c r="S3622" i="2" l="1"/>
  <c r="T3622" i="2"/>
  <c r="U3622" i="2"/>
  <c r="S3623" i="2" l="1"/>
  <c r="T3623" i="2"/>
  <c r="U3623" i="2"/>
  <c r="S3624" i="2" l="1"/>
  <c r="U3624" i="2"/>
  <c r="T3624" i="2"/>
  <c r="S3625" i="2" l="1"/>
  <c r="T3625" i="2"/>
  <c r="U3625" i="2"/>
  <c r="S3626" i="2" l="1"/>
  <c r="U3626" i="2"/>
  <c r="T3626" i="2"/>
  <c r="S3627" i="2" l="1"/>
  <c r="T3627" i="2"/>
  <c r="U3627" i="2"/>
  <c r="S3628" i="2" l="1"/>
  <c r="U3628" i="2"/>
  <c r="T3628" i="2"/>
  <c r="S3629" i="2" l="1"/>
  <c r="T3629" i="2"/>
  <c r="U3629" i="2"/>
  <c r="S3630" i="2" l="1"/>
  <c r="T3630" i="2"/>
  <c r="U3630" i="2"/>
  <c r="S3631" i="2" l="1"/>
  <c r="U3631" i="2"/>
  <c r="T3631" i="2"/>
  <c r="S3632" i="2" l="1"/>
  <c r="T3632" i="2"/>
  <c r="U3632" i="2"/>
  <c r="S3633" i="2" l="1"/>
  <c r="T3633" i="2"/>
  <c r="U3633" i="2"/>
  <c r="S3634" i="2" l="1"/>
  <c r="T3634" i="2"/>
  <c r="U3634" i="2"/>
  <c r="S3635" i="2" l="1"/>
  <c r="T3635" i="2"/>
  <c r="U3635" i="2"/>
  <c r="S3636" i="2" l="1"/>
  <c r="T3636" i="2"/>
  <c r="U3636" i="2"/>
  <c r="S3637" i="2" l="1"/>
  <c r="T3637" i="2"/>
  <c r="U3637" i="2"/>
  <c r="S3638" i="2" l="1"/>
  <c r="U3638" i="2"/>
  <c r="T3638" i="2"/>
  <c r="S3639" i="2" l="1"/>
  <c r="U3639" i="2"/>
  <c r="T3639" i="2"/>
  <c r="S3640" i="2" l="1"/>
  <c r="T3640" i="2"/>
  <c r="U3640" i="2"/>
  <c r="S3641" i="2" l="1"/>
  <c r="U3641" i="2"/>
  <c r="T3641" i="2"/>
  <c r="S3642" i="2" l="1"/>
  <c r="U3642" i="2"/>
  <c r="T3642" i="2"/>
  <c r="S3643" i="2" l="1"/>
  <c r="T3643" i="2"/>
  <c r="U3643" i="2"/>
  <c r="S3644" i="2" l="1"/>
  <c r="T3644" i="2"/>
  <c r="U3644" i="2"/>
  <c r="S3645" i="2" l="1"/>
  <c r="U3645" i="2"/>
  <c r="T3645" i="2"/>
  <c r="S3646" i="2" l="1"/>
  <c r="U3646" i="2"/>
  <c r="T3646" i="2"/>
  <c r="S3647" i="2" l="1"/>
  <c r="U3647" i="2"/>
  <c r="T3647" i="2"/>
  <c r="S3648" i="2" l="1"/>
  <c r="U3648" i="2"/>
  <c r="T3648" i="2"/>
  <c r="S3649" i="2" l="1"/>
  <c r="U3649" i="2"/>
  <c r="T3649" i="2"/>
  <c r="S3650" i="2" l="1"/>
  <c r="U3650" i="2"/>
  <c r="T3650" i="2"/>
  <c r="S3651" i="2" l="1"/>
  <c r="T3651" i="2"/>
  <c r="U3651" i="2"/>
  <c r="S3652" i="2" l="1"/>
  <c r="T3652" i="2"/>
  <c r="U3652" i="2"/>
  <c r="S3653" i="2" l="1"/>
  <c r="U3653" i="2"/>
  <c r="T3653" i="2"/>
  <c r="S3654" i="2" l="1"/>
  <c r="T3654" i="2"/>
  <c r="U3654" i="2"/>
  <c r="S3655" i="2" l="1"/>
  <c r="U3655" i="2"/>
  <c r="T3655" i="2"/>
  <c r="S3656" i="2" l="1"/>
  <c r="T3656" i="2"/>
  <c r="U3656" i="2"/>
  <c r="S3657" i="2" l="1"/>
  <c r="T3657" i="2"/>
  <c r="U3657" i="2"/>
  <c r="S3658" i="2" l="1"/>
  <c r="T3658" i="2"/>
  <c r="U3658" i="2"/>
  <c r="S3659" i="2" l="1"/>
  <c r="U3659" i="2"/>
  <c r="T3659" i="2"/>
  <c r="S3660" i="2" l="1"/>
  <c r="T3660" i="2"/>
  <c r="U3660" i="2"/>
  <c r="S3661" i="2" l="1"/>
  <c r="U3661" i="2"/>
  <c r="T3661" i="2"/>
  <c r="S3662" i="2" l="1"/>
  <c r="T3662" i="2"/>
  <c r="U3662" i="2"/>
  <c r="S3663" i="2" l="1"/>
  <c r="U3663" i="2"/>
  <c r="T3663" i="2"/>
  <c r="S3664" i="2" l="1"/>
  <c r="T3664" i="2"/>
  <c r="U3664" i="2"/>
  <c r="S3665" i="2" l="1"/>
  <c r="T3665" i="2"/>
  <c r="U3665" i="2"/>
  <c r="S3666" i="2" l="1"/>
  <c r="U3666" i="2"/>
  <c r="T3666" i="2"/>
  <c r="S3667" i="2" l="1"/>
  <c r="U3667" i="2"/>
  <c r="T3667" i="2"/>
  <c r="S3668" i="2" l="1"/>
  <c r="U3668" i="2"/>
  <c r="T3668" i="2"/>
  <c r="S3669" i="2" l="1"/>
  <c r="T3669" i="2"/>
  <c r="U3669" i="2"/>
  <c r="S3670" i="2" l="1"/>
  <c r="T3670" i="2"/>
  <c r="U3670" i="2"/>
  <c r="S3671" i="2" l="1"/>
  <c r="U3671" i="2"/>
  <c r="T3671" i="2"/>
  <c r="S3672" i="2" l="1"/>
  <c r="T3672" i="2"/>
  <c r="U3672" i="2"/>
  <c r="S3673" i="2" l="1"/>
  <c r="U3673" i="2"/>
  <c r="T3673" i="2"/>
  <c r="S3674" i="2" l="1"/>
  <c r="U3674" i="2"/>
  <c r="T3674" i="2"/>
  <c r="S3675" i="2" l="1"/>
  <c r="T3675" i="2"/>
  <c r="U3675" i="2"/>
  <c r="S3676" i="2" l="1"/>
  <c r="T3676" i="2"/>
  <c r="U3676" i="2"/>
  <c r="S3677" i="2" l="1"/>
  <c r="T3677" i="2"/>
  <c r="U3677" i="2"/>
  <c r="S3678" i="2" l="1"/>
  <c r="T3678" i="2"/>
  <c r="U3678" i="2"/>
  <c r="S3679" i="2" l="1"/>
  <c r="U3679" i="2"/>
  <c r="T3679" i="2"/>
  <c r="S3680" i="2" l="1"/>
  <c r="T3680" i="2"/>
  <c r="U3680" i="2"/>
  <c r="S3681" i="2" l="1"/>
  <c r="U3681" i="2"/>
  <c r="T3681" i="2"/>
  <c r="S3682" i="2" l="1"/>
  <c r="U3682" i="2"/>
  <c r="T3682" i="2"/>
  <c r="S3683" i="2" l="1"/>
  <c r="U3683" i="2"/>
  <c r="T3683" i="2"/>
  <c r="S3684" i="2" l="1"/>
  <c r="T3684" i="2"/>
  <c r="U3684" i="2"/>
  <c r="S3685" i="2" l="1"/>
  <c r="U3685" i="2"/>
  <c r="T3685" i="2"/>
  <c r="S3686" i="2" l="1"/>
  <c r="T3686" i="2"/>
  <c r="U3686" i="2"/>
  <c r="S3687" i="2" l="1"/>
  <c r="U3687" i="2"/>
  <c r="T3687" i="2"/>
  <c r="S3688" i="2" l="1"/>
  <c r="U3688" i="2"/>
  <c r="T3688" i="2"/>
  <c r="S3689" i="2" l="1"/>
  <c r="T3689" i="2"/>
  <c r="U3689" i="2"/>
  <c r="S3690" i="2" l="1"/>
  <c r="U3690" i="2"/>
  <c r="T3690" i="2"/>
  <c r="S3691" i="2" l="1"/>
  <c r="U3691" i="2"/>
  <c r="T3691" i="2"/>
  <c r="S3692" i="2" l="1"/>
  <c r="T3692" i="2"/>
  <c r="U3692" i="2"/>
  <c r="S3693" i="2" l="1"/>
  <c r="T3693" i="2"/>
  <c r="U3693" i="2"/>
  <c r="S3694" i="2" l="1"/>
  <c r="U3694" i="2"/>
  <c r="T3694" i="2"/>
  <c r="S3695" i="2" l="1"/>
  <c r="U3695" i="2"/>
  <c r="T3695" i="2"/>
  <c r="S3696" i="2" l="1"/>
  <c r="T3696" i="2"/>
  <c r="U3696" i="2"/>
  <c r="S3697" i="2" l="1"/>
  <c r="T3697" i="2"/>
  <c r="U3697" i="2"/>
  <c r="S3698" i="2" l="1"/>
  <c r="U3698" i="2"/>
  <c r="T3698" i="2"/>
  <c r="S3699" i="2" l="1"/>
  <c r="U3699" i="2"/>
  <c r="T3699" i="2"/>
  <c r="S3700" i="2" l="1"/>
  <c r="T3700" i="2"/>
  <c r="U3700" i="2"/>
  <c r="S3701" i="2" l="1"/>
  <c r="U3701" i="2"/>
  <c r="T3701" i="2"/>
  <c r="S3702" i="2" l="1"/>
  <c r="U3702" i="2"/>
  <c r="T3702" i="2"/>
  <c r="S3703" i="2" l="1"/>
  <c r="U3703" i="2"/>
  <c r="T3703" i="2"/>
  <c r="S3704" i="2" l="1"/>
  <c r="T3704" i="2"/>
  <c r="U3704" i="2"/>
  <c r="S3705" i="2" l="1"/>
  <c r="U3705" i="2"/>
  <c r="T3705" i="2"/>
  <c r="S3706" i="2" l="1"/>
  <c r="T3706" i="2"/>
  <c r="U3706" i="2"/>
  <c r="S3707" i="2" l="1"/>
  <c r="U3707" i="2"/>
  <c r="T3707" i="2"/>
  <c r="S3708" i="2" l="1"/>
  <c r="T3708" i="2"/>
  <c r="U3708" i="2"/>
  <c r="S3709" i="2" l="1"/>
  <c r="T3709" i="2"/>
  <c r="U3709" i="2"/>
  <c r="S3710" i="2" l="1"/>
  <c r="U3710" i="2"/>
  <c r="T3710" i="2"/>
  <c r="S3711" i="2" l="1"/>
  <c r="T3711" i="2"/>
  <c r="U3711" i="2"/>
  <c r="S3712" i="2" l="1"/>
  <c r="T3712" i="2"/>
  <c r="U3712" i="2"/>
  <c r="S3713" i="2" l="1"/>
  <c r="U3713" i="2"/>
  <c r="T3713" i="2"/>
  <c r="S3714" i="2" l="1"/>
  <c r="U3714" i="2"/>
  <c r="T3714" i="2"/>
  <c r="S3715" i="2" l="1"/>
  <c r="U3715" i="2"/>
  <c r="T3715" i="2"/>
  <c r="S3716" i="2" l="1"/>
  <c r="T3716" i="2"/>
  <c r="U3716" i="2"/>
  <c r="S3717" i="2" l="1"/>
  <c r="T3717" i="2"/>
  <c r="U3717" i="2"/>
  <c r="S3718" i="2" l="1"/>
  <c r="U3718" i="2"/>
  <c r="T3718" i="2"/>
  <c r="S3719" i="2" l="1"/>
  <c r="U3719" i="2"/>
  <c r="T3719" i="2"/>
  <c r="S3720" i="2" l="1"/>
  <c r="U3720" i="2"/>
  <c r="T3720" i="2"/>
  <c r="S3721" i="2" l="1"/>
  <c r="U3721" i="2"/>
  <c r="T3721" i="2"/>
  <c r="S3722" i="2" l="1"/>
  <c r="U3722" i="2"/>
  <c r="T3722" i="2"/>
  <c r="S3723" i="2" l="1"/>
  <c r="U3723" i="2"/>
  <c r="T3723" i="2"/>
  <c r="S3724" i="2" l="1"/>
  <c r="T3724" i="2"/>
  <c r="U3724" i="2"/>
  <c r="S3725" i="2" l="1"/>
  <c r="U3725" i="2"/>
  <c r="T3725" i="2"/>
  <c r="S3726" i="2" l="1"/>
  <c r="U3726" i="2"/>
  <c r="T3726" i="2"/>
  <c r="S3727" i="2" l="1"/>
  <c r="T3727" i="2"/>
  <c r="U3727" i="2"/>
  <c r="S3728" i="2" l="1"/>
  <c r="T3728" i="2"/>
  <c r="U3728" i="2"/>
  <c r="S3729" i="2" l="1"/>
  <c r="T3729" i="2"/>
  <c r="U3729" i="2"/>
  <c r="S3730" i="2" l="1"/>
  <c r="U3730" i="2"/>
  <c r="T3730" i="2"/>
  <c r="S3731" i="2" l="1"/>
  <c r="U3731" i="2"/>
  <c r="T3731" i="2"/>
  <c r="S3732" i="2" l="1"/>
  <c r="U3732" i="2"/>
  <c r="T3732" i="2"/>
  <c r="S3733" i="2" l="1"/>
  <c r="T3733" i="2"/>
  <c r="U3733" i="2"/>
  <c r="S3734" i="2" l="1"/>
  <c r="T3734" i="2"/>
  <c r="U3734" i="2"/>
  <c r="S3735" i="2" l="1"/>
  <c r="T3735" i="2"/>
  <c r="U3735" i="2"/>
  <c r="S3736" i="2" l="1"/>
  <c r="U3736" i="2"/>
  <c r="T3736" i="2"/>
  <c r="S3737" i="2" l="1"/>
  <c r="T3737" i="2"/>
  <c r="U3737" i="2"/>
  <c r="S3738" i="2" l="1"/>
  <c r="U3738" i="2"/>
  <c r="T3738" i="2"/>
  <c r="S3739" i="2" l="1"/>
  <c r="T3739" i="2"/>
  <c r="U3739" i="2"/>
  <c r="S3740" i="2" l="1"/>
  <c r="T3740" i="2"/>
  <c r="U3740" i="2"/>
  <c r="S3741" i="2" l="1"/>
  <c r="T3741" i="2"/>
  <c r="U3741" i="2"/>
  <c r="S3742" i="2" l="1"/>
  <c r="U3742" i="2"/>
  <c r="T3742" i="2"/>
  <c r="S3743" i="2" l="1"/>
  <c r="U3743" i="2"/>
  <c r="T3743" i="2"/>
  <c r="S3744" i="2" l="1"/>
  <c r="U3744" i="2"/>
  <c r="T3744" i="2"/>
  <c r="S3745" i="2" l="1"/>
  <c r="T3745" i="2"/>
  <c r="U3745" i="2"/>
  <c r="S3746" i="2" l="1"/>
  <c r="U3746" i="2"/>
  <c r="T3746" i="2"/>
  <c r="S3747" i="2" l="1"/>
  <c r="U3747" i="2"/>
  <c r="T3747" i="2"/>
  <c r="S3748" i="2" l="1"/>
  <c r="T3748" i="2"/>
  <c r="U3748" i="2"/>
  <c r="S3749" i="2" l="1"/>
  <c r="U3749" i="2"/>
  <c r="T3749" i="2"/>
  <c r="S3750" i="2" l="1"/>
  <c r="U3750" i="2"/>
  <c r="T3750" i="2"/>
  <c r="S3751" i="2" l="1"/>
  <c r="T3751" i="2"/>
  <c r="U3751" i="2"/>
  <c r="S3752" i="2" l="1"/>
  <c r="T3752" i="2"/>
  <c r="U3752" i="2"/>
  <c r="S3753" i="2" l="1"/>
  <c r="T3753" i="2"/>
  <c r="U3753" i="2"/>
  <c r="S3754" i="2" l="1"/>
  <c r="U3754" i="2"/>
  <c r="T3754" i="2"/>
  <c r="S3755" i="2" l="1"/>
  <c r="U3755" i="2"/>
  <c r="T3755" i="2"/>
  <c r="S3756" i="2" l="1"/>
  <c r="T3756" i="2"/>
  <c r="U3756" i="2"/>
  <c r="S3757" i="2" l="1"/>
  <c r="U3757" i="2"/>
  <c r="T3757" i="2"/>
  <c r="S3758" i="2" l="1"/>
  <c r="U3758" i="2"/>
  <c r="T3758" i="2"/>
  <c r="S3759" i="2" l="1"/>
  <c r="U3759" i="2"/>
  <c r="T3759" i="2"/>
  <c r="S3760" i="2" l="1"/>
  <c r="T3760" i="2"/>
  <c r="U3760" i="2"/>
  <c r="S3761" i="2" l="1"/>
  <c r="T3761" i="2"/>
  <c r="U3761" i="2"/>
  <c r="S3762" i="2" l="1"/>
  <c r="T3762" i="2"/>
  <c r="U3762" i="2"/>
  <c r="S3763" i="2" l="1"/>
  <c r="U3763" i="2"/>
  <c r="T3763" i="2"/>
  <c r="S3764" i="2" l="1"/>
  <c r="T3764" i="2"/>
  <c r="U3764" i="2"/>
  <c r="S3765" i="2" l="1"/>
  <c r="U3765" i="2"/>
  <c r="T3765" i="2"/>
  <c r="S3766" i="2" l="1"/>
  <c r="U3766" i="2"/>
  <c r="T3766" i="2"/>
  <c r="S3767" i="2" l="1"/>
  <c r="U3767" i="2"/>
  <c r="T3767" i="2"/>
  <c r="S3768" i="2" l="1"/>
  <c r="U3768" i="2"/>
  <c r="T3768" i="2"/>
  <c r="S3769" i="2" l="1"/>
  <c r="U3769" i="2"/>
  <c r="T3769" i="2"/>
  <c r="S3770" i="2" l="1"/>
  <c r="U3770" i="2"/>
  <c r="T3770" i="2"/>
  <c r="S3771" i="2" l="1"/>
  <c r="U3771" i="2"/>
  <c r="T3771" i="2"/>
  <c r="S3772" i="2" l="1"/>
  <c r="T3772" i="2"/>
  <c r="U3772" i="2"/>
  <c r="S3773" i="2" l="1"/>
  <c r="U3773" i="2"/>
  <c r="T3773" i="2"/>
  <c r="S3774" i="2" l="1"/>
  <c r="U3774" i="2"/>
  <c r="T3774" i="2"/>
  <c r="S3775" i="2" l="1"/>
  <c r="T3775" i="2"/>
  <c r="U3775" i="2"/>
  <c r="S3776" i="2" l="1"/>
  <c r="T3776" i="2"/>
  <c r="U3776" i="2"/>
  <c r="S3777" i="2" l="1"/>
  <c r="U3777" i="2"/>
  <c r="T3777" i="2"/>
  <c r="S3778" i="2" l="1"/>
  <c r="U3778" i="2"/>
  <c r="T3778" i="2"/>
  <c r="S3779" i="2" l="1"/>
  <c r="T3779" i="2"/>
  <c r="U3779" i="2"/>
  <c r="S3780" i="2" l="1"/>
  <c r="U3780" i="2"/>
  <c r="T3780" i="2"/>
  <c r="S3781" i="2" l="1"/>
  <c r="U3781" i="2"/>
  <c r="T3781" i="2"/>
  <c r="S3782" i="2" l="1"/>
  <c r="U3782" i="2"/>
  <c r="T3782" i="2"/>
  <c r="S3783" i="2" l="1"/>
  <c r="U3783" i="2"/>
  <c r="T3783" i="2"/>
  <c r="S3784" i="2" l="1"/>
  <c r="T3784" i="2"/>
  <c r="U3784" i="2"/>
  <c r="S3785" i="2" l="1"/>
  <c r="U3785" i="2"/>
  <c r="T3785" i="2"/>
  <c r="S3786" i="2" l="1"/>
  <c r="U3786" i="2"/>
  <c r="T3786" i="2"/>
  <c r="S3787" i="2" l="1"/>
  <c r="T3787" i="2"/>
  <c r="U3787" i="2"/>
  <c r="S3788" i="2" l="1"/>
  <c r="U3788" i="2"/>
  <c r="T3788" i="2"/>
  <c r="S3789" i="2" l="1"/>
  <c r="U3789" i="2"/>
  <c r="T3789" i="2"/>
  <c r="S3790" i="2" l="1"/>
  <c r="U3790" i="2"/>
  <c r="T3790" i="2"/>
  <c r="S3791" i="2" l="1"/>
  <c r="U3791" i="2"/>
  <c r="T3791" i="2"/>
  <c r="S3792" i="2" l="1"/>
  <c r="T3792" i="2"/>
  <c r="U3792" i="2"/>
  <c r="S3793" i="2" l="1"/>
  <c r="T3793" i="2"/>
  <c r="U3793" i="2"/>
  <c r="S3794" i="2" l="1"/>
  <c r="T3794" i="2"/>
  <c r="U3794" i="2"/>
  <c r="S3795" i="2" l="1"/>
  <c r="T3795" i="2"/>
  <c r="U3795" i="2"/>
  <c r="S3796" i="2" l="1"/>
  <c r="U3796" i="2"/>
  <c r="T3796" i="2"/>
  <c r="S3797" i="2" l="1"/>
  <c r="U3797" i="2"/>
  <c r="T3797" i="2"/>
  <c r="S3798" i="2" l="1"/>
  <c r="T3798" i="2"/>
  <c r="U3798" i="2"/>
  <c r="S3799" i="2" l="1"/>
  <c r="T3799" i="2"/>
  <c r="U3799" i="2"/>
  <c r="S3800" i="2" l="1"/>
  <c r="U3800" i="2"/>
  <c r="T3800" i="2"/>
  <c r="S3801" i="2" l="1"/>
  <c r="T3801" i="2"/>
  <c r="U3801" i="2"/>
  <c r="S3802" i="2" l="1"/>
  <c r="T3802" i="2"/>
  <c r="U3802" i="2"/>
  <c r="S3803" i="2" l="1"/>
  <c r="T3803" i="2"/>
  <c r="U3803" i="2"/>
  <c r="S3804" i="2" l="1"/>
  <c r="T3804" i="2"/>
  <c r="U3804" i="2"/>
  <c r="S3805" i="2" l="1"/>
  <c r="T3805" i="2"/>
  <c r="U3805" i="2"/>
  <c r="S3806" i="2" l="1"/>
  <c r="T3806" i="2"/>
  <c r="U3806" i="2"/>
  <c r="S3807" i="2" l="1"/>
  <c r="U3807" i="2"/>
  <c r="T3807" i="2"/>
  <c r="S3808" i="2" l="1"/>
  <c r="U3808" i="2"/>
  <c r="T3808" i="2"/>
  <c r="S3809" i="2" l="1"/>
  <c r="U3809" i="2"/>
  <c r="T3809" i="2"/>
  <c r="S3810" i="2" l="1"/>
  <c r="U3810" i="2"/>
  <c r="T3810" i="2"/>
  <c r="S3811" i="2" l="1"/>
  <c r="U3811" i="2"/>
  <c r="T3811" i="2"/>
  <c r="S3812" i="2" l="1"/>
  <c r="T3812" i="2"/>
  <c r="U3812" i="2"/>
  <c r="S3813" i="2" l="1"/>
  <c r="T3813" i="2"/>
  <c r="U3813" i="2"/>
  <c r="S3814" i="2" l="1"/>
  <c r="T3814" i="2"/>
  <c r="U3814" i="2"/>
  <c r="S3815" i="2" l="1"/>
  <c r="T3815" i="2"/>
  <c r="U3815" i="2"/>
  <c r="S3816" i="2" l="1"/>
  <c r="U3816" i="2"/>
  <c r="T3816" i="2"/>
  <c r="S3817" i="2" l="1"/>
  <c r="T3817" i="2"/>
  <c r="U3817" i="2"/>
  <c r="S3818" i="2" l="1"/>
  <c r="T3818" i="2"/>
  <c r="U3818" i="2"/>
  <c r="S3819" i="2" l="1"/>
  <c r="T3819" i="2"/>
  <c r="U3819" i="2"/>
  <c r="S3820" i="2" l="1"/>
  <c r="U3820" i="2"/>
  <c r="T3820" i="2"/>
  <c r="S3821" i="2" l="1"/>
  <c r="T3821" i="2"/>
  <c r="U3821" i="2"/>
  <c r="S3822" i="2" l="1"/>
  <c r="U3822" i="2"/>
  <c r="T3822" i="2"/>
  <c r="S3823" i="2" l="1"/>
  <c r="U3823" i="2"/>
  <c r="T3823" i="2"/>
  <c r="S3824" i="2" l="1"/>
  <c r="U3824" i="2"/>
  <c r="T3824" i="2"/>
  <c r="S3825" i="2" l="1"/>
  <c r="T3825" i="2"/>
  <c r="U3825" i="2"/>
  <c r="S3826" i="2" l="1"/>
  <c r="U3826" i="2"/>
  <c r="T3826" i="2"/>
  <c r="S3827" i="2" l="1"/>
  <c r="U3827" i="2"/>
  <c r="T3827" i="2"/>
  <c r="S3828" i="2" l="1"/>
  <c r="T3828" i="2"/>
  <c r="U3828" i="2"/>
  <c r="S3829" i="2" l="1"/>
  <c r="U3829" i="2"/>
  <c r="T3829" i="2"/>
  <c r="S3830" i="2" l="1"/>
  <c r="T3830" i="2"/>
  <c r="U3830" i="2"/>
  <c r="S3831" i="2" l="1"/>
  <c r="U3831" i="2"/>
  <c r="T3831" i="2"/>
  <c r="S3832" i="2" l="1"/>
  <c r="U3832" i="2"/>
  <c r="T3832" i="2"/>
  <c r="S3833" i="2" l="1"/>
  <c r="U3833" i="2"/>
  <c r="T3833" i="2"/>
  <c r="S3834" i="2" l="1"/>
  <c r="T3834" i="2"/>
  <c r="U3834" i="2"/>
  <c r="S3835" i="2" l="1"/>
  <c r="T3835" i="2"/>
  <c r="U3835" i="2"/>
  <c r="S3836" i="2" l="1"/>
  <c r="T3836" i="2"/>
  <c r="U3836" i="2"/>
  <c r="S3837" i="2" l="1"/>
  <c r="T3837" i="2"/>
  <c r="U3837" i="2"/>
  <c r="S3838" i="2" l="1"/>
  <c r="U3838" i="2"/>
  <c r="T3838" i="2"/>
  <c r="S3839" i="2" l="1"/>
  <c r="T3839" i="2"/>
  <c r="U3839" i="2"/>
  <c r="S3840" i="2" l="1"/>
  <c r="U3840" i="2"/>
  <c r="T3840" i="2"/>
  <c r="S3841" i="2" l="1"/>
  <c r="T3841" i="2"/>
  <c r="U3841" i="2"/>
  <c r="S3842" i="2" l="1"/>
  <c r="U3842" i="2"/>
  <c r="T3842" i="2"/>
  <c r="S3843" i="2" l="1"/>
  <c r="U3843" i="2"/>
  <c r="T3843" i="2"/>
  <c r="S3844" i="2" l="1"/>
  <c r="U3844" i="2"/>
  <c r="T3844" i="2"/>
  <c r="S3845" i="2" l="1"/>
  <c r="T3845" i="2"/>
  <c r="U3845" i="2"/>
  <c r="S3846" i="2" l="1"/>
  <c r="T3846" i="2"/>
  <c r="U3846" i="2"/>
  <c r="S3847" i="2" l="1"/>
  <c r="T3847" i="2"/>
  <c r="U3847" i="2"/>
  <c r="S3848" i="2" l="1"/>
  <c r="U3848" i="2"/>
  <c r="T3848" i="2"/>
  <c r="S3849" i="2" l="1"/>
  <c r="U3849" i="2"/>
  <c r="T3849" i="2"/>
  <c r="S3850" i="2" l="1"/>
  <c r="U3850" i="2"/>
  <c r="T3850" i="2"/>
  <c r="S3851" i="2" l="1"/>
  <c r="U3851" i="2"/>
  <c r="T3851" i="2"/>
  <c r="S3852" i="2" l="1"/>
  <c r="U3852" i="2"/>
  <c r="T3852" i="2"/>
  <c r="S3853" i="2" l="1"/>
  <c r="U3853" i="2"/>
  <c r="T3853" i="2"/>
  <c r="S3854" i="2" l="1"/>
  <c r="U3854" i="2"/>
  <c r="T3854" i="2"/>
  <c r="S3855" i="2" l="1"/>
  <c r="T3855" i="2"/>
  <c r="U3855" i="2"/>
  <c r="S3856" i="2" l="1"/>
  <c r="U3856" i="2"/>
  <c r="T3856" i="2"/>
  <c r="S3857" i="2" l="1"/>
  <c r="T3857" i="2"/>
  <c r="U3857" i="2"/>
  <c r="S3858" i="2" l="1"/>
  <c r="U3858" i="2"/>
  <c r="T3858" i="2"/>
  <c r="S3859" i="2" l="1"/>
  <c r="U3859" i="2"/>
  <c r="T3859" i="2"/>
  <c r="S3860" i="2" l="1"/>
  <c r="T3860" i="2"/>
  <c r="U3860" i="2"/>
  <c r="S3861" i="2" l="1"/>
  <c r="T3861" i="2"/>
  <c r="U3861" i="2"/>
  <c r="S3862" i="2" l="1"/>
  <c r="U3862" i="2"/>
  <c r="T3862" i="2"/>
  <c r="S3863" i="2" l="1"/>
  <c r="T3863" i="2"/>
  <c r="U3863" i="2"/>
  <c r="S3864" i="2" l="1"/>
  <c r="T3864" i="2"/>
  <c r="U3864" i="2"/>
  <c r="S3865" i="2" l="1"/>
  <c r="T3865" i="2"/>
  <c r="U3865" i="2"/>
  <c r="S3866" i="2" l="1"/>
  <c r="U3866" i="2"/>
  <c r="T3866" i="2"/>
  <c r="S3867" i="2" l="1"/>
  <c r="U3867" i="2"/>
  <c r="T3867" i="2"/>
  <c r="S3868" i="2" l="1"/>
  <c r="T3868" i="2"/>
  <c r="U3868" i="2"/>
  <c r="S3869" i="2" l="1"/>
  <c r="T3869" i="2"/>
  <c r="U3869" i="2"/>
  <c r="S3870" i="2" l="1"/>
  <c r="U3870" i="2"/>
  <c r="T3870" i="2"/>
  <c r="S3871" i="2" l="1"/>
  <c r="U3871" i="2"/>
  <c r="T3871" i="2"/>
  <c r="S3872" i="2" l="1"/>
  <c r="T3872" i="2"/>
  <c r="U3872" i="2"/>
  <c r="S3873" i="2" l="1"/>
  <c r="U3873" i="2"/>
  <c r="T3873" i="2"/>
  <c r="S3874" i="2" l="1"/>
  <c r="U3874" i="2"/>
  <c r="T3874" i="2"/>
  <c r="S3875" i="2" l="1"/>
  <c r="U3875" i="2"/>
  <c r="T3875" i="2"/>
  <c r="S3876" i="2" l="1"/>
  <c r="U3876" i="2"/>
  <c r="T3876" i="2"/>
  <c r="S3877" i="2" l="1"/>
  <c r="U3877" i="2"/>
  <c r="T3877" i="2"/>
  <c r="S3878" i="2" l="1"/>
  <c r="T3878" i="2"/>
  <c r="U3878" i="2"/>
  <c r="S3879" i="2" l="1"/>
  <c r="U3879" i="2"/>
  <c r="T3879" i="2"/>
  <c r="S3880" i="2" l="1"/>
  <c r="U3880" i="2"/>
  <c r="T3880" i="2"/>
  <c r="S3881" i="2" l="1"/>
  <c r="T3881" i="2"/>
  <c r="U3881" i="2"/>
  <c r="S3882" i="2" l="1"/>
  <c r="T3882" i="2"/>
  <c r="U3882" i="2"/>
  <c r="S3883" i="2" l="1"/>
  <c r="U3883" i="2"/>
  <c r="T3883" i="2"/>
  <c r="S3884" i="2" l="1"/>
  <c r="T3884" i="2"/>
  <c r="U3884" i="2"/>
  <c r="S3885" i="2" l="1"/>
  <c r="U3885" i="2"/>
  <c r="T3885" i="2"/>
  <c r="S3886" i="2" l="1"/>
  <c r="T3886" i="2"/>
  <c r="U3886" i="2"/>
  <c r="S3887" i="2" l="1"/>
  <c r="T3887" i="2"/>
  <c r="U3887" i="2"/>
  <c r="S3888" i="2" l="1"/>
  <c r="T3888" i="2"/>
  <c r="U3888" i="2"/>
  <c r="S3889" i="2" l="1"/>
  <c r="U3889" i="2"/>
  <c r="T3889" i="2"/>
  <c r="S3890" i="2" l="1"/>
  <c r="U3890" i="2"/>
  <c r="T3890" i="2"/>
  <c r="S3891" i="2" l="1"/>
  <c r="U3891" i="2"/>
  <c r="T3891" i="2"/>
  <c r="S3892" i="2" l="1"/>
  <c r="U3892" i="2"/>
  <c r="T3892" i="2"/>
  <c r="S3893" i="2" l="1"/>
  <c r="T3893" i="2"/>
  <c r="U3893" i="2"/>
  <c r="S3894" i="2" l="1"/>
  <c r="U3894" i="2"/>
  <c r="T3894" i="2"/>
  <c r="S3895" i="2" l="1"/>
  <c r="T3895" i="2"/>
  <c r="U3895" i="2"/>
  <c r="S3896" i="2" l="1"/>
  <c r="U3896" i="2"/>
  <c r="T3896" i="2"/>
  <c r="S3897" i="2" l="1"/>
  <c r="T3897" i="2"/>
  <c r="U3897" i="2"/>
  <c r="S3898" i="2" l="1"/>
  <c r="T3898" i="2"/>
  <c r="U3898" i="2"/>
  <c r="S3899" i="2" l="1"/>
  <c r="U3899" i="2"/>
  <c r="T3899" i="2"/>
  <c r="S3900" i="2" l="1"/>
  <c r="T3900" i="2"/>
  <c r="U3900" i="2"/>
  <c r="S3901" i="2" l="1"/>
  <c r="T3901" i="2"/>
  <c r="U3901" i="2"/>
  <c r="S3902" i="2" l="1"/>
  <c r="U3902" i="2"/>
  <c r="T3902" i="2"/>
  <c r="S3903" i="2" l="1"/>
  <c r="T3903" i="2"/>
  <c r="U3903" i="2"/>
  <c r="S3904" i="2" l="1"/>
  <c r="T3904" i="2"/>
  <c r="U3904" i="2"/>
  <c r="S3905" i="2" l="1"/>
  <c r="U3905" i="2"/>
  <c r="T3905" i="2"/>
  <c r="S3906" i="2" l="1"/>
  <c r="T3906" i="2"/>
  <c r="U3906" i="2"/>
  <c r="S3907" i="2" l="1"/>
  <c r="T3907" i="2"/>
  <c r="U3907" i="2"/>
  <c r="S3908" i="2" l="1"/>
  <c r="U3908" i="2"/>
  <c r="T3908" i="2"/>
  <c r="S3909" i="2" l="1"/>
  <c r="T3909" i="2"/>
  <c r="U3909" i="2"/>
  <c r="S3910" i="2" l="1"/>
  <c r="T3910" i="2"/>
  <c r="U3910" i="2"/>
  <c r="S3911" i="2" l="1"/>
  <c r="T3911" i="2"/>
  <c r="U3911" i="2"/>
  <c r="S3912" i="2" l="1"/>
  <c r="U3912" i="2"/>
  <c r="T3912" i="2"/>
  <c r="S3913" i="2" l="1"/>
  <c r="T3913" i="2"/>
  <c r="U3913" i="2"/>
  <c r="S3914" i="2" l="1"/>
  <c r="U3914" i="2"/>
  <c r="T3914" i="2"/>
  <c r="S3915" i="2" l="1"/>
  <c r="T3915" i="2"/>
  <c r="U3915" i="2"/>
  <c r="S3916" i="2" l="1"/>
  <c r="T3916" i="2"/>
  <c r="U3916" i="2"/>
  <c r="S3917" i="2" l="1"/>
  <c r="T3917" i="2"/>
  <c r="U3917" i="2"/>
  <c r="S3918" i="2" l="1"/>
  <c r="T3918" i="2"/>
  <c r="U3918" i="2"/>
  <c r="S3919" i="2" l="1"/>
  <c r="U3919" i="2"/>
  <c r="T3919" i="2"/>
  <c r="S3920" i="2" l="1"/>
  <c r="U3920" i="2"/>
  <c r="T3920" i="2"/>
  <c r="S3921" i="2" l="1"/>
  <c r="U3921" i="2"/>
  <c r="T3921" i="2"/>
  <c r="S3922" i="2" l="1"/>
  <c r="U3922" i="2"/>
  <c r="T3922" i="2"/>
  <c r="S3923" i="2" l="1"/>
  <c r="T3923" i="2"/>
  <c r="U3923" i="2"/>
  <c r="S3924" i="2" l="1"/>
  <c r="U3924" i="2"/>
  <c r="T3924" i="2"/>
  <c r="S3925" i="2" l="1"/>
  <c r="U3925" i="2"/>
  <c r="T3925" i="2"/>
  <c r="S3926" i="2" l="1"/>
  <c r="U3926" i="2"/>
  <c r="T3926" i="2"/>
  <c r="S3927" i="2" l="1"/>
  <c r="U3927" i="2"/>
  <c r="T3927" i="2"/>
  <c r="S3928" i="2" l="1"/>
  <c r="U3928" i="2"/>
  <c r="T3928" i="2"/>
  <c r="S3929" i="2" l="1"/>
  <c r="U3929" i="2"/>
  <c r="T3929" i="2"/>
  <c r="S3930" i="2" l="1"/>
  <c r="U3930" i="2"/>
  <c r="T3930" i="2"/>
  <c r="S3931" i="2" l="1"/>
  <c r="U3931" i="2"/>
  <c r="T3931" i="2"/>
  <c r="S3932" i="2" l="1"/>
  <c r="U3932" i="2"/>
  <c r="T3932" i="2"/>
  <c r="S3933" i="2" l="1"/>
  <c r="T3933" i="2"/>
  <c r="U3933" i="2"/>
  <c r="S3934" i="2" l="1"/>
  <c r="T3934" i="2"/>
  <c r="U3934" i="2"/>
  <c r="S3935" i="2" l="1"/>
  <c r="T3935" i="2"/>
  <c r="U3935" i="2"/>
  <c r="S3936" i="2" l="1"/>
  <c r="U3936" i="2"/>
  <c r="T3936" i="2"/>
  <c r="S3937" i="2" l="1"/>
  <c r="T3937" i="2"/>
  <c r="U3937" i="2"/>
  <c r="S3938" i="2" l="1"/>
  <c r="U3938" i="2"/>
  <c r="T3938" i="2"/>
  <c r="S3939" i="2" l="1"/>
  <c r="U3939" i="2"/>
  <c r="T3939" i="2"/>
  <c r="S3940" i="2" l="1"/>
  <c r="T3940" i="2"/>
  <c r="U3940" i="2"/>
  <c r="S3941" i="2" l="1"/>
  <c r="U3941" i="2"/>
  <c r="T3941" i="2"/>
  <c r="S3942" i="2" l="1"/>
  <c r="T3942" i="2"/>
  <c r="U3942" i="2"/>
  <c r="S3943" i="2" l="1"/>
  <c r="U3943" i="2"/>
  <c r="T3943" i="2"/>
  <c r="S3944" i="2" l="1"/>
  <c r="T3944" i="2"/>
  <c r="U3944" i="2"/>
  <c r="S3945" i="2" l="1"/>
  <c r="U3945" i="2"/>
  <c r="T3945" i="2"/>
  <c r="S3946" i="2" l="1"/>
  <c r="T3946" i="2"/>
  <c r="U3946" i="2"/>
  <c r="S3947" i="2" l="1"/>
  <c r="U3947" i="2"/>
  <c r="T3947" i="2"/>
  <c r="S3948" i="2" l="1"/>
  <c r="U3948" i="2"/>
  <c r="T3948" i="2"/>
  <c r="S3949" i="2" l="1"/>
  <c r="U3949" i="2"/>
  <c r="T3949" i="2"/>
  <c r="S3950" i="2" l="1"/>
  <c r="U3950" i="2"/>
  <c r="T3950" i="2"/>
  <c r="S3951" i="2" l="1"/>
  <c r="T3951" i="2"/>
  <c r="U3951" i="2"/>
  <c r="S3952" i="2" l="1"/>
  <c r="T3952" i="2"/>
  <c r="U3952" i="2"/>
  <c r="S3953" i="2" l="1"/>
  <c r="T3953" i="2"/>
  <c r="U3953" i="2"/>
  <c r="S3954" i="2" l="1"/>
  <c r="U3954" i="2"/>
  <c r="T3954" i="2"/>
  <c r="S3955" i="2" l="1"/>
  <c r="U3955" i="2"/>
  <c r="T3955" i="2"/>
  <c r="S3956" i="2" l="1"/>
  <c r="U3956" i="2"/>
  <c r="T3956" i="2"/>
  <c r="S3957" i="2" l="1"/>
  <c r="T3957" i="2"/>
  <c r="U3957" i="2"/>
  <c r="S3958" i="2" l="1"/>
  <c r="U3958" i="2"/>
  <c r="T3958" i="2"/>
  <c r="S3959" i="2" l="1"/>
  <c r="U3959" i="2"/>
  <c r="T3959" i="2"/>
  <c r="S3960" i="2" l="1"/>
  <c r="T3960" i="2"/>
  <c r="U3960" i="2"/>
  <c r="S3961" i="2" l="1"/>
  <c r="U3961" i="2"/>
  <c r="T3961" i="2"/>
  <c r="S3962" i="2" l="1"/>
  <c r="T3962" i="2"/>
  <c r="U3962" i="2"/>
  <c r="S3963" i="2" l="1"/>
  <c r="T3963" i="2"/>
  <c r="U3963" i="2"/>
  <c r="S3964" i="2" l="1"/>
  <c r="T3964" i="2"/>
  <c r="U3964" i="2"/>
  <c r="S3965" i="2" l="1"/>
  <c r="T3965" i="2"/>
  <c r="U3965" i="2"/>
  <c r="S3966" i="2" l="1"/>
  <c r="U3966" i="2"/>
  <c r="T3966" i="2"/>
  <c r="S3967" i="2" l="1"/>
  <c r="U3967" i="2"/>
  <c r="T3967" i="2"/>
  <c r="S3968" i="2" l="1"/>
  <c r="T3968" i="2"/>
  <c r="U3968" i="2"/>
  <c r="S3969" i="2" l="1"/>
  <c r="U3969" i="2"/>
  <c r="T3969" i="2"/>
  <c r="S3970" i="2" l="1"/>
  <c r="U3970" i="2"/>
  <c r="T3970" i="2"/>
  <c r="S3971" i="2" l="1"/>
  <c r="U3971" i="2"/>
  <c r="T3971" i="2"/>
  <c r="S3972" i="2" l="1"/>
  <c r="T3972" i="2"/>
  <c r="U3972" i="2"/>
  <c r="S3973" i="2" l="1"/>
  <c r="T3973" i="2"/>
  <c r="U3973" i="2"/>
  <c r="S3974" i="2" l="1"/>
  <c r="T3974" i="2"/>
  <c r="U3974" i="2"/>
  <c r="S3975" i="2" l="1"/>
  <c r="U3975" i="2"/>
  <c r="T3975" i="2"/>
  <c r="S3976" i="2" l="1"/>
  <c r="T3976" i="2"/>
  <c r="U3976" i="2"/>
  <c r="S3977" i="2" l="1"/>
  <c r="U3977" i="2"/>
  <c r="T3977" i="2"/>
  <c r="S3978" i="2" l="1"/>
  <c r="U3978" i="2"/>
  <c r="T3978" i="2"/>
  <c r="S3979" i="2" l="1"/>
  <c r="U3979" i="2"/>
  <c r="T3979" i="2"/>
  <c r="S3980" i="2" l="1"/>
  <c r="U3980" i="2"/>
  <c r="T3980" i="2"/>
  <c r="S3981" i="2" l="1"/>
  <c r="U3981" i="2"/>
  <c r="T3981" i="2"/>
  <c r="S3982" i="2" l="1"/>
  <c r="T3982" i="2"/>
  <c r="U3982" i="2"/>
  <c r="S3983" i="2" l="1"/>
  <c r="T3983" i="2"/>
  <c r="U3983" i="2"/>
  <c r="S3984" i="2" l="1"/>
  <c r="U3984" i="2"/>
  <c r="T3984" i="2"/>
  <c r="S3985" i="2" l="1"/>
  <c r="U3985" i="2"/>
  <c r="T3985" i="2"/>
  <c r="S3986" i="2" l="1"/>
  <c r="U3986" i="2"/>
  <c r="T3986" i="2"/>
  <c r="S3987" i="2" l="1"/>
  <c r="U3987" i="2"/>
  <c r="T3987" i="2"/>
  <c r="S3988" i="2" l="1"/>
  <c r="T3988" i="2"/>
  <c r="U3988" i="2"/>
  <c r="S3989" i="2" l="1"/>
  <c r="U3989" i="2"/>
  <c r="T3989" i="2"/>
  <c r="S3990" i="2" l="1"/>
  <c r="U3990" i="2"/>
  <c r="T3990" i="2"/>
  <c r="S3991" i="2" l="1"/>
  <c r="T3991" i="2"/>
  <c r="U3991" i="2"/>
  <c r="S3992" i="2" l="1"/>
  <c r="T3992" i="2"/>
  <c r="U3992" i="2"/>
  <c r="S3993" i="2" l="1"/>
  <c r="T3993" i="2"/>
  <c r="U3993" i="2"/>
  <c r="S3994" i="2" l="1"/>
  <c r="U3994" i="2"/>
  <c r="T3994" i="2"/>
  <c r="S3995" i="2" l="1"/>
  <c r="T3995" i="2"/>
  <c r="U3995" i="2"/>
  <c r="S3996" i="2" l="1"/>
  <c r="U3996" i="2"/>
  <c r="T3996" i="2"/>
  <c r="S3997" i="2" l="1"/>
  <c r="T3997" i="2"/>
  <c r="U3997" i="2"/>
  <c r="S3998" i="2" l="1"/>
  <c r="T3998" i="2"/>
  <c r="U3998" i="2"/>
  <c r="S3999" i="2" l="1"/>
  <c r="T3999" i="2"/>
  <c r="U3999" i="2"/>
  <c r="S4000" i="2" l="1"/>
  <c r="U4000" i="2"/>
  <c r="T4000" i="2"/>
  <c r="S4001" i="2" l="1"/>
  <c r="U4001" i="2"/>
  <c r="T4001" i="2"/>
  <c r="S4002" i="2" l="1"/>
  <c r="U4002" i="2"/>
  <c r="T4002" i="2"/>
  <c r="S4003" i="2" l="1"/>
  <c r="U4003" i="2"/>
  <c r="T4003" i="2"/>
  <c r="S4004" i="2" l="1"/>
  <c r="U4004" i="2"/>
  <c r="T4004" i="2"/>
  <c r="S4005" i="2" l="1"/>
  <c r="T4005" i="2"/>
  <c r="U4005" i="2"/>
  <c r="S4006" i="2" l="1"/>
  <c r="T4006" i="2"/>
  <c r="U4006" i="2"/>
  <c r="S4007" i="2" l="1"/>
  <c r="U4007" i="2"/>
  <c r="T4007" i="2"/>
  <c r="S4008" i="2" l="1"/>
  <c r="T4008" i="2"/>
  <c r="U4008" i="2"/>
  <c r="S4009" i="2" l="1"/>
  <c r="U4009" i="2"/>
  <c r="T4009" i="2"/>
  <c r="S4010" i="2" l="1"/>
  <c r="T4010" i="2"/>
  <c r="U4010" i="2"/>
  <c r="S4011" i="2" l="1"/>
  <c r="U4011" i="2"/>
  <c r="T4011" i="2"/>
  <c r="S4012" i="2" l="1"/>
  <c r="U4012" i="2"/>
  <c r="T4012" i="2"/>
  <c r="S4013" i="2" l="1"/>
  <c r="T4013" i="2"/>
  <c r="U4013" i="2"/>
  <c r="S4014" i="2" l="1"/>
  <c r="U4014" i="2"/>
  <c r="T4014" i="2"/>
  <c r="S4015" i="2" l="1"/>
  <c r="U4015" i="2"/>
  <c r="T4015" i="2"/>
  <c r="S4016" i="2" l="1"/>
  <c r="T4016" i="2"/>
  <c r="U4016" i="2"/>
  <c r="S4017" i="2" l="1"/>
  <c r="U4017" i="2"/>
  <c r="T4017" i="2"/>
  <c r="S4018" i="2" l="1"/>
  <c r="U4018" i="2"/>
  <c r="T4018" i="2"/>
  <c r="S4019" i="2" l="1"/>
  <c r="U4019" i="2"/>
  <c r="T4019" i="2"/>
  <c r="S4020" i="2" l="1"/>
  <c r="T4020" i="2"/>
  <c r="U4020" i="2"/>
  <c r="S4021" i="2" l="1"/>
  <c r="T4021" i="2"/>
  <c r="U4021" i="2"/>
  <c r="S4022" i="2" l="1"/>
  <c r="T4022" i="2"/>
  <c r="U4022" i="2"/>
  <c r="S4023" i="2" l="1"/>
  <c r="U4023" i="2"/>
  <c r="T4023" i="2"/>
  <c r="S4024" i="2" l="1"/>
  <c r="U4024" i="2"/>
  <c r="T4024" i="2"/>
  <c r="S4025" i="2" l="1"/>
  <c r="U4025" i="2"/>
  <c r="T4025" i="2"/>
  <c r="S4026" i="2" l="1"/>
  <c r="T4026" i="2"/>
  <c r="U4026" i="2"/>
  <c r="S4027" i="2" l="1"/>
  <c r="U4027" i="2"/>
  <c r="T4027" i="2"/>
  <c r="S4028" i="2" l="1"/>
  <c r="U4028" i="2"/>
  <c r="T4028" i="2"/>
  <c r="S4029" i="2" l="1"/>
  <c r="U4029" i="2"/>
  <c r="T4029" i="2"/>
  <c r="S4030" i="2" l="1"/>
  <c r="T4030" i="2"/>
  <c r="U4030" i="2"/>
  <c r="S4031" i="2" l="1"/>
  <c r="T4031" i="2"/>
  <c r="U4031" i="2"/>
  <c r="S4032" i="2" l="1"/>
  <c r="U4032" i="2"/>
  <c r="T4032" i="2"/>
  <c r="S4033" i="2" l="1"/>
  <c r="U4033" i="2"/>
  <c r="T4033" i="2"/>
  <c r="S4034" i="2" l="1"/>
  <c r="U4034" i="2"/>
  <c r="T4034" i="2"/>
  <c r="S4035" i="2" l="1"/>
  <c r="U4035" i="2"/>
  <c r="T4035" i="2"/>
  <c r="S4036" i="2" l="1"/>
  <c r="T4036" i="2"/>
  <c r="U4036" i="2"/>
  <c r="S4037" i="2" l="1"/>
  <c r="T4037" i="2"/>
  <c r="U4037" i="2"/>
  <c r="S4038" i="2" l="1"/>
  <c r="T4038" i="2"/>
  <c r="U4038" i="2"/>
  <c r="S4039" i="2" l="1"/>
  <c r="T4039" i="2"/>
  <c r="U4039" i="2"/>
  <c r="S4040" i="2" l="1"/>
  <c r="U4040" i="2"/>
  <c r="T4040" i="2"/>
  <c r="S4041" i="2" l="1"/>
  <c r="T4041" i="2"/>
  <c r="U4041" i="2"/>
  <c r="S4042" i="2" l="1"/>
  <c r="U4042" i="2"/>
  <c r="T4042" i="2"/>
  <c r="S4043" i="2" l="1"/>
  <c r="U4043" i="2"/>
  <c r="T4043" i="2"/>
  <c r="S4044" i="2" l="1"/>
  <c r="T4044" i="2"/>
  <c r="U4044" i="2"/>
  <c r="S4045" i="2" l="1"/>
  <c r="U4045" i="2"/>
  <c r="T4045" i="2"/>
  <c r="S4046" i="2" l="1"/>
  <c r="U4046" i="2"/>
  <c r="T4046" i="2"/>
  <c r="S4047" i="2" l="1"/>
  <c r="U4047" i="2"/>
  <c r="T4047" i="2"/>
  <c r="S4048" i="2" l="1"/>
  <c r="T4048" i="2"/>
  <c r="U4048" i="2"/>
  <c r="S4049" i="2" l="1"/>
  <c r="T4049" i="2"/>
  <c r="U4049" i="2"/>
  <c r="S4050" i="2" l="1"/>
  <c r="T4050" i="2"/>
  <c r="U4050" i="2"/>
  <c r="S4051" i="2" l="1"/>
  <c r="T4051" i="2"/>
  <c r="U4051" i="2"/>
  <c r="S4052" i="2" l="1"/>
  <c r="U4052" i="2"/>
  <c r="T4052" i="2"/>
  <c r="S4053" i="2" l="1"/>
  <c r="U4053" i="2"/>
  <c r="T4053" i="2"/>
  <c r="S4054" i="2" l="1"/>
  <c r="U4054" i="2"/>
  <c r="T4054" i="2"/>
  <c r="S4055" i="2" l="1"/>
  <c r="U4055" i="2"/>
  <c r="T4055" i="2"/>
  <c r="S4056" i="2" l="1"/>
  <c r="U4056" i="2"/>
  <c r="T4056" i="2"/>
  <c r="S4057" i="2" l="1"/>
  <c r="T4057" i="2"/>
  <c r="U4057" i="2"/>
  <c r="S4058" i="2" l="1"/>
  <c r="U4058" i="2"/>
  <c r="T4058" i="2"/>
  <c r="S4059" i="2" l="1"/>
  <c r="U4059" i="2"/>
  <c r="T4059" i="2"/>
  <c r="S4060" i="2" l="1"/>
  <c r="U4060" i="2"/>
  <c r="T4060" i="2"/>
  <c r="S4061" i="2" l="1"/>
  <c r="U4061" i="2"/>
  <c r="T4061" i="2"/>
  <c r="S4062" i="2" l="1"/>
  <c r="U4062" i="2"/>
  <c r="T4062" i="2"/>
  <c r="S4063" i="2" l="1"/>
  <c r="U4063" i="2"/>
  <c r="T4063" i="2"/>
  <c r="S4064" i="2" l="1"/>
  <c r="T4064" i="2"/>
  <c r="U4064" i="2"/>
  <c r="S4065" i="2" l="1"/>
  <c r="U4065" i="2"/>
  <c r="T4065" i="2"/>
  <c r="S4066" i="2" l="1"/>
  <c r="U4066" i="2"/>
  <c r="T4066" i="2"/>
  <c r="S4067" i="2" l="1"/>
  <c r="U4067" i="2"/>
  <c r="T4067" i="2"/>
  <c r="S4068" i="2" l="1"/>
  <c r="T4068" i="2"/>
  <c r="U4068" i="2"/>
  <c r="S4069" i="2" l="1"/>
  <c r="T4069" i="2"/>
  <c r="U4069" i="2"/>
  <c r="S4070" i="2" l="1"/>
  <c r="U4070" i="2"/>
  <c r="T4070" i="2"/>
  <c r="S4071" i="2" l="1"/>
  <c r="T4071" i="2"/>
  <c r="U4071" i="2"/>
  <c r="S4072" i="2" l="1"/>
  <c r="U4072" i="2"/>
  <c r="T4072" i="2"/>
  <c r="S4073" i="2" l="1"/>
  <c r="U4073" i="2"/>
  <c r="T4073" i="2"/>
  <c r="S4074" i="2" l="1"/>
  <c r="T4074" i="2"/>
  <c r="U4074" i="2"/>
  <c r="S4075" i="2" l="1"/>
  <c r="U4075" i="2"/>
  <c r="T4075" i="2"/>
  <c r="S4076" i="2" l="1"/>
  <c r="T4076" i="2"/>
  <c r="U4076" i="2"/>
  <c r="S4077" i="2" l="1"/>
  <c r="U4077" i="2"/>
  <c r="T4077" i="2"/>
  <c r="S4078" i="2" l="1"/>
  <c r="U4078" i="2"/>
  <c r="T4078" i="2"/>
  <c r="S4079" i="2" l="1"/>
  <c r="U4079" i="2"/>
  <c r="T4079" i="2"/>
  <c r="S4080" i="2" l="1"/>
  <c r="U4080" i="2"/>
  <c r="T4080" i="2"/>
  <c r="S4081" i="2" l="1"/>
  <c r="U4081" i="2"/>
  <c r="T4081" i="2"/>
  <c r="S4082" i="2" l="1"/>
  <c r="T4082" i="2"/>
  <c r="U4082" i="2"/>
  <c r="S4083" i="2" l="1"/>
  <c r="T4083" i="2"/>
  <c r="U4083" i="2"/>
  <c r="S4084" i="2" l="1"/>
  <c r="T4084" i="2"/>
  <c r="U4084" i="2"/>
  <c r="S4085" i="2" l="1"/>
  <c r="T4085" i="2"/>
  <c r="U4085" i="2"/>
  <c r="S4086" i="2" l="1"/>
  <c r="U4086" i="2"/>
  <c r="T4086" i="2"/>
  <c r="S4087" i="2" l="1"/>
  <c r="U4087" i="2"/>
  <c r="T4087" i="2"/>
  <c r="S4088" i="2" l="1"/>
  <c r="U4088" i="2"/>
  <c r="T4088" i="2"/>
  <c r="S4089" i="2" l="1"/>
  <c r="T4089" i="2"/>
  <c r="U4089" i="2"/>
  <c r="S4090" i="2" l="1"/>
  <c r="U4090" i="2"/>
  <c r="T4090" i="2"/>
  <c r="S4091" i="2" l="1"/>
  <c r="T4091" i="2"/>
  <c r="U4091" i="2"/>
  <c r="S4092" i="2" l="1"/>
  <c r="T4092" i="2"/>
  <c r="U4092" i="2"/>
  <c r="S4093" i="2" l="1"/>
  <c r="U4093" i="2"/>
  <c r="T4093" i="2"/>
  <c r="S4094" i="2" l="1"/>
  <c r="U4094" i="2"/>
  <c r="T4094" i="2"/>
  <c r="S4095" i="2" l="1"/>
  <c r="U4095" i="2"/>
  <c r="T4095" i="2"/>
  <c r="S4096" i="2" l="1"/>
  <c r="G10" i="7" s="1"/>
  <c r="T4096" i="2"/>
  <c r="U4096" i="2"/>
  <c r="S4097" i="2" l="1"/>
  <c r="U4097" i="2"/>
  <c r="T4097" i="2"/>
  <c r="S4098" i="2" l="1"/>
  <c r="U4098" i="2"/>
  <c r="T4098" i="2"/>
  <c r="S4099" i="2" l="1"/>
  <c r="U4099" i="2"/>
  <c r="T4099" i="2"/>
  <c r="S4100" i="2" l="1"/>
  <c r="T4100" i="2"/>
  <c r="U4100" i="2"/>
  <c r="S4101" i="2" l="1"/>
  <c r="U4101" i="2"/>
  <c r="T4101" i="2"/>
  <c r="S4102" i="2" l="1"/>
  <c r="U4102" i="2"/>
  <c r="T4102" i="2"/>
  <c r="S4103" i="2" l="1"/>
  <c r="U4103" i="2"/>
  <c r="T4103" i="2"/>
  <c r="S4104" i="2" l="1"/>
  <c r="T4104" i="2"/>
  <c r="U4104" i="2"/>
  <c r="S4105" i="2" l="1"/>
  <c r="T4105" i="2"/>
  <c r="U4105" i="2"/>
  <c r="S4106" i="2" l="1"/>
  <c r="U4106" i="2"/>
  <c r="T4106" i="2"/>
  <c r="S4107" i="2" l="1"/>
  <c r="U4107" i="2"/>
  <c r="T4107" i="2"/>
  <c r="S4108" i="2" l="1"/>
  <c r="U4108" i="2"/>
  <c r="T4108" i="2"/>
  <c r="S4109" i="2" l="1"/>
  <c r="T4109" i="2"/>
  <c r="U4109" i="2"/>
  <c r="S4110" i="2" l="1"/>
  <c r="U4110" i="2"/>
  <c r="T4110" i="2"/>
  <c r="S4111" i="2" l="1"/>
  <c r="T4111" i="2"/>
  <c r="U4111" i="2"/>
  <c r="S4112" i="2" l="1"/>
  <c r="U4112" i="2"/>
  <c r="T4112" i="2"/>
  <c r="S4113" i="2" l="1"/>
  <c r="U4113" i="2"/>
  <c r="T4113" i="2"/>
  <c r="S4114" i="2" l="1"/>
  <c r="U4114" i="2"/>
  <c r="T4114" i="2"/>
  <c r="S4115" i="2" l="1"/>
  <c r="U4115" i="2"/>
  <c r="T4115" i="2"/>
  <c r="S4116" i="2" l="1"/>
  <c r="T4116" i="2"/>
  <c r="U4116" i="2"/>
  <c r="S4117" i="2" l="1"/>
  <c r="T4117" i="2"/>
  <c r="U4117" i="2"/>
  <c r="S4118" i="2" l="1"/>
  <c r="U4118" i="2"/>
  <c r="T4118" i="2"/>
  <c r="S4119" i="2" l="1"/>
  <c r="T4119" i="2"/>
  <c r="U4119" i="2"/>
  <c r="S4120" i="2" l="1"/>
  <c r="T4120" i="2"/>
  <c r="U4120" i="2"/>
  <c r="S4121" i="2" l="1"/>
  <c r="U4121" i="2"/>
  <c r="T4121" i="2"/>
  <c r="S4122" i="2" l="1"/>
  <c r="U4122" i="2"/>
  <c r="T4122" i="2"/>
  <c r="S4123" i="2" l="1"/>
  <c r="U4123" i="2"/>
  <c r="T4123" i="2"/>
  <c r="S4124" i="2" l="1"/>
  <c r="T4124" i="2"/>
  <c r="U4124" i="2"/>
  <c r="S4125" i="2" l="1"/>
  <c r="U4125" i="2"/>
  <c r="T4125" i="2"/>
  <c r="S4126" i="2" l="1"/>
  <c r="U4126" i="2"/>
  <c r="T4126" i="2"/>
  <c r="S4127" i="2" l="1"/>
  <c r="U4127" i="2"/>
  <c r="T4127" i="2"/>
  <c r="S4128" i="2" l="1"/>
  <c r="T4128" i="2"/>
  <c r="U4128" i="2"/>
  <c r="S4129" i="2" l="1"/>
  <c r="U4129" i="2"/>
  <c r="T4129" i="2"/>
  <c r="S4130" i="2" l="1"/>
  <c r="U4130" i="2"/>
  <c r="T4130" i="2"/>
  <c r="S4131" i="2" l="1"/>
  <c r="T4131" i="2"/>
  <c r="U4131" i="2"/>
  <c r="S4132" i="2" l="1"/>
  <c r="T4132" i="2"/>
  <c r="U4132" i="2"/>
  <c r="S4133" i="2" l="1"/>
  <c r="T4133" i="2"/>
  <c r="U4133" i="2"/>
  <c r="S4134" i="2" l="1"/>
  <c r="T4134" i="2"/>
  <c r="U4134" i="2"/>
  <c r="S4135" i="2" l="1"/>
  <c r="T4135" i="2"/>
  <c r="U4135" i="2"/>
  <c r="S4136" i="2" l="1"/>
  <c r="T4136" i="2"/>
  <c r="U4136" i="2"/>
  <c r="S4137" i="2" l="1"/>
  <c r="U4137" i="2"/>
  <c r="T4137" i="2"/>
  <c r="S4138" i="2" l="1"/>
  <c r="U4138" i="2"/>
  <c r="T4138" i="2"/>
  <c r="S4139" i="2" l="1"/>
  <c r="U4139" i="2"/>
  <c r="T4139" i="2"/>
  <c r="S4140" i="2" l="1"/>
  <c r="U4140" i="2"/>
  <c r="T4140" i="2"/>
  <c r="S4141" i="2" l="1"/>
  <c r="U4141" i="2"/>
  <c r="T4141" i="2"/>
  <c r="S4142" i="2" l="1"/>
  <c r="T4142" i="2"/>
  <c r="U4142" i="2"/>
  <c r="S4143" i="2" l="1"/>
  <c r="U4143" i="2"/>
  <c r="T4143" i="2"/>
  <c r="S4144" i="2" l="1"/>
  <c r="U4144" i="2"/>
  <c r="T4144" i="2"/>
  <c r="S4145" i="2" l="1"/>
  <c r="T4145" i="2"/>
  <c r="U4145" i="2"/>
  <c r="S4146" i="2" l="1"/>
  <c r="U4146" i="2"/>
  <c r="T4146" i="2"/>
  <c r="S4147" i="2" l="1"/>
  <c r="U4147" i="2"/>
  <c r="T4147" i="2"/>
  <c r="S4148" i="2" l="1"/>
  <c r="U4148" i="2"/>
  <c r="T4148" i="2"/>
  <c r="S4149" i="2" l="1"/>
  <c r="U4149" i="2"/>
  <c r="T4149" i="2"/>
  <c r="S4150" i="2" l="1"/>
  <c r="T4150" i="2"/>
  <c r="U4150" i="2"/>
  <c r="S4151" i="2" l="1"/>
  <c r="T4151" i="2"/>
  <c r="U4151" i="2"/>
  <c r="S4152" i="2" l="1"/>
  <c r="U4152" i="2"/>
  <c r="T4152" i="2"/>
  <c r="S4153" i="2" l="1"/>
  <c r="U4153" i="2"/>
  <c r="T4153" i="2"/>
  <c r="S4154" i="2" l="1"/>
  <c r="U4154" i="2"/>
  <c r="T4154" i="2"/>
  <c r="S4155" i="2" l="1"/>
  <c r="U4155" i="2"/>
  <c r="T4155" i="2"/>
  <c r="S4156" i="2" l="1"/>
  <c r="T4156" i="2"/>
  <c r="U4156" i="2"/>
  <c r="S4157" i="2" l="1"/>
  <c r="T4157" i="2"/>
  <c r="U4157" i="2"/>
  <c r="S4158" i="2" l="1"/>
  <c r="T4158" i="2"/>
  <c r="U4158" i="2"/>
  <c r="S4159" i="2" l="1"/>
  <c r="T4159" i="2"/>
  <c r="U4159" i="2"/>
  <c r="S4160" i="2" l="1"/>
  <c r="U4160" i="2"/>
  <c r="T4160" i="2"/>
  <c r="S4161" i="2" l="1"/>
  <c r="U4161" i="2"/>
  <c r="T4161" i="2"/>
  <c r="S4162" i="2" l="1"/>
  <c r="T4162" i="2"/>
  <c r="U4162" i="2"/>
  <c r="S4163" i="2" l="1"/>
  <c r="U4163" i="2"/>
  <c r="T4163" i="2"/>
  <c r="S4164" i="2" l="1"/>
  <c r="U4164" i="2"/>
  <c r="T4164" i="2"/>
  <c r="S4165" i="2" l="1"/>
  <c r="U4165" i="2"/>
  <c r="T4165" i="2"/>
  <c r="S4166" i="2" l="1"/>
  <c r="T4166" i="2"/>
  <c r="U4166" i="2"/>
  <c r="S4167" i="2" l="1"/>
  <c r="U4167" i="2"/>
  <c r="T4167" i="2"/>
  <c r="S4168" i="2" l="1"/>
  <c r="T4168" i="2"/>
  <c r="U4168" i="2"/>
  <c r="S4169" i="2" l="1"/>
  <c r="U4169" i="2"/>
  <c r="T4169" i="2"/>
  <c r="S4170" i="2" l="1"/>
  <c r="U4170" i="2"/>
  <c r="T4170" i="2"/>
  <c r="S4171" i="2" l="1"/>
  <c r="T4171" i="2"/>
  <c r="U4171" i="2"/>
  <c r="S4172" i="2" l="1"/>
  <c r="U4172" i="2"/>
  <c r="T4172" i="2"/>
  <c r="S4173" i="2" l="1"/>
  <c r="U4173" i="2"/>
  <c r="T4173" i="2"/>
  <c r="S4174" i="2" l="1"/>
  <c r="T4174" i="2"/>
  <c r="U4174" i="2"/>
  <c r="S4175" i="2" l="1"/>
  <c r="T4175" i="2"/>
  <c r="U4175" i="2"/>
  <c r="S4176" i="2" l="1"/>
  <c r="U4176" i="2"/>
  <c r="T4176" i="2"/>
  <c r="S4177" i="2" l="1"/>
  <c r="T4177" i="2"/>
  <c r="U4177" i="2"/>
  <c r="S4178" i="2" l="1"/>
  <c r="U4178" i="2"/>
  <c r="T4178" i="2"/>
  <c r="S4179" i="2" l="1"/>
  <c r="U4179" i="2"/>
  <c r="T4179" i="2"/>
  <c r="S4180" i="2" l="1"/>
  <c r="U4180" i="2"/>
  <c r="T4180" i="2"/>
  <c r="S4181" i="2" l="1"/>
  <c r="T4181" i="2"/>
  <c r="U4181" i="2"/>
  <c r="S4182" i="2" l="1"/>
  <c r="U4182" i="2"/>
  <c r="T4182" i="2"/>
  <c r="S4183" i="2" l="1"/>
  <c r="T4183" i="2"/>
  <c r="U4183" i="2"/>
  <c r="S4184" i="2" l="1"/>
  <c r="U4184" i="2"/>
  <c r="T4184" i="2"/>
  <c r="S4185" i="2" l="1"/>
  <c r="T4185" i="2"/>
  <c r="U4185" i="2"/>
  <c r="S4186" i="2" l="1"/>
  <c r="U4186" i="2"/>
  <c r="T4186" i="2"/>
  <c r="S4187" i="2" l="1"/>
  <c r="T4187" i="2"/>
  <c r="U4187" i="2"/>
  <c r="S4188" i="2" l="1"/>
  <c r="U4188" i="2"/>
  <c r="T4188" i="2"/>
  <c r="S4189" i="2" l="1"/>
  <c r="U4189" i="2"/>
  <c r="T4189" i="2"/>
  <c r="S4190" i="2" l="1"/>
  <c r="T4190" i="2"/>
  <c r="U4190" i="2"/>
  <c r="S4191" i="2" l="1"/>
  <c r="U4191" i="2"/>
  <c r="T4191" i="2"/>
  <c r="S4192" i="2" l="1"/>
  <c r="U4192" i="2"/>
  <c r="T4192" i="2"/>
  <c r="S4193" i="2" l="1"/>
  <c r="U4193" i="2"/>
  <c r="T4193" i="2"/>
  <c r="S4194" i="2" l="1"/>
  <c r="U4194" i="2"/>
  <c r="T4194" i="2"/>
  <c r="S4195" i="2" l="1"/>
  <c r="U4195" i="2"/>
  <c r="T4195" i="2"/>
  <c r="S4196" i="2" l="1"/>
  <c r="U4196" i="2"/>
  <c r="T4196" i="2"/>
  <c r="S4197" i="2" l="1"/>
  <c r="T4197" i="2"/>
  <c r="U4197" i="2"/>
  <c r="S4198" i="2" l="1"/>
  <c r="U4198" i="2"/>
  <c r="T4198" i="2"/>
  <c r="S4199" i="2" l="1"/>
  <c r="U4199" i="2"/>
  <c r="T4199" i="2"/>
  <c r="S4200" i="2" l="1"/>
  <c r="T4200" i="2"/>
  <c r="U4200" i="2"/>
  <c r="S4201" i="2" l="1"/>
  <c r="T4201" i="2"/>
  <c r="U4201" i="2"/>
  <c r="S4202" i="2" l="1"/>
  <c r="U4202" i="2"/>
  <c r="T4202" i="2"/>
  <c r="S4203" i="2" l="1"/>
  <c r="U4203" i="2"/>
  <c r="T4203" i="2"/>
  <c r="S4204" i="2" l="1"/>
  <c r="U4204" i="2"/>
  <c r="T4204" i="2"/>
  <c r="S4205" i="2" l="1"/>
  <c r="U4205" i="2"/>
  <c r="T4205" i="2"/>
  <c r="S4206" i="2" l="1"/>
  <c r="T4206" i="2"/>
  <c r="U4206" i="2"/>
  <c r="S4207" i="2" l="1"/>
  <c r="U4207" i="2"/>
  <c r="T4207" i="2"/>
  <c r="S4208" i="2" l="1"/>
  <c r="U4208" i="2"/>
  <c r="T4208" i="2"/>
  <c r="S4209" i="2" l="1"/>
  <c r="U4209" i="2"/>
  <c r="T4209" i="2"/>
  <c r="S4210" i="2" l="1"/>
  <c r="T4210" i="2"/>
  <c r="U4210" i="2"/>
  <c r="S4211" i="2" l="1"/>
  <c r="T4211" i="2"/>
  <c r="U4211" i="2"/>
  <c r="S4212" i="2" l="1"/>
  <c r="T4212" i="2"/>
  <c r="U4212" i="2"/>
  <c r="S4213" i="2" l="1"/>
  <c r="T4213" i="2"/>
  <c r="U4213" i="2"/>
  <c r="S4214" i="2" l="1"/>
  <c r="U4214" i="2"/>
  <c r="T4214" i="2"/>
  <c r="S4215" i="2" l="1"/>
  <c r="U4215" i="2"/>
  <c r="T4215" i="2"/>
  <c r="S4216" i="2" l="1"/>
  <c r="U4216" i="2"/>
  <c r="T4216" i="2"/>
  <c r="S4217" i="2" l="1"/>
  <c r="T4217" i="2"/>
  <c r="U4217" i="2"/>
  <c r="S4218" i="2" l="1"/>
  <c r="U4218" i="2"/>
  <c r="T4218" i="2"/>
  <c r="S4219" i="2" l="1"/>
  <c r="U4219" i="2"/>
  <c r="T4219" i="2"/>
  <c r="S4220" i="2" l="1"/>
  <c r="U4220" i="2"/>
  <c r="T4220" i="2"/>
  <c r="S4221" i="2" l="1"/>
  <c r="T4221" i="2"/>
  <c r="U4221" i="2"/>
  <c r="S4222" i="2" l="1"/>
  <c r="U4222" i="2"/>
  <c r="T4222" i="2"/>
  <c r="S4223" i="2" l="1"/>
  <c r="T4223" i="2"/>
  <c r="U4223" i="2"/>
  <c r="S4224" i="2" l="1"/>
  <c r="U4224" i="2"/>
  <c r="T4224" i="2"/>
  <c r="S4225" i="2" l="1"/>
  <c r="U4225" i="2"/>
  <c r="T4225" i="2"/>
  <c r="S4226" i="2" l="1"/>
  <c r="T4226" i="2"/>
  <c r="U4226" i="2"/>
  <c r="S4227" i="2" l="1"/>
  <c r="T4227" i="2"/>
  <c r="U4227" i="2"/>
  <c r="S4228" i="2" l="1"/>
  <c r="U4228" i="2"/>
  <c r="T4228" i="2"/>
  <c r="S4229" i="2" l="1"/>
  <c r="T4229" i="2"/>
  <c r="U4229" i="2"/>
  <c r="S4230" i="2" l="1"/>
  <c r="U4230" i="2"/>
  <c r="T4230" i="2"/>
  <c r="S4231" i="2" l="1"/>
  <c r="U4231" i="2"/>
  <c r="T4231" i="2"/>
  <c r="S4232" i="2" l="1"/>
  <c r="U4232" i="2"/>
  <c r="T4232" i="2"/>
  <c r="S4233" i="2" l="1"/>
  <c r="T4233" i="2"/>
  <c r="U4233" i="2"/>
  <c r="S4234" i="2" l="1"/>
  <c r="U4234" i="2"/>
  <c r="T4234" i="2"/>
  <c r="S4235" i="2" l="1"/>
  <c r="T4235" i="2"/>
  <c r="U4235" i="2"/>
  <c r="S4236" i="2" l="1"/>
  <c r="U4236" i="2"/>
  <c r="T4236" i="2"/>
  <c r="S4237" i="2" l="1"/>
  <c r="U4237" i="2"/>
  <c r="T4237" i="2"/>
  <c r="S4238" i="2" l="1"/>
  <c r="T4238" i="2"/>
  <c r="U4238" i="2"/>
  <c r="S4239" i="2" l="1"/>
  <c r="U4239" i="2"/>
  <c r="T4239" i="2"/>
  <c r="S4240" i="2" l="1"/>
  <c r="T4240" i="2"/>
  <c r="U4240" i="2"/>
  <c r="S4241" i="2" l="1"/>
  <c r="U4241" i="2"/>
  <c r="T4241" i="2"/>
  <c r="S4242" i="2" l="1"/>
  <c r="T4242" i="2"/>
  <c r="U4242" i="2"/>
  <c r="S4243" i="2" l="1"/>
  <c r="U4243" i="2"/>
  <c r="T4243" i="2"/>
  <c r="S4244" i="2" l="1"/>
  <c r="U4244" i="2"/>
  <c r="T4244" i="2"/>
  <c r="S4245" i="2" l="1"/>
  <c r="U4245" i="2"/>
  <c r="T4245" i="2"/>
  <c r="S4246" i="2" l="1"/>
  <c r="U4246" i="2"/>
  <c r="T4246" i="2"/>
  <c r="S4247" i="2" l="1"/>
  <c r="T4247" i="2"/>
  <c r="U4247" i="2"/>
  <c r="S4248" i="2" l="1"/>
  <c r="U4248" i="2"/>
  <c r="T4248" i="2"/>
  <c r="S4249" i="2" l="1"/>
  <c r="T4249" i="2"/>
  <c r="U4249" i="2"/>
  <c r="S4250" i="2" l="1"/>
  <c r="T4250" i="2"/>
  <c r="U4250" i="2"/>
  <c r="S4251" i="2" l="1"/>
  <c r="U4251" i="2"/>
  <c r="T4251" i="2"/>
  <c r="S4252" i="2" l="1"/>
  <c r="U4252" i="2"/>
  <c r="T4252" i="2"/>
  <c r="S4253" i="2" l="1"/>
  <c r="T4253" i="2"/>
  <c r="U4253" i="2"/>
  <c r="S4254" i="2" l="1"/>
  <c r="T4254" i="2"/>
  <c r="U4254" i="2"/>
  <c r="S4255" i="2" l="1"/>
  <c r="U4255" i="2"/>
  <c r="T4255" i="2"/>
  <c r="S4256" i="2" l="1"/>
  <c r="U4256" i="2"/>
  <c r="T4256" i="2"/>
  <c r="S4257" i="2" l="1"/>
  <c r="U4257" i="2"/>
  <c r="T4257" i="2"/>
  <c r="S4258" i="2" l="1"/>
  <c r="U4258" i="2"/>
  <c r="T4258" i="2"/>
  <c r="S4259" i="2" l="1"/>
  <c r="U4259" i="2"/>
  <c r="T4259" i="2"/>
  <c r="S4260" i="2" l="1"/>
  <c r="U4260" i="2"/>
  <c r="T4260" i="2"/>
  <c r="S4261" i="2" l="1"/>
  <c r="T4261" i="2"/>
  <c r="U4261" i="2"/>
  <c r="S4262" i="2" l="1"/>
  <c r="U4262" i="2"/>
  <c r="T4262" i="2"/>
  <c r="S4263" i="2" l="1"/>
  <c r="T4263" i="2"/>
  <c r="U4263" i="2"/>
  <c r="S4264" i="2" l="1"/>
  <c r="U4264" i="2"/>
  <c r="T4264" i="2"/>
  <c r="S4265" i="2" l="1"/>
  <c r="U4265" i="2"/>
  <c r="T4265" i="2"/>
  <c r="S4266" i="2" l="1"/>
  <c r="T4266" i="2"/>
  <c r="U4266" i="2"/>
  <c r="S4267" i="2" l="1"/>
  <c r="T4267" i="2"/>
  <c r="U4267" i="2"/>
  <c r="S4268" i="2" l="1"/>
  <c r="U4268" i="2"/>
  <c r="T4268" i="2"/>
  <c r="S4269" i="2" l="1"/>
  <c r="T4269" i="2"/>
  <c r="U4269" i="2"/>
  <c r="S4270" i="2" l="1"/>
  <c r="T4270" i="2"/>
  <c r="U4270" i="2"/>
  <c r="S4271" i="2" l="1"/>
  <c r="U4271" i="2"/>
  <c r="T4271" i="2"/>
  <c r="S4272" i="2" l="1"/>
  <c r="T4272" i="2"/>
  <c r="U4272" i="2"/>
  <c r="S4273" i="2" l="1"/>
  <c r="U4273" i="2"/>
  <c r="T4273" i="2"/>
  <c r="S4274" i="2" l="1"/>
  <c r="T4274" i="2"/>
  <c r="U4274" i="2"/>
  <c r="S4275" i="2" l="1"/>
  <c r="U4275" i="2"/>
  <c r="T4275" i="2"/>
  <c r="S4276" i="2" l="1"/>
  <c r="U4276" i="2"/>
  <c r="T4276" i="2"/>
  <c r="S4277" i="2" l="1"/>
  <c r="U4277" i="2"/>
  <c r="T4277" i="2"/>
  <c r="S4278" i="2" l="1"/>
  <c r="U4278" i="2"/>
  <c r="T4278" i="2"/>
  <c r="S4279" i="2" l="1"/>
  <c r="T4279" i="2"/>
  <c r="U4279" i="2"/>
  <c r="S4280" i="2" l="1"/>
  <c r="U4280" i="2"/>
  <c r="T4280" i="2"/>
  <c r="S4281" i="2" l="1"/>
  <c r="T4281" i="2"/>
  <c r="U4281" i="2"/>
  <c r="S4282" i="2" l="1"/>
  <c r="T4282" i="2"/>
  <c r="U4282" i="2"/>
  <c r="S4283" i="2" l="1"/>
  <c r="U4283" i="2"/>
  <c r="T4283" i="2"/>
  <c r="S4284" i="2" l="1"/>
  <c r="U4284" i="2"/>
  <c r="T4284" i="2"/>
  <c r="S4285" i="2" l="1"/>
  <c r="U4285" i="2"/>
  <c r="T4285" i="2"/>
  <c r="S4286" i="2" l="1"/>
  <c r="T4286" i="2"/>
  <c r="U4286" i="2"/>
  <c r="S4287" i="2" l="1"/>
  <c r="U4287" i="2"/>
  <c r="T4287" i="2"/>
  <c r="S4288" i="2" l="1"/>
  <c r="T4288" i="2"/>
  <c r="U4288" i="2"/>
  <c r="S4289" i="2" l="1"/>
  <c r="T4289" i="2"/>
  <c r="U4289" i="2"/>
  <c r="S4290" i="2" l="1"/>
  <c r="U4290" i="2"/>
  <c r="T4290" i="2"/>
  <c r="S4291" i="2" l="1"/>
  <c r="U4291" i="2"/>
  <c r="T4291" i="2"/>
  <c r="S4292" i="2" l="1"/>
  <c r="U4292" i="2"/>
  <c r="T4292" i="2"/>
  <c r="S4293" i="2" l="1"/>
  <c r="U4293" i="2"/>
  <c r="T4293" i="2"/>
  <c r="S4294" i="2" l="1"/>
  <c r="T4294" i="2"/>
  <c r="U4294" i="2"/>
  <c r="S4295" i="2" l="1"/>
  <c r="U4295" i="2"/>
  <c r="T4295" i="2"/>
  <c r="S4296" i="2" l="1"/>
  <c r="U4296" i="2"/>
  <c r="T4296" i="2"/>
  <c r="S4297" i="2" l="1"/>
  <c r="U4297" i="2"/>
  <c r="T4297" i="2"/>
  <c r="S4298" i="2" l="1"/>
  <c r="T4298" i="2"/>
  <c r="U4298" i="2"/>
  <c r="S4299" i="2" l="1"/>
  <c r="U4299" i="2"/>
  <c r="T4299" i="2"/>
  <c r="S4300" i="2" l="1"/>
  <c r="T4300" i="2"/>
  <c r="U4300" i="2"/>
  <c r="S4301" i="2" l="1"/>
  <c r="T4301" i="2"/>
  <c r="U4301" i="2"/>
  <c r="S4302" i="2" l="1"/>
  <c r="U4302" i="2"/>
  <c r="T4302" i="2"/>
  <c r="S4303" i="2" l="1"/>
  <c r="T4303" i="2"/>
  <c r="U4303" i="2"/>
  <c r="S4304" i="2" l="1"/>
  <c r="U4304" i="2"/>
  <c r="T4304" i="2"/>
  <c r="S4305" i="2" l="1"/>
  <c r="U4305" i="2"/>
  <c r="T4305" i="2"/>
  <c r="S4306" i="2" l="1"/>
  <c r="T4306" i="2"/>
  <c r="U4306" i="2"/>
  <c r="S4307" i="2" l="1"/>
  <c r="U4307" i="2"/>
  <c r="T4307" i="2"/>
  <c r="S4308" i="2" l="1"/>
  <c r="U4308" i="2"/>
  <c r="T4308" i="2"/>
  <c r="S4309" i="2" l="1"/>
  <c r="U4309" i="2"/>
  <c r="T4309" i="2"/>
  <c r="S4310" i="2" l="1"/>
  <c r="T4310" i="2"/>
  <c r="U4310" i="2"/>
  <c r="S4311" i="2" l="1"/>
  <c r="U4311" i="2"/>
  <c r="T4311" i="2"/>
  <c r="S4312" i="2" l="1"/>
  <c r="U4312" i="2"/>
  <c r="T4312" i="2"/>
  <c r="S4313" i="2" l="1"/>
  <c r="U4313" i="2"/>
  <c r="T4313" i="2"/>
  <c r="S4314" i="2" l="1"/>
  <c r="U4314" i="2"/>
  <c r="T4314" i="2"/>
  <c r="S4315" i="2" l="1"/>
  <c r="T4315" i="2"/>
  <c r="U4315" i="2"/>
  <c r="S4316" i="2" l="1"/>
  <c r="U4316" i="2"/>
  <c r="T4316" i="2"/>
  <c r="S4317" i="2" l="1"/>
  <c r="U4317" i="2"/>
  <c r="T4317" i="2"/>
  <c r="S4318" i="2" l="1"/>
  <c r="T4318" i="2"/>
  <c r="U4318" i="2"/>
  <c r="S4319" i="2" l="1"/>
  <c r="U4319" i="2"/>
  <c r="T4319" i="2"/>
  <c r="S4320" i="2" l="1"/>
  <c r="U4320" i="2"/>
  <c r="T4320" i="2"/>
  <c r="S4321" i="2" l="1"/>
  <c r="U4321" i="2"/>
  <c r="T4321" i="2"/>
  <c r="S4322" i="2" l="1"/>
  <c r="U4322" i="2"/>
  <c r="T4322" i="2"/>
  <c r="S4323" i="2" l="1"/>
  <c r="U4323" i="2"/>
  <c r="T4323" i="2"/>
  <c r="S4324" i="2" l="1"/>
  <c r="T4324" i="2"/>
  <c r="U4324" i="2"/>
  <c r="S4325" i="2" l="1"/>
  <c r="T4325" i="2"/>
  <c r="U4325" i="2"/>
  <c r="S4326" i="2" l="1"/>
  <c r="T4326" i="2"/>
  <c r="U4326" i="2"/>
  <c r="S4327" i="2" l="1"/>
  <c r="U4327" i="2"/>
  <c r="T4327" i="2"/>
  <c r="S4328" i="2" l="1"/>
  <c r="U4328" i="2"/>
  <c r="T4328" i="2"/>
  <c r="S4329" i="2" l="1"/>
  <c r="U4329" i="2"/>
  <c r="T4329" i="2"/>
  <c r="S4330" i="2" l="1"/>
  <c r="T4330" i="2"/>
  <c r="U4330" i="2"/>
  <c r="S4331" i="2" l="1"/>
  <c r="U4331" i="2"/>
  <c r="T4331" i="2"/>
  <c r="S4332" i="2" l="1"/>
  <c r="U4332" i="2"/>
  <c r="T4332" i="2"/>
  <c r="S4333" i="2" l="1"/>
  <c r="U4333" i="2"/>
  <c r="T4333" i="2"/>
  <c r="S4334" i="2" l="1"/>
  <c r="T4334" i="2"/>
  <c r="U4334" i="2"/>
  <c r="S4335" i="2" l="1"/>
  <c r="U4335" i="2"/>
  <c r="T4335" i="2"/>
  <c r="S4336" i="2" l="1"/>
  <c r="T4336" i="2"/>
  <c r="U4336" i="2"/>
  <c r="S4337" i="2" l="1"/>
  <c r="U4337" i="2"/>
  <c r="T4337" i="2"/>
  <c r="S4338" i="2" l="1"/>
  <c r="U4338" i="2"/>
  <c r="T4338" i="2"/>
  <c r="S4339" i="2" l="1"/>
  <c r="U4339" i="2"/>
  <c r="T4339" i="2"/>
  <c r="S4340" i="2" l="1"/>
  <c r="U4340" i="2"/>
  <c r="T4340" i="2"/>
  <c r="S4341" i="2" l="1"/>
  <c r="U4341" i="2"/>
  <c r="T4341" i="2"/>
  <c r="S4342" i="2" l="1"/>
  <c r="T4342" i="2"/>
  <c r="U4342" i="2"/>
  <c r="S4343" i="2" l="1"/>
  <c r="T4343" i="2"/>
  <c r="U4343" i="2"/>
  <c r="S4344" i="2" l="1"/>
  <c r="U4344" i="2"/>
  <c r="T4344" i="2"/>
  <c r="S4345" i="2" l="1"/>
  <c r="U4345" i="2"/>
  <c r="T4345" i="2"/>
  <c r="S4346" i="2" l="1"/>
  <c r="T4346" i="2"/>
  <c r="U4346" i="2"/>
  <c r="S4347" i="2" l="1"/>
  <c r="T4347" i="2"/>
  <c r="U4347" i="2"/>
  <c r="S4348" i="2" l="1"/>
  <c r="T4348" i="2"/>
  <c r="U4348" i="2"/>
  <c r="S4349" i="2" l="1"/>
  <c r="U4349" i="2"/>
  <c r="T4349" i="2"/>
  <c r="S4350" i="2" l="1"/>
  <c r="T4350" i="2"/>
  <c r="U4350" i="2"/>
  <c r="S4351" i="2" l="1"/>
  <c r="U4351" i="2"/>
  <c r="T4351" i="2"/>
  <c r="S4352" i="2" l="1"/>
  <c r="U4352" i="2"/>
  <c r="T4352" i="2"/>
  <c r="S4353" i="2" l="1"/>
  <c r="T4353" i="2"/>
  <c r="U4353" i="2"/>
  <c r="S4354" i="2" l="1"/>
  <c r="T4354" i="2"/>
  <c r="U4354" i="2"/>
  <c r="S4355" i="2" l="1"/>
  <c r="T4355" i="2"/>
  <c r="U4355" i="2"/>
  <c r="S4356" i="2" l="1"/>
  <c r="U4356" i="2"/>
  <c r="T4356" i="2"/>
  <c r="S4357" i="2" l="1"/>
  <c r="U4357" i="2"/>
  <c r="T4357" i="2"/>
  <c r="S4358" i="2" l="1"/>
  <c r="T4358" i="2"/>
  <c r="U4358" i="2"/>
  <c r="S4359" i="2" l="1"/>
  <c r="T4359" i="2"/>
  <c r="U4359" i="2"/>
  <c r="S4360" i="2" l="1"/>
  <c r="U4360" i="2"/>
  <c r="T4360" i="2"/>
  <c r="S4361" i="2" l="1"/>
  <c r="U4361" i="2"/>
  <c r="T4361" i="2"/>
  <c r="S4362" i="2" l="1"/>
  <c r="T4362" i="2"/>
  <c r="U4362" i="2"/>
  <c r="S4363" i="2" l="1"/>
  <c r="T4363" i="2"/>
  <c r="U4363" i="2"/>
  <c r="S4364" i="2" l="1"/>
  <c r="T4364" i="2"/>
  <c r="U4364" i="2"/>
  <c r="S4365" i="2" l="1"/>
  <c r="T4365" i="2"/>
  <c r="U4365" i="2"/>
  <c r="S4366" i="2" l="1"/>
  <c r="T4366" i="2"/>
  <c r="U4366" i="2"/>
  <c r="S4367" i="2" l="1"/>
  <c r="U4367" i="2"/>
  <c r="T4367" i="2"/>
  <c r="S4368" i="2" l="1"/>
  <c r="T4368" i="2"/>
  <c r="U4368" i="2"/>
  <c r="S4369" i="2" l="1"/>
  <c r="U4369" i="2"/>
  <c r="T4369" i="2"/>
  <c r="S4370" i="2" l="1"/>
  <c r="T4370" i="2"/>
  <c r="U4370" i="2"/>
  <c r="S4371" i="2" l="1"/>
  <c r="T4371" i="2"/>
  <c r="U4371" i="2"/>
  <c r="S4372" i="2" l="1"/>
  <c r="T4372" i="2"/>
  <c r="U4372" i="2"/>
  <c r="S4373" i="2" l="1"/>
  <c r="U4373" i="2"/>
  <c r="T4373" i="2"/>
  <c r="S4374" i="2" l="1"/>
  <c r="U4374" i="2"/>
  <c r="T4374" i="2"/>
  <c r="S4375" i="2" l="1"/>
  <c r="T4375" i="2"/>
  <c r="U4375" i="2"/>
  <c r="S4376" i="2" l="1"/>
  <c r="U4376" i="2"/>
  <c r="T4376" i="2"/>
  <c r="S4377" i="2" l="1"/>
  <c r="U4377" i="2"/>
  <c r="T4377" i="2"/>
  <c r="S4378" i="2" l="1"/>
  <c r="U4378" i="2"/>
  <c r="T4378" i="2"/>
  <c r="S4379" i="2" l="1"/>
  <c r="T4379" i="2"/>
  <c r="U4379" i="2"/>
  <c r="S4380" i="2" l="1"/>
  <c r="T4380" i="2"/>
  <c r="U4380" i="2"/>
  <c r="S4381" i="2" l="1"/>
  <c r="T4381" i="2"/>
  <c r="U4381" i="2"/>
  <c r="S4382" i="2" l="1"/>
  <c r="U4382" i="2"/>
  <c r="T4382" i="2"/>
  <c r="S4383" i="2" l="1"/>
  <c r="U4383" i="2"/>
  <c r="T4383" i="2"/>
  <c r="S4384" i="2" l="1"/>
  <c r="U4384" i="2"/>
  <c r="T4384" i="2"/>
  <c r="S4385" i="2" l="1"/>
  <c r="T4385" i="2"/>
  <c r="U4385" i="2"/>
  <c r="S4386" i="2" l="1"/>
  <c r="T4386" i="2"/>
  <c r="U4386" i="2"/>
  <c r="S4387" i="2" l="1"/>
  <c r="U4387" i="2"/>
  <c r="T4387" i="2"/>
  <c r="S4388" i="2" l="1"/>
  <c r="U4388" i="2"/>
  <c r="T4388" i="2"/>
  <c r="S4389" i="2" l="1"/>
  <c r="U4389" i="2"/>
  <c r="T4389" i="2"/>
  <c r="S4390" i="2" l="1"/>
  <c r="U4390" i="2"/>
  <c r="T4390" i="2"/>
  <c r="S4391" i="2" l="1"/>
  <c r="T4391" i="2"/>
  <c r="U4391" i="2"/>
  <c r="S4392" i="2" l="1"/>
  <c r="T4392" i="2"/>
  <c r="U4392" i="2"/>
  <c r="S4393" i="2" l="1"/>
  <c r="U4393" i="2"/>
  <c r="T4393" i="2"/>
  <c r="S4394" i="2" l="1"/>
  <c r="T4394" i="2"/>
  <c r="U4394" i="2"/>
  <c r="S4395" i="2" l="1"/>
  <c r="U4395" i="2"/>
  <c r="T4395" i="2"/>
  <c r="S4396" i="2" l="1"/>
  <c r="U4396" i="2"/>
  <c r="T4396" i="2"/>
  <c r="S4397" i="2" l="1"/>
  <c r="U4397" i="2"/>
  <c r="T4397" i="2"/>
  <c r="S4398" i="2" l="1"/>
  <c r="U4398" i="2"/>
  <c r="T4398" i="2"/>
  <c r="S4399" i="2" l="1"/>
  <c r="T4399" i="2"/>
  <c r="U4399" i="2"/>
  <c r="S4400" i="2" l="1"/>
  <c r="U4400" i="2"/>
  <c r="T4400" i="2"/>
  <c r="S4401" i="2" l="1"/>
  <c r="U4401" i="2"/>
  <c r="T4401" i="2"/>
  <c r="S4402" i="2" l="1"/>
  <c r="U4402" i="2"/>
  <c r="T4402" i="2"/>
  <c r="S4403" i="2" l="1"/>
  <c r="U4403" i="2"/>
  <c r="T4403" i="2"/>
  <c r="S4404" i="2" l="1"/>
  <c r="U4404" i="2"/>
  <c r="T4404" i="2"/>
  <c r="S4405" i="2" l="1"/>
  <c r="T4405" i="2"/>
  <c r="U4405" i="2"/>
  <c r="S4406" i="2" l="1"/>
  <c r="T4406" i="2"/>
  <c r="U4406" i="2"/>
  <c r="S4407" i="2" l="1"/>
  <c r="U4407" i="2"/>
  <c r="T4407" i="2"/>
  <c r="S4408" i="2" l="1"/>
  <c r="T4408" i="2"/>
  <c r="U4408" i="2"/>
  <c r="S4409" i="2" l="1"/>
  <c r="U4409" i="2"/>
  <c r="T4409" i="2"/>
  <c r="S4410" i="2" l="1"/>
  <c r="T4410" i="2"/>
  <c r="U4410" i="2"/>
  <c r="S4411" i="2" l="1"/>
  <c r="T4411" i="2"/>
  <c r="U4411" i="2"/>
  <c r="S4412" i="2" l="1"/>
  <c r="U4412" i="2"/>
  <c r="T4412" i="2"/>
  <c r="S4413" i="2" l="1"/>
  <c r="T4413" i="2"/>
  <c r="U4413" i="2"/>
  <c r="S4414" i="2" l="1"/>
  <c r="U4414" i="2"/>
  <c r="T4414" i="2"/>
  <c r="S4415" i="2" l="1"/>
  <c r="U4415" i="2"/>
  <c r="T4415" i="2"/>
  <c r="S4416" i="2" l="1"/>
  <c r="U4416" i="2"/>
  <c r="T4416" i="2"/>
  <c r="S4417" i="2" l="1"/>
  <c r="U4417" i="2"/>
  <c r="T4417" i="2"/>
  <c r="S4418" i="2" l="1"/>
  <c r="U4418" i="2"/>
  <c r="T4418" i="2"/>
  <c r="S4419" i="2" l="1"/>
  <c r="T4419" i="2"/>
  <c r="U4419" i="2"/>
  <c r="S4420" i="2" l="1"/>
  <c r="T4420" i="2"/>
  <c r="U4420" i="2"/>
  <c r="S4421" i="2" l="1"/>
  <c r="T4421" i="2"/>
  <c r="U4421" i="2"/>
  <c r="S4422" i="2" l="1"/>
  <c r="U4422" i="2"/>
  <c r="T4422" i="2"/>
  <c r="S4423" i="2" l="1"/>
  <c r="T4423" i="2"/>
  <c r="U4423" i="2"/>
  <c r="S4424" i="2" l="1"/>
  <c r="U4424" i="2"/>
  <c r="T4424" i="2"/>
  <c r="S4425" i="2" l="1"/>
  <c r="U4425" i="2"/>
  <c r="T4425" i="2"/>
  <c r="S4426" i="2" l="1"/>
  <c r="T4426" i="2"/>
  <c r="U4426" i="2"/>
  <c r="S4427" i="2" l="1"/>
  <c r="U4427" i="2"/>
  <c r="T4427" i="2"/>
  <c r="S4428" i="2" l="1"/>
  <c r="T4428" i="2"/>
  <c r="U4428" i="2"/>
  <c r="S4429" i="2" l="1"/>
  <c r="U4429" i="2"/>
  <c r="T4429" i="2"/>
  <c r="S4430" i="2" l="1"/>
  <c r="T4430" i="2"/>
  <c r="U4430" i="2"/>
  <c r="S4431" i="2" l="1"/>
  <c r="U4431" i="2"/>
  <c r="T4431" i="2"/>
  <c r="S4432" i="2" l="1"/>
  <c r="T4432" i="2"/>
  <c r="U4432" i="2"/>
  <c r="S4433" i="2" l="1"/>
  <c r="T4433" i="2"/>
  <c r="U4433" i="2"/>
  <c r="S4434" i="2" l="1"/>
  <c r="U4434" i="2"/>
  <c r="T4434" i="2"/>
  <c r="S4435" i="2" l="1"/>
  <c r="U4435" i="2"/>
  <c r="T4435" i="2"/>
  <c r="S4436" i="2" l="1"/>
  <c r="T4436" i="2"/>
  <c r="U4436" i="2"/>
  <c r="S4437" i="2" l="1"/>
  <c r="U4437" i="2"/>
  <c r="T4437" i="2"/>
  <c r="S4438" i="2" l="1"/>
  <c r="U4438" i="2"/>
  <c r="T4438" i="2"/>
  <c r="S4439" i="2" l="1"/>
  <c r="T4439" i="2"/>
  <c r="U4439" i="2"/>
  <c r="S4440" i="2" l="1"/>
  <c r="U4440" i="2"/>
  <c r="T4440" i="2"/>
  <c r="S4441" i="2" l="1"/>
  <c r="U4441" i="2"/>
  <c r="T4441" i="2"/>
  <c r="S4442" i="2" l="1"/>
  <c r="T4442" i="2"/>
  <c r="U4442" i="2"/>
  <c r="S4443" i="2" l="1"/>
  <c r="U4443" i="2"/>
  <c r="T4443" i="2"/>
  <c r="S4444" i="2" l="1"/>
  <c r="U4444" i="2"/>
  <c r="T4444" i="2"/>
  <c r="S4445" i="2" l="1"/>
  <c r="T4445" i="2"/>
  <c r="U4445" i="2"/>
  <c r="S4446" i="2" l="1"/>
  <c r="T4446" i="2"/>
  <c r="U4446" i="2"/>
  <c r="S4447" i="2" l="1"/>
  <c r="U4447" i="2"/>
  <c r="T4447" i="2"/>
  <c r="S4448" i="2" l="1"/>
  <c r="U4448" i="2"/>
  <c r="T4448" i="2"/>
  <c r="S4449" i="2" l="1"/>
  <c r="U4449" i="2"/>
  <c r="T4449" i="2"/>
  <c r="S4450" i="2" l="1"/>
  <c r="T4450" i="2"/>
  <c r="U4450" i="2"/>
  <c r="S4451" i="2" l="1"/>
  <c r="U4451" i="2"/>
  <c r="T4451" i="2"/>
  <c r="S4452" i="2" l="1"/>
  <c r="T4452" i="2"/>
  <c r="U4452" i="2"/>
  <c r="S4453" i="2" l="1"/>
  <c r="U4453" i="2"/>
  <c r="T4453" i="2"/>
  <c r="S4454" i="2" l="1"/>
  <c r="T4454" i="2"/>
  <c r="U4454" i="2"/>
  <c r="S4455" i="2" l="1"/>
  <c r="U4455" i="2"/>
  <c r="T4455" i="2"/>
  <c r="S4456" i="2" l="1"/>
  <c r="T4456" i="2"/>
  <c r="U4456" i="2"/>
  <c r="S4457" i="2" l="1"/>
  <c r="T4457" i="2"/>
  <c r="U4457" i="2"/>
  <c r="S4458" i="2" l="1"/>
  <c r="U4458" i="2"/>
  <c r="T4458" i="2"/>
  <c r="S4459" i="2" l="1"/>
  <c r="U4459" i="2"/>
  <c r="T4459" i="2"/>
  <c r="S4460" i="2" l="1"/>
  <c r="U4460" i="2"/>
  <c r="T4460" i="2"/>
  <c r="S4461" i="2" l="1"/>
  <c r="T4461" i="2"/>
  <c r="U4461" i="2"/>
  <c r="S4462" i="2" l="1"/>
  <c r="T4462" i="2"/>
  <c r="U4462" i="2"/>
  <c r="S4463" i="2" l="1"/>
  <c r="T4463" i="2"/>
  <c r="U4463" i="2"/>
  <c r="S4464" i="2" l="1"/>
  <c r="T4464" i="2"/>
  <c r="U4464" i="2"/>
  <c r="S4465" i="2" l="1"/>
  <c r="T4465" i="2"/>
  <c r="U4465" i="2"/>
  <c r="S4466" i="2" l="1"/>
  <c r="U4466" i="2"/>
  <c r="T4466" i="2"/>
  <c r="S4467" i="2" l="1"/>
  <c r="T4467" i="2"/>
  <c r="U4467" i="2"/>
  <c r="S4468" i="2" l="1"/>
  <c r="T4468" i="2"/>
  <c r="U4468" i="2"/>
  <c r="S4469" i="2" l="1"/>
  <c r="U4469" i="2"/>
  <c r="T4469" i="2"/>
  <c r="S4470" i="2" l="1"/>
  <c r="T4470" i="2"/>
  <c r="U4470" i="2"/>
  <c r="S4471" i="2" l="1"/>
  <c r="U4471" i="2"/>
  <c r="T4471" i="2"/>
  <c r="S4472" i="2" l="1"/>
  <c r="T4472" i="2"/>
  <c r="U4472" i="2"/>
  <c r="S4473" i="2" l="1"/>
  <c r="T4473" i="2"/>
  <c r="U4473" i="2"/>
  <c r="S4474" i="2" l="1"/>
  <c r="T4474" i="2"/>
  <c r="U4474" i="2"/>
  <c r="S4475" i="2" l="1"/>
  <c r="U4475" i="2"/>
  <c r="T4475" i="2"/>
  <c r="S4476" i="2" l="1"/>
  <c r="T4476" i="2"/>
  <c r="U4476" i="2"/>
  <c r="S4477" i="2" l="1"/>
  <c r="T4477" i="2"/>
  <c r="U4477" i="2"/>
  <c r="S4478" i="2" l="1"/>
  <c r="T4478" i="2"/>
  <c r="U4478" i="2"/>
  <c r="S4479" i="2" l="1"/>
  <c r="U4479" i="2"/>
  <c r="T4479" i="2"/>
  <c r="S4480" i="2" l="1"/>
  <c r="U4480" i="2"/>
  <c r="T4480" i="2"/>
  <c r="S4481" i="2" l="1"/>
  <c r="T4481" i="2"/>
  <c r="U4481" i="2"/>
  <c r="S4482" i="2" l="1"/>
  <c r="U4482" i="2"/>
  <c r="T4482" i="2"/>
  <c r="S4483" i="2" l="1"/>
  <c r="U4483" i="2"/>
  <c r="T4483" i="2"/>
  <c r="S4484" i="2" l="1"/>
  <c r="T4484" i="2"/>
  <c r="U4484" i="2"/>
  <c r="S4485" i="2" l="1"/>
  <c r="U4485" i="2"/>
  <c r="T4485" i="2"/>
  <c r="S4486" i="2" l="1"/>
  <c r="U4486" i="2"/>
  <c r="T4486" i="2"/>
  <c r="S4487" i="2" l="1"/>
  <c r="U4487" i="2"/>
  <c r="T4487" i="2"/>
  <c r="S4488" i="2" l="1"/>
  <c r="U4488" i="2"/>
  <c r="T4488" i="2"/>
  <c r="S4489" i="2" l="1"/>
  <c r="T4489" i="2"/>
  <c r="U4489" i="2"/>
  <c r="S4490" i="2" l="1"/>
  <c r="U4490" i="2"/>
  <c r="T4490" i="2"/>
  <c r="S4491" i="2" l="1"/>
  <c r="T4491" i="2"/>
  <c r="U4491" i="2"/>
  <c r="S4492" i="2" l="1"/>
  <c r="U4492" i="2"/>
  <c r="T4492" i="2"/>
  <c r="S4493" i="2" l="1"/>
  <c r="T4493" i="2"/>
  <c r="U4493" i="2"/>
  <c r="S4494" i="2" l="1"/>
  <c r="T4494" i="2"/>
  <c r="U4494" i="2"/>
  <c r="S4495" i="2" l="1"/>
  <c r="T4495" i="2"/>
  <c r="U4495" i="2"/>
  <c r="S4496" i="2" l="1"/>
  <c r="T4496" i="2"/>
  <c r="U4496" i="2"/>
  <c r="S4497" i="2" l="1"/>
  <c r="T4497" i="2"/>
  <c r="U4497" i="2"/>
  <c r="S4498" i="2" l="1"/>
  <c r="U4498" i="2"/>
  <c r="T4498" i="2"/>
  <c r="S4499" i="2" l="1"/>
  <c r="U4499" i="2"/>
  <c r="T4499" i="2"/>
  <c r="S4500" i="2" l="1"/>
  <c r="T4500" i="2"/>
  <c r="U4500" i="2"/>
  <c r="S4501" i="2" l="1"/>
  <c r="U4501" i="2"/>
  <c r="T4501" i="2"/>
  <c r="S4502" i="2" l="1"/>
  <c r="T4502" i="2"/>
  <c r="U4502" i="2"/>
  <c r="S4503" i="2" l="1"/>
  <c r="U4503" i="2"/>
  <c r="T4503" i="2"/>
  <c r="S4504" i="2" l="1"/>
  <c r="U4504" i="2"/>
  <c r="T4504" i="2"/>
  <c r="S4505" i="2" l="1"/>
  <c r="T4505" i="2"/>
  <c r="U4505" i="2"/>
  <c r="S4506" i="2" l="1"/>
  <c r="T4506" i="2"/>
  <c r="U4506" i="2"/>
  <c r="S4507" i="2" l="1"/>
  <c r="U4507" i="2"/>
  <c r="T4507" i="2"/>
  <c r="S4508" i="2" l="1"/>
  <c r="U4508" i="2"/>
  <c r="T4508" i="2"/>
  <c r="S4509" i="2" l="1"/>
  <c r="T4509" i="2"/>
  <c r="U4509" i="2"/>
  <c r="S4510" i="2" l="1"/>
  <c r="U4510" i="2"/>
  <c r="T4510" i="2"/>
  <c r="S4511" i="2" l="1"/>
  <c r="T4511" i="2"/>
  <c r="U4511" i="2"/>
  <c r="S4512" i="2" l="1"/>
  <c r="T4512" i="2"/>
  <c r="U4512" i="2"/>
  <c r="S4513" i="2" l="1"/>
  <c r="T4513" i="2"/>
  <c r="U4513" i="2"/>
  <c r="S4514" i="2" l="1"/>
  <c r="T4514" i="2"/>
  <c r="U4514" i="2"/>
  <c r="S4515" i="2" l="1"/>
  <c r="T4515" i="2"/>
  <c r="U4515" i="2"/>
  <c r="S4516" i="2" l="1"/>
  <c r="U4516" i="2"/>
  <c r="T4516" i="2"/>
  <c r="S4517" i="2" l="1"/>
  <c r="T4517" i="2"/>
  <c r="U4517" i="2"/>
  <c r="S4518" i="2" l="1"/>
  <c r="T4518" i="2"/>
  <c r="U4518" i="2"/>
  <c r="S4519" i="2" l="1"/>
  <c r="U4519" i="2"/>
  <c r="T4519" i="2"/>
  <c r="S4520" i="2" l="1"/>
  <c r="U4520" i="2"/>
  <c r="T4520" i="2"/>
  <c r="S4521" i="2" l="1"/>
  <c r="T4521" i="2"/>
  <c r="U4521" i="2"/>
  <c r="S4522" i="2" l="1"/>
  <c r="U4522" i="2"/>
  <c r="T4522" i="2"/>
  <c r="S4523" i="2" l="1"/>
  <c r="U4523" i="2"/>
  <c r="T4523" i="2"/>
  <c r="S4524" i="2" l="1"/>
  <c r="T4524" i="2"/>
  <c r="U4524" i="2"/>
  <c r="S4525" i="2" l="1"/>
  <c r="U4525" i="2"/>
  <c r="T4525" i="2"/>
  <c r="S4526" i="2" l="1"/>
  <c r="U4526" i="2"/>
  <c r="T4526" i="2"/>
  <c r="S4527" i="2" l="1"/>
  <c r="T4527" i="2"/>
  <c r="U4527" i="2"/>
  <c r="S4528" i="2" l="1"/>
  <c r="U4528" i="2"/>
  <c r="T4528" i="2"/>
  <c r="S4529" i="2" l="1"/>
  <c r="T4529" i="2"/>
  <c r="U4529" i="2"/>
  <c r="S4530" i="2" l="1"/>
  <c r="U4530" i="2"/>
  <c r="T4530" i="2"/>
  <c r="S4531" i="2" l="1"/>
  <c r="T4531" i="2"/>
  <c r="U4531" i="2"/>
  <c r="S4532" i="2" l="1"/>
  <c r="T4532" i="2"/>
  <c r="U4532" i="2"/>
  <c r="S4533" i="2" l="1"/>
  <c r="U4533" i="2"/>
  <c r="T4533" i="2"/>
  <c r="S4534" i="2" l="1"/>
  <c r="U4534" i="2"/>
  <c r="T4534" i="2"/>
  <c r="S4535" i="2" l="1"/>
  <c r="U4535" i="2"/>
  <c r="T4535" i="2"/>
  <c r="S4536" i="2" l="1"/>
  <c r="U4536" i="2"/>
  <c r="T4536" i="2"/>
  <c r="S4537" i="2" l="1"/>
  <c r="U4537" i="2"/>
  <c r="T4537" i="2"/>
  <c r="S4538" i="2" l="1"/>
  <c r="U4538" i="2"/>
  <c r="T4538" i="2"/>
  <c r="S4539" i="2" l="1"/>
  <c r="U4539" i="2"/>
  <c r="T4539" i="2"/>
  <c r="S4540" i="2" l="1"/>
  <c r="T4540" i="2"/>
  <c r="U4540" i="2"/>
  <c r="S4541" i="2" l="1"/>
  <c r="T4541" i="2"/>
  <c r="U4541" i="2"/>
  <c r="S4542" i="2" l="1"/>
  <c r="U4542" i="2"/>
  <c r="T4542" i="2"/>
  <c r="S4543" i="2" l="1"/>
  <c r="U4543" i="2"/>
  <c r="T4543" i="2"/>
  <c r="S4544" i="2" l="1"/>
  <c r="U4544" i="2"/>
  <c r="T4544" i="2"/>
  <c r="S4545" i="2" l="1"/>
  <c r="T4545" i="2"/>
  <c r="U4545" i="2"/>
  <c r="S4546" i="2" l="1"/>
  <c r="U4546" i="2"/>
  <c r="T4546" i="2"/>
  <c r="S4547" i="2" l="1"/>
  <c r="U4547" i="2"/>
  <c r="T4547" i="2"/>
  <c r="S4548" i="2" l="1"/>
  <c r="T4548" i="2"/>
  <c r="U4548" i="2"/>
  <c r="S4549" i="2" l="1"/>
  <c r="U4549" i="2"/>
  <c r="T4549" i="2"/>
  <c r="S4550" i="2" l="1"/>
  <c r="U4550" i="2"/>
  <c r="T4550" i="2"/>
  <c r="S4551" i="2" l="1"/>
  <c r="T4551" i="2"/>
  <c r="U4551" i="2"/>
  <c r="S4552" i="2" l="1"/>
  <c r="U4552" i="2"/>
  <c r="T4552" i="2"/>
  <c r="S4553" i="2" l="1"/>
  <c r="U4553" i="2"/>
  <c r="T4553" i="2"/>
  <c r="S4554" i="2" l="1"/>
  <c r="U4554" i="2"/>
  <c r="T4554" i="2"/>
  <c r="S4555" i="2" l="1"/>
  <c r="T4555" i="2"/>
  <c r="U4555" i="2"/>
  <c r="S4556" i="2" l="1"/>
  <c r="U4556" i="2"/>
  <c r="T4556" i="2"/>
  <c r="S4557" i="2" l="1"/>
  <c r="T4557" i="2"/>
  <c r="U4557" i="2"/>
  <c r="S4558" i="2" l="1"/>
  <c r="U4558" i="2"/>
  <c r="T4558" i="2"/>
  <c r="S4559" i="2" l="1"/>
  <c r="T4559" i="2"/>
  <c r="U4559" i="2"/>
  <c r="S4560" i="2" l="1"/>
  <c r="U4560" i="2"/>
  <c r="T4560" i="2"/>
  <c r="S4561" i="2" l="1"/>
  <c r="T4561" i="2"/>
  <c r="U4561" i="2"/>
  <c r="S4562" i="2" l="1"/>
  <c r="T4562" i="2"/>
  <c r="U4562" i="2"/>
  <c r="S4563" i="2" l="1"/>
  <c r="U4563" i="2"/>
  <c r="T4563" i="2"/>
  <c r="S4564" i="2" l="1"/>
  <c r="T4564" i="2"/>
  <c r="U4564" i="2"/>
  <c r="S4565" i="2" l="1"/>
  <c r="U4565" i="2"/>
  <c r="T4565" i="2"/>
  <c r="S4566" i="2" l="1"/>
  <c r="U4566" i="2"/>
  <c r="T4566" i="2"/>
  <c r="S4567" i="2" l="1"/>
  <c r="U4567" i="2"/>
  <c r="T4567" i="2"/>
  <c r="S4568" i="2" l="1"/>
  <c r="T4568" i="2"/>
  <c r="U4568" i="2"/>
  <c r="S4569" i="2" l="1"/>
  <c r="U4569" i="2"/>
  <c r="T4569" i="2"/>
  <c r="S4570" i="2" l="1"/>
  <c r="U4570" i="2"/>
  <c r="T4570" i="2"/>
  <c r="S4571" i="2" l="1"/>
  <c r="U4571" i="2"/>
  <c r="T4571" i="2"/>
  <c r="S4572" i="2" l="1"/>
  <c r="U4572" i="2"/>
  <c r="T4572" i="2"/>
  <c r="S4573" i="2" l="1"/>
  <c r="T4573" i="2"/>
  <c r="U4573" i="2"/>
  <c r="S4574" i="2" l="1"/>
  <c r="T4574" i="2"/>
  <c r="U4574" i="2"/>
  <c r="S4575" i="2" l="1"/>
  <c r="U4575" i="2"/>
  <c r="T4575" i="2"/>
  <c r="S4576" i="2" l="1"/>
  <c r="U4576" i="2"/>
  <c r="T4576" i="2"/>
  <c r="S4577" i="2" l="1"/>
  <c r="T4577" i="2"/>
  <c r="U4577" i="2"/>
  <c r="S4578" i="2" l="1"/>
  <c r="T4578" i="2"/>
  <c r="U4578" i="2"/>
  <c r="S4579" i="2" l="1"/>
  <c r="U4579" i="2"/>
  <c r="T4579" i="2"/>
  <c r="S4580" i="2" l="1"/>
  <c r="T4580" i="2"/>
  <c r="U4580" i="2"/>
  <c r="S4581" i="2" l="1"/>
  <c r="T4581" i="2"/>
  <c r="U4581" i="2"/>
  <c r="S4582" i="2" l="1"/>
  <c r="T4582" i="2"/>
  <c r="U4582" i="2"/>
  <c r="S4583" i="2" l="1"/>
  <c r="T4583" i="2"/>
  <c r="U4583" i="2"/>
  <c r="S4584" i="2" l="1"/>
  <c r="U4584" i="2"/>
  <c r="T4584" i="2"/>
  <c r="S4585" i="2" l="1"/>
  <c r="U4585" i="2"/>
  <c r="T4585" i="2"/>
  <c r="S4586" i="2" l="1"/>
  <c r="T4586" i="2"/>
  <c r="U4586" i="2"/>
  <c r="S4587" i="2" l="1"/>
  <c r="U4587" i="2"/>
  <c r="T4587" i="2"/>
  <c r="S4588" i="2" l="1"/>
  <c r="T4588" i="2"/>
  <c r="U4588" i="2"/>
  <c r="S4589" i="2" l="1"/>
  <c r="T4589" i="2"/>
  <c r="U4589" i="2"/>
  <c r="S4590" i="2" l="1"/>
  <c r="U4590" i="2"/>
  <c r="T4590" i="2"/>
  <c r="S4591" i="2" l="1"/>
  <c r="U4591" i="2"/>
  <c r="T4591" i="2"/>
  <c r="S4592" i="2" l="1"/>
  <c r="U4592" i="2"/>
  <c r="T4592" i="2"/>
  <c r="S4593" i="2" l="1"/>
  <c r="T4593" i="2"/>
  <c r="U4593" i="2"/>
  <c r="S4594" i="2" l="1"/>
  <c r="U4594" i="2"/>
  <c r="T4594" i="2"/>
  <c r="S4595" i="2" l="1"/>
  <c r="U4595" i="2"/>
  <c r="T4595" i="2"/>
  <c r="S4596" i="2" l="1"/>
  <c r="T4596" i="2"/>
  <c r="U4596" i="2"/>
  <c r="S4597" i="2" l="1"/>
  <c r="T4597" i="2"/>
  <c r="U4597" i="2"/>
  <c r="S4598" i="2" l="1"/>
  <c r="U4598" i="2"/>
  <c r="T4598" i="2"/>
  <c r="S4599" i="2" l="1"/>
  <c r="U4599" i="2"/>
  <c r="T4599" i="2"/>
  <c r="S4600" i="2" l="1"/>
  <c r="T4600" i="2"/>
  <c r="U4600" i="2"/>
  <c r="S4601" i="2" l="1"/>
  <c r="U4601" i="2"/>
  <c r="T4601" i="2"/>
  <c r="S4602" i="2" l="1"/>
  <c r="U4602" i="2"/>
  <c r="T4602" i="2"/>
  <c r="S4603" i="2" l="1"/>
  <c r="U4603" i="2"/>
  <c r="T4603" i="2"/>
  <c r="S4604" i="2" l="1"/>
  <c r="T4604" i="2"/>
  <c r="U4604" i="2"/>
  <c r="S4605" i="2" l="1"/>
  <c r="T4605" i="2"/>
  <c r="U4605" i="2"/>
  <c r="S4606" i="2" l="1"/>
  <c r="T4606" i="2"/>
  <c r="U4606" i="2"/>
  <c r="S4607" i="2" l="1"/>
  <c r="T4607" i="2"/>
  <c r="U4607" i="2"/>
  <c r="S4608" i="2" l="1"/>
  <c r="U4608" i="2"/>
  <c r="T4608" i="2"/>
  <c r="S4609" i="2" l="1"/>
  <c r="T4609" i="2"/>
  <c r="U4609" i="2"/>
  <c r="S4610" i="2" l="1"/>
  <c r="T4610" i="2"/>
  <c r="U4610" i="2"/>
  <c r="S4611" i="2" l="1"/>
  <c r="U4611" i="2"/>
  <c r="T4611" i="2"/>
  <c r="S4612" i="2" l="1"/>
  <c r="U4612" i="2"/>
  <c r="T4612" i="2"/>
  <c r="S4613" i="2" l="1"/>
  <c r="T4613" i="2"/>
  <c r="U4613" i="2"/>
  <c r="S4614" i="2" l="1"/>
  <c r="U4614" i="2"/>
  <c r="T4614" i="2"/>
  <c r="S4615" i="2" l="1"/>
  <c r="T4615" i="2"/>
  <c r="U4615" i="2"/>
  <c r="S4616" i="2" l="1"/>
  <c r="U4616" i="2"/>
  <c r="T4616" i="2"/>
  <c r="S4617" i="2" l="1"/>
  <c r="T4617" i="2"/>
  <c r="U4617" i="2"/>
  <c r="S4618" i="2" l="1"/>
  <c r="T4618" i="2"/>
  <c r="U4618" i="2"/>
  <c r="S4619" i="2" l="1"/>
  <c r="T4619" i="2"/>
  <c r="U4619" i="2"/>
  <c r="S4620" i="2" l="1"/>
  <c r="U4620" i="2"/>
  <c r="T4620" i="2"/>
  <c r="S4621" i="2" l="1"/>
  <c r="T4621" i="2"/>
  <c r="U4621" i="2"/>
  <c r="S4622" i="2" l="1"/>
  <c r="U4622" i="2"/>
  <c r="T4622" i="2"/>
  <c r="S4623" i="2" l="1"/>
  <c r="T4623" i="2"/>
  <c r="U4623" i="2"/>
  <c r="S4624" i="2" l="1"/>
  <c r="U4624" i="2"/>
  <c r="T4624" i="2"/>
  <c r="S4625" i="2" l="1"/>
  <c r="U4625" i="2"/>
  <c r="T4625" i="2"/>
  <c r="S4626" i="2" l="1"/>
  <c r="U4626" i="2"/>
  <c r="T4626" i="2"/>
  <c r="S4627" i="2" l="1"/>
  <c r="T4627" i="2"/>
  <c r="U4627" i="2"/>
  <c r="S4628" i="2" l="1"/>
  <c r="T4628" i="2"/>
  <c r="U4628" i="2"/>
  <c r="S4629" i="2" l="1"/>
  <c r="T4629" i="2"/>
  <c r="U4629" i="2"/>
  <c r="S4630" i="2" l="1"/>
  <c r="T4630" i="2"/>
  <c r="U4630" i="2"/>
  <c r="S4631" i="2" l="1"/>
  <c r="U4631" i="2"/>
  <c r="T4631" i="2"/>
  <c r="S4632" i="2" l="1"/>
  <c r="T4632" i="2"/>
  <c r="U4632" i="2"/>
  <c r="S4633" i="2" l="1"/>
  <c r="T4633" i="2"/>
  <c r="U4633" i="2"/>
  <c r="S4634" i="2" l="1"/>
  <c r="U4634" i="2"/>
  <c r="T4634" i="2"/>
  <c r="S4635" i="2" l="1"/>
  <c r="U4635" i="2"/>
  <c r="T4635" i="2"/>
  <c r="S4636" i="2" l="1"/>
  <c r="T4636" i="2"/>
  <c r="U4636" i="2"/>
  <c r="S4637" i="2" l="1"/>
  <c r="U4637" i="2"/>
  <c r="T4637" i="2"/>
  <c r="S4638" i="2" l="1"/>
  <c r="U4638" i="2"/>
  <c r="T4638" i="2"/>
  <c r="S4639" i="2" l="1"/>
  <c r="T4639" i="2"/>
  <c r="U4639" i="2"/>
  <c r="S4640" i="2" l="1"/>
  <c r="U4640" i="2"/>
  <c r="T4640" i="2"/>
  <c r="S4641" i="2" l="1"/>
  <c r="T4641" i="2"/>
  <c r="U4641" i="2"/>
  <c r="S4642" i="2" l="1"/>
  <c r="U4642" i="2"/>
  <c r="T4642" i="2"/>
  <c r="S4643" i="2" l="1"/>
  <c r="U4643" i="2"/>
  <c r="T4643" i="2"/>
  <c r="S4644" i="2" l="1"/>
  <c r="T4644" i="2"/>
  <c r="U4644" i="2"/>
  <c r="S4645" i="2" l="1"/>
  <c r="U4645" i="2"/>
  <c r="T4645" i="2"/>
  <c r="S4646" i="2" l="1"/>
  <c r="U4646" i="2"/>
  <c r="T4646" i="2"/>
  <c r="S4647" i="2" l="1"/>
  <c r="T4647" i="2"/>
  <c r="U4647" i="2"/>
  <c r="S4648" i="2" l="1"/>
  <c r="T4648" i="2"/>
  <c r="U4648" i="2"/>
  <c r="S4649" i="2" l="1"/>
  <c r="T4649" i="2"/>
  <c r="U4649" i="2"/>
  <c r="S4650" i="2" l="1"/>
  <c r="U4650" i="2"/>
  <c r="T4650" i="2"/>
  <c r="S4651" i="2" l="1"/>
  <c r="U4651" i="2"/>
  <c r="T4651" i="2"/>
  <c r="S4652" i="2" l="1"/>
  <c r="U4652" i="2"/>
  <c r="T4652" i="2"/>
  <c r="S4653" i="2" l="1"/>
  <c r="T4653" i="2"/>
  <c r="U4653" i="2"/>
  <c r="S4654" i="2" l="1"/>
  <c r="T4654" i="2"/>
  <c r="U4654" i="2"/>
  <c r="S4655" i="2" l="1"/>
  <c r="T4655" i="2"/>
  <c r="U4655" i="2"/>
  <c r="S4656" i="2" l="1"/>
  <c r="U4656" i="2"/>
  <c r="T4656" i="2"/>
  <c r="S4657" i="2" l="1"/>
  <c r="U4657" i="2"/>
  <c r="T4657" i="2"/>
  <c r="S4658" i="2" l="1"/>
  <c r="T4658" i="2"/>
  <c r="U4658" i="2"/>
  <c r="S4659" i="2" l="1"/>
  <c r="T4659" i="2"/>
  <c r="U4659" i="2"/>
  <c r="S4660" i="2" l="1"/>
  <c r="U4660" i="2"/>
  <c r="T4660" i="2"/>
  <c r="S4661" i="2" l="1"/>
  <c r="U4661" i="2"/>
  <c r="T4661" i="2"/>
  <c r="S4662" i="2" l="1"/>
  <c r="U4662" i="2"/>
  <c r="T4662" i="2"/>
  <c r="S4663" i="2" l="1"/>
  <c r="T4663" i="2"/>
  <c r="U4663" i="2"/>
  <c r="S4664" i="2" l="1"/>
  <c r="U4664" i="2"/>
  <c r="T4664" i="2"/>
  <c r="S4665" i="2" l="1"/>
  <c r="T4665" i="2"/>
  <c r="U4665" i="2"/>
  <c r="S4666" i="2" l="1"/>
  <c r="U4666" i="2"/>
  <c r="T4666" i="2"/>
  <c r="S4667" i="2" l="1"/>
  <c r="T4667" i="2"/>
  <c r="U4667" i="2"/>
  <c r="S4668" i="2" l="1"/>
  <c r="U4668" i="2"/>
  <c r="T4668" i="2"/>
  <c r="S4669" i="2" l="1"/>
  <c r="U4669" i="2"/>
  <c r="T4669" i="2"/>
  <c r="S4670" i="2" l="1"/>
  <c r="U4670" i="2"/>
  <c r="T4670" i="2"/>
  <c r="S4671" i="2" l="1"/>
  <c r="U4671" i="2"/>
  <c r="T4671" i="2"/>
  <c r="S4672" i="2" l="1"/>
  <c r="T4672" i="2"/>
  <c r="U4672" i="2"/>
  <c r="S4673" i="2" l="1"/>
  <c r="U4673" i="2"/>
  <c r="T4673" i="2"/>
  <c r="S4674" i="2" l="1"/>
  <c r="T4674" i="2"/>
  <c r="U4674" i="2"/>
  <c r="S4675" i="2" l="1"/>
  <c r="U4675" i="2"/>
  <c r="T4675" i="2"/>
  <c r="S4676" i="2" l="1"/>
  <c r="U4676" i="2"/>
  <c r="T4676" i="2"/>
  <c r="S4677" i="2" l="1"/>
  <c r="U4677" i="2"/>
  <c r="T4677" i="2"/>
  <c r="S4678" i="2" l="1"/>
  <c r="T4678" i="2"/>
  <c r="U4678" i="2"/>
  <c r="S4679" i="2" l="1"/>
  <c r="T4679" i="2"/>
  <c r="U4679" i="2"/>
  <c r="S4680" i="2" l="1"/>
  <c r="T4680" i="2"/>
  <c r="U4680" i="2"/>
  <c r="S4681" i="2" l="1"/>
  <c r="T4681" i="2"/>
  <c r="U4681" i="2"/>
  <c r="S4682" i="2" l="1"/>
  <c r="T4682" i="2"/>
  <c r="U4682" i="2"/>
  <c r="S4683" i="2" l="1"/>
  <c r="U4683" i="2"/>
  <c r="T4683" i="2"/>
  <c r="S4684" i="2" l="1"/>
  <c r="T4684" i="2"/>
  <c r="U4684" i="2"/>
  <c r="S4685" i="2" l="1"/>
  <c r="U4685" i="2"/>
  <c r="T4685" i="2"/>
  <c r="S4686" i="2" l="1"/>
  <c r="T4686" i="2"/>
  <c r="U4686" i="2"/>
  <c r="S4687" i="2" l="1"/>
  <c r="T4687" i="2"/>
  <c r="U4687" i="2"/>
  <c r="S4688" i="2" l="1"/>
  <c r="T4688" i="2"/>
  <c r="U4688" i="2"/>
  <c r="S4689" i="2" l="1"/>
  <c r="T4689" i="2"/>
  <c r="U4689" i="2"/>
  <c r="S4690" i="2" l="1"/>
  <c r="U4690" i="2"/>
  <c r="T4690" i="2"/>
  <c r="S4691" i="2" l="1"/>
  <c r="U4691" i="2"/>
  <c r="T4691" i="2"/>
  <c r="S4692" i="2" l="1"/>
  <c r="T4692" i="2"/>
  <c r="U4692" i="2"/>
  <c r="S4693" i="2" l="1"/>
  <c r="U4693" i="2"/>
  <c r="T4693" i="2"/>
  <c r="S4694" i="2" l="1"/>
  <c r="U4694" i="2"/>
  <c r="T4694" i="2"/>
  <c r="S4695" i="2" l="1"/>
  <c r="U4695" i="2"/>
  <c r="T4695" i="2"/>
  <c r="S4696" i="2" l="1"/>
  <c r="U4696" i="2"/>
  <c r="T4696" i="2"/>
  <c r="S4697" i="2" l="1"/>
  <c r="T4697" i="2"/>
  <c r="U4697" i="2"/>
  <c r="S4698" i="2" l="1"/>
  <c r="U4698" i="2"/>
  <c r="T4698" i="2"/>
  <c r="S4699" i="2" l="1"/>
  <c r="T4699" i="2"/>
  <c r="U4699" i="2"/>
  <c r="S4700" i="2" l="1"/>
  <c r="U4700" i="2"/>
  <c r="T4700" i="2"/>
  <c r="S4701" i="2" l="1"/>
  <c r="T4701" i="2"/>
  <c r="U4701" i="2"/>
  <c r="S4702" i="2" l="1"/>
  <c r="U4702" i="2"/>
  <c r="T4702" i="2"/>
  <c r="S4703" i="2" l="1"/>
  <c r="U4703" i="2"/>
  <c r="T4703" i="2"/>
  <c r="S4704" i="2" l="1"/>
  <c r="T4704" i="2"/>
  <c r="U4704" i="2"/>
  <c r="S4705" i="2" l="1"/>
  <c r="U4705" i="2"/>
  <c r="T4705" i="2"/>
  <c r="S4706" i="2" l="1"/>
  <c r="U4706" i="2"/>
  <c r="T4706" i="2"/>
  <c r="S4707" i="2" l="1"/>
  <c r="T4707" i="2"/>
  <c r="U4707" i="2"/>
  <c r="S4708" i="2" l="1"/>
  <c r="U4708" i="2"/>
  <c r="T4708" i="2"/>
  <c r="S4709" i="2" l="1"/>
  <c r="U4709" i="2"/>
  <c r="T4709" i="2"/>
  <c r="S4710" i="2" l="1"/>
  <c r="U4710" i="2"/>
  <c r="T4710" i="2"/>
  <c r="S4711" i="2" l="1"/>
  <c r="T4711" i="2"/>
  <c r="U4711" i="2"/>
  <c r="S4712" i="2" l="1"/>
  <c r="U4712" i="2"/>
  <c r="T4712" i="2"/>
  <c r="S4713" i="2" l="1"/>
  <c r="T4713" i="2"/>
  <c r="U4713" i="2"/>
  <c r="S4714" i="2" l="1"/>
  <c r="T4714" i="2"/>
  <c r="U4714" i="2"/>
  <c r="S4715" i="2" l="1"/>
  <c r="T4715" i="2"/>
  <c r="U4715" i="2"/>
  <c r="S4716" i="2" l="1"/>
  <c r="U4716" i="2"/>
  <c r="T4716" i="2"/>
  <c r="S4717" i="2" l="1"/>
  <c r="T4717" i="2"/>
  <c r="U4717" i="2"/>
  <c r="S4718" i="2" l="1"/>
  <c r="U4718" i="2"/>
  <c r="T4718" i="2"/>
  <c r="S4719" i="2" l="1"/>
  <c r="U4719" i="2"/>
  <c r="T4719" i="2"/>
  <c r="S4720" i="2" l="1"/>
  <c r="U4720" i="2"/>
  <c r="T4720" i="2"/>
  <c r="S4721" i="2" l="1"/>
  <c r="U4721" i="2"/>
  <c r="T4721" i="2"/>
  <c r="S4722" i="2" l="1"/>
  <c r="T4722" i="2"/>
  <c r="U4722" i="2"/>
  <c r="S4723" i="2" l="1"/>
  <c r="U4723" i="2"/>
  <c r="T4723" i="2"/>
  <c r="S4724" i="2" l="1"/>
  <c r="U4724" i="2"/>
  <c r="T4724" i="2"/>
  <c r="S4725" i="2" l="1"/>
  <c r="U4725" i="2"/>
  <c r="T4725" i="2"/>
  <c r="S4726" i="2" l="1"/>
  <c r="T4726" i="2"/>
  <c r="U4726" i="2"/>
  <c r="S4727" i="2" l="1"/>
  <c r="T4727" i="2"/>
  <c r="U4727" i="2"/>
  <c r="S4728" i="2" l="1"/>
  <c r="U4728" i="2"/>
  <c r="T4728" i="2"/>
  <c r="S4729" i="2" l="1"/>
  <c r="T4729" i="2"/>
  <c r="U4729" i="2"/>
  <c r="S4730" i="2" l="1"/>
  <c r="T4730" i="2"/>
  <c r="U4730" i="2"/>
  <c r="S4731" i="2" l="1"/>
  <c r="U4731" i="2"/>
  <c r="T4731" i="2"/>
  <c r="S4732" i="2" l="1"/>
  <c r="T4732" i="2"/>
  <c r="U4732" i="2"/>
  <c r="S4733" i="2" l="1"/>
  <c r="T4733" i="2"/>
  <c r="U4733" i="2"/>
  <c r="S4734" i="2" l="1"/>
  <c r="U4734" i="2"/>
  <c r="T4734" i="2"/>
  <c r="S4735" i="2" l="1"/>
  <c r="U4735" i="2"/>
  <c r="T4735" i="2"/>
  <c r="S4736" i="2" l="1"/>
  <c r="T4736" i="2"/>
  <c r="U4736" i="2"/>
  <c r="S4737" i="2" l="1"/>
  <c r="U4737" i="2"/>
  <c r="T4737" i="2"/>
  <c r="S4738" i="2" l="1"/>
  <c r="U4738" i="2"/>
  <c r="T4738" i="2"/>
  <c r="S4739" i="2" l="1"/>
  <c r="T4739" i="2"/>
  <c r="U4739" i="2"/>
  <c r="S4740" i="2" l="1"/>
  <c r="T4740" i="2"/>
  <c r="U4740" i="2"/>
  <c r="S4741" i="2" l="1"/>
  <c r="T4741" i="2"/>
  <c r="U4741" i="2"/>
  <c r="S4742" i="2" l="1"/>
  <c r="T4742" i="2"/>
  <c r="U4742" i="2"/>
  <c r="S4743" i="2" l="1"/>
  <c r="T4743" i="2"/>
  <c r="U4743" i="2"/>
  <c r="S4744" i="2" l="1"/>
  <c r="U4744" i="2"/>
  <c r="T4744" i="2"/>
  <c r="S4745" i="2" l="1"/>
  <c r="T4745" i="2"/>
  <c r="U4745" i="2"/>
  <c r="S4746" i="2" l="1"/>
  <c r="T4746" i="2"/>
  <c r="U4746" i="2"/>
  <c r="S4747" i="2" l="1"/>
  <c r="U4747" i="2"/>
  <c r="T4747" i="2"/>
  <c r="S4748" i="2" l="1"/>
  <c r="T4748" i="2"/>
  <c r="U4748" i="2"/>
  <c r="S4749" i="2" l="1"/>
  <c r="U4749" i="2"/>
  <c r="T4749" i="2"/>
  <c r="S4750" i="2" l="1"/>
  <c r="T4750" i="2"/>
  <c r="U4750" i="2"/>
  <c r="S4751" i="2" l="1"/>
  <c r="T4751" i="2"/>
  <c r="U4751" i="2"/>
  <c r="S4752" i="2" l="1"/>
  <c r="U4752" i="2"/>
  <c r="T4752" i="2"/>
  <c r="S4753" i="2" l="1"/>
  <c r="U4753" i="2"/>
  <c r="T4753" i="2"/>
  <c r="S4754" i="2" l="1"/>
  <c r="T4754" i="2"/>
  <c r="U4754" i="2"/>
  <c r="S4755" i="2" l="1"/>
  <c r="T4755" i="2"/>
  <c r="U4755" i="2"/>
  <c r="S4756" i="2" l="1"/>
  <c r="U4756" i="2"/>
  <c r="T4756" i="2"/>
  <c r="S4757" i="2" l="1"/>
  <c r="T4757" i="2"/>
  <c r="U4757" i="2"/>
  <c r="S4758" i="2" l="1"/>
  <c r="U4758" i="2"/>
  <c r="T4758" i="2"/>
  <c r="S4759" i="2" l="1"/>
  <c r="T4759" i="2"/>
  <c r="U4759" i="2"/>
  <c r="S4760" i="2" l="1"/>
  <c r="U4760" i="2"/>
  <c r="T4760" i="2"/>
  <c r="S4761" i="2" l="1"/>
  <c r="T4761" i="2"/>
  <c r="U4761" i="2"/>
  <c r="S4762" i="2" l="1"/>
  <c r="T4762" i="2"/>
  <c r="U4762" i="2"/>
  <c r="S4763" i="2" l="1"/>
  <c r="T4763" i="2"/>
  <c r="U4763" i="2"/>
  <c r="S4764" i="2" l="1"/>
  <c r="T4764" i="2"/>
  <c r="U4764" i="2"/>
  <c r="S4765" i="2" l="1"/>
  <c r="U4765" i="2"/>
  <c r="T4765" i="2"/>
  <c r="S4766" i="2" l="1"/>
  <c r="T4766" i="2"/>
  <c r="U4766" i="2"/>
  <c r="S4767" i="2" l="1"/>
  <c r="U4767" i="2"/>
  <c r="T4767" i="2"/>
  <c r="S4768" i="2" l="1"/>
  <c r="T4768" i="2"/>
  <c r="U4768" i="2"/>
  <c r="S4769" i="2" l="1"/>
  <c r="T4769" i="2"/>
  <c r="U4769" i="2"/>
  <c r="S4770" i="2" l="1"/>
  <c r="T4770" i="2"/>
  <c r="U4770" i="2"/>
  <c r="S4771" i="2" l="1"/>
  <c r="T4771" i="2"/>
  <c r="U4771" i="2"/>
  <c r="S4772" i="2" l="1"/>
  <c r="T4772" i="2"/>
  <c r="U4772" i="2"/>
  <c r="S4773" i="2" l="1"/>
  <c r="U4773" i="2"/>
  <c r="T4773" i="2"/>
  <c r="S4774" i="2" l="1"/>
  <c r="T4774" i="2"/>
  <c r="U4774" i="2"/>
  <c r="S4775" i="2" l="1"/>
  <c r="T4775" i="2"/>
  <c r="U4775" i="2"/>
  <c r="S4776" i="2" l="1"/>
  <c r="T4776" i="2"/>
  <c r="U4776" i="2"/>
  <c r="S4777" i="2" l="1"/>
  <c r="U4777" i="2"/>
  <c r="T4777" i="2"/>
  <c r="S4778" i="2" l="1"/>
  <c r="T4778" i="2"/>
  <c r="U4778" i="2"/>
  <c r="S4779" i="2" l="1"/>
  <c r="U4779" i="2"/>
  <c r="T4779" i="2"/>
  <c r="S4780" i="2" l="1"/>
  <c r="U4780" i="2"/>
  <c r="T4780" i="2"/>
  <c r="S4781" i="2" l="1"/>
  <c r="T4781" i="2"/>
  <c r="U4781" i="2"/>
  <c r="S4782" i="2" l="1"/>
  <c r="T4782" i="2"/>
  <c r="U4782" i="2"/>
  <c r="S4783" i="2" l="1"/>
  <c r="T4783" i="2"/>
  <c r="U4783" i="2"/>
  <c r="S4784" i="2" l="1"/>
  <c r="U4784" i="2"/>
  <c r="T4784" i="2"/>
  <c r="S4785" i="2" l="1"/>
  <c r="T4785" i="2"/>
  <c r="U4785" i="2"/>
  <c r="S4786" i="2" l="1"/>
  <c r="T4786" i="2"/>
  <c r="U4786" i="2"/>
  <c r="S4787" i="2" l="1"/>
  <c r="T4787" i="2"/>
  <c r="U4787" i="2"/>
  <c r="S4788" i="2" l="1"/>
  <c r="U4788" i="2"/>
  <c r="T4788" i="2"/>
  <c r="S4789" i="2" l="1"/>
  <c r="U4789" i="2"/>
  <c r="T4789" i="2"/>
  <c r="S4790" i="2" l="1"/>
  <c r="U4790" i="2"/>
  <c r="T4790" i="2"/>
  <c r="S4791" i="2" l="1"/>
  <c r="T4791" i="2"/>
  <c r="U4791" i="2"/>
  <c r="S4792" i="2" l="1"/>
  <c r="U4792" i="2"/>
  <c r="T4792" i="2"/>
  <c r="S4793" i="2" l="1"/>
  <c r="U4793" i="2"/>
  <c r="T4793" i="2"/>
  <c r="S4794" i="2" l="1"/>
  <c r="U4794" i="2"/>
  <c r="T4794" i="2"/>
  <c r="S4795" i="2" l="1"/>
  <c r="T4795" i="2"/>
  <c r="U4795" i="2"/>
  <c r="S4796" i="2" l="1"/>
  <c r="U4796" i="2"/>
  <c r="T4796" i="2"/>
  <c r="S4797" i="2" l="1"/>
  <c r="T4797" i="2"/>
  <c r="U4797" i="2"/>
  <c r="S4798" i="2" l="1"/>
  <c r="T4798" i="2"/>
  <c r="U4798" i="2"/>
  <c r="S4799" i="2" l="1"/>
  <c r="T4799" i="2"/>
  <c r="U4799" i="2"/>
  <c r="S4800" i="2" l="1"/>
  <c r="U4800" i="2"/>
  <c r="T4800" i="2"/>
  <c r="S4801" i="2" l="1"/>
  <c r="T4801" i="2"/>
  <c r="U4801" i="2"/>
  <c r="S4802" i="2" l="1"/>
  <c r="T4802" i="2"/>
  <c r="U4802" i="2"/>
  <c r="S4803" i="2" l="1"/>
  <c r="U4803" i="2"/>
  <c r="T4803" i="2"/>
  <c r="S4804" i="2" l="1"/>
  <c r="U4804" i="2"/>
  <c r="T4804" i="2"/>
  <c r="S4805" i="2" l="1"/>
  <c r="U4805" i="2"/>
  <c r="T4805" i="2"/>
  <c r="S4806" i="2" l="1"/>
  <c r="U4806" i="2"/>
  <c r="T4806" i="2"/>
  <c r="S4807" i="2" l="1"/>
  <c r="T4807" i="2"/>
  <c r="U4807" i="2"/>
  <c r="S4808" i="2" l="1"/>
  <c r="U4808" i="2"/>
  <c r="T4808" i="2"/>
  <c r="S4809" i="2" l="1"/>
  <c r="T4809" i="2"/>
  <c r="U4809" i="2"/>
  <c r="S4810" i="2" l="1"/>
  <c r="T4810" i="2"/>
  <c r="U4810" i="2"/>
  <c r="S4811" i="2" l="1"/>
  <c r="T4811" i="2"/>
  <c r="U4811" i="2"/>
  <c r="S4812" i="2" l="1"/>
  <c r="T4812" i="2"/>
  <c r="U4812" i="2"/>
  <c r="S4813" i="2" l="1"/>
  <c r="U4813" i="2"/>
  <c r="T4813" i="2"/>
  <c r="S4814" i="2" l="1"/>
  <c r="T4814" i="2"/>
  <c r="U4814" i="2"/>
  <c r="S4815" i="2" l="1"/>
  <c r="T4815" i="2"/>
  <c r="U4815" i="2"/>
  <c r="S4816" i="2" l="1"/>
  <c r="U4816" i="2"/>
  <c r="T4816" i="2"/>
  <c r="S4817" i="2" l="1"/>
  <c r="U4817" i="2"/>
  <c r="T4817" i="2"/>
  <c r="S4818" i="2" l="1"/>
  <c r="U4818" i="2"/>
  <c r="T4818" i="2"/>
  <c r="S4819" i="2" l="1"/>
  <c r="T4819" i="2"/>
  <c r="U4819" i="2"/>
  <c r="S4820" i="2" l="1"/>
  <c r="T4820" i="2"/>
  <c r="U4820" i="2"/>
  <c r="S4821" i="2" l="1"/>
  <c r="T4821" i="2"/>
  <c r="U4821" i="2"/>
  <c r="S4822" i="2" l="1"/>
  <c r="U4822" i="2"/>
  <c r="T4822" i="2"/>
  <c r="S4823" i="2" l="1"/>
  <c r="U4823" i="2"/>
  <c r="T4823" i="2"/>
  <c r="S4824" i="2" l="1"/>
  <c r="U4824" i="2"/>
  <c r="T4824" i="2"/>
  <c r="S4825" i="2" l="1"/>
  <c r="U4825" i="2"/>
  <c r="T4825" i="2"/>
  <c r="S4826" i="2" l="1"/>
  <c r="U4826" i="2"/>
  <c r="T4826" i="2"/>
  <c r="S4827" i="2" l="1"/>
  <c r="U4827" i="2"/>
  <c r="T4827" i="2"/>
  <c r="S4828" i="2" l="1"/>
  <c r="U4828" i="2"/>
  <c r="T4828" i="2"/>
  <c r="S4829" i="2" l="1"/>
  <c r="T4829" i="2"/>
  <c r="U4829" i="2"/>
  <c r="S4830" i="2" l="1"/>
  <c r="U4830" i="2"/>
  <c r="T4830" i="2"/>
  <c r="S4831" i="2" l="1"/>
  <c r="T4831" i="2"/>
  <c r="U4831" i="2"/>
  <c r="S4832" i="2" l="1"/>
  <c r="U4832" i="2"/>
  <c r="T4832" i="2"/>
  <c r="S4833" i="2" l="1"/>
  <c r="U4833" i="2"/>
  <c r="T4833" i="2"/>
  <c r="S4834" i="2" l="1"/>
  <c r="U4834" i="2"/>
  <c r="T4834" i="2"/>
  <c r="S4835" i="2" l="1"/>
  <c r="U4835" i="2"/>
  <c r="T4835" i="2"/>
  <c r="S4836" i="2" l="1"/>
  <c r="U4836" i="2"/>
  <c r="T4836" i="2"/>
  <c r="S4837" i="2" l="1"/>
  <c r="U4837" i="2"/>
  <c r="T4837" i="2"/>
  <c r="S4838" i="2" l="1"/>
  <c r="U4838" i="2"/>
  <c r="T4838" i="2"/>
  <c r="S4839" i="2" l="1"/>
  <c r="U4839" i="2"/>
  <c r="T4839" i="2"/>
  <c r="S4840" i="2" l="1"/>
  <c r="U4840" i="2"/>
  <c r="T4840" i="2"/>
  <c r="S4841" i="2" l="1"/>
  <c r="U4841" i="2"/>
  <c r="T4841" i="2"/>
  <c r="S4842" i="2" l="1"/>
  <c r="U4842" i="2"/>
  <c r="T4842" i="2"/>
  <c r="S4843" i="2" l="1"/>
  <c r="T4843" i="2"/>
  <c r="U4843" i="2"/>
  <c r="S4844" i="2" l="1"/>
  <c r="T4844" i="2"/>
  <c r="U4844" i="2"/>
  <c r="S4845" i="2" l="1"/>
  <c r="U4845" i="2"/>
  <c r="T4845" i="2"/>
  <c r="S4846" i="2" l="1"/>
  <c r="U4846" i="2"/>
  <c r="T4846" i="2"/>
  <c r="S4847" i="2" l="1"/>
  <c r="T4847" i="2"/>
  <c r="U4847" i="2"/>
  <c r="S4848" i="2" l="1"/>
  <c r="U4848" i="2"/>
  <c r="T4848" i="2"/>
  <c r="S4849" i="2" l="1"/>
  <c r="T4849" i="2"/>
  <c r="U4849" i="2"/>
  <c r="S4850" i="2" l="1"/>
  <c r="T4850" i="2"/>
  <c r="U4850" i="2"/>
  <c r="S4851" i="2" l="1"/>
  <c r="T4851" i="2"/>
  <c r="U4851" i="2"/>
  <c r="S4852" i="2" l="1"/>
  <c r="T4852" i="2"/>
  <c r="U4852" i="2"/>
  <c r="S4853" i="2" l="1"/>
  <c r="U4853" i="2"/>
  <c r="T4853" i="2"/>
  <c r="S4854" i="2" l="1"/>
  <c r="T4854" i="2"/>
  <c r="U4854" i="2"/>
  <c r="S4855" i="2" l="1"/>
  <c r="T4855" i="2"/>
  <c r="U4855" i="2"/>
  <c r="S4856" i="2" l="1"/>
  <c r="T4856" i="2"/>
  <c r="U4856" i="2"/>
  <c r="S4857" i="2" l="1"/>
  <c r="T4857" i="2"/>
  <c r="U4857" i="2"/>
  <c r="S4858" i="2" l="1"/>
  <c r="U4858" i="2"/>
  <c r="T4858" i="2"/>
  <c r="S4859" i="2" l="1"/>
  <c r="T4859" i="2"/>
  <c r="U4859" i="2"/>
  <c r="S4860" i="2" l="1"/>
  <c r="U4860" i="2"/>
  <c r="T4860" i="2"/>
  <c r="S4861" i="2" l="1"/>
  <c r="U4861" i="2"/>
  <c r="T4861" i="2"/>
  <c r="S4862" i="2" l="1"/>
  <c r="T4862" i="2"/>
  <c r="U4862" i="2"/>
  <c r="S4863" i="2" l="1"/>
  <c r="U4863" i="2"/>
  <c r="T4863" i="2"/>
  <c r="S4864" i="2" l="1"/>
  <c r="T4864" i="2"/>
  <c r="U4864" i="2"/>
  <c r="S4865" i="2" l="1"/>
  <c r="U4865" i="2"/>
  <c r="T4865" i="2"/>
  <c r="S4866" i="2" l="1"/>
  <c r="U4866" i="2"/>
  <c r="T4866" i="2"/>
  <c r="S4867" i="2" l="1"/>
  <c r="T4867" i="2"/>
  <c r="U4867" i="2"/>
  <c r="S4868" i="2" l="1"/>
  <c r="U4868" i="2"/>
  <c r="T4868" i="2"/>
  <c r="S4869" i="2" l="1"/>
  <c r="U4869" i="2"/>
  <c r="T4869" i="2"/>
  <c r="S4870" i="2" l="1"/>
  <c r="T4870" i="2"/>
  <c r="U4870" i="2"/>
  <c r="S4871" i="2" l="1"/>
  <c r="T4871" i="2"/>
  <c r="U4871" i="2"/>
  <c r="S4872" i="2" l="1"/>
  <c r="U4872" i="2"/>
  <c r="T4872" i="2"/>
  <c r="S4873" i="2" l="1"/>
  <c r="T4873" i="2"/>
  <c r="U4873" i="2"/>
  <c r="S4874" i="2" l="1"/>
  <c r="U4874" i="2"/>
  <c r="T4874" i="2"/>
  <c r="S4875" i="2" l="1"/>
  <c r="U4875" i="2"/>
  <c r="T4875" i="2"/>
  <c r="S4876" i="2" l="1"/>
  <c r="U4876" i="2"/>
  <c r="T4876" i="2"/>
  <c r="S4877" i="2" l="1"/>
  <c r="U4877" i="2"/>
  <c r="T4877" i="2"/>
  <c r="S4878" i="2" l="1"/>
  <c r="T4878" i="2"/>
  <c r="U4878" i="2"/>
  <c r="S4879" i="2" l="1"/>
  <c r="U4879" i="2"/>
  <c r="T4879" i="2"/>
  <c r="S4880" i="2" l="1"/>
  <c r="U4880" i="2"/>
  <c r="T4880" i="2"/>
  <c r="S4881" i="2" l="1"/>
  <c r="T4881" i="2"/>
  <c r="U4881" i="2"/>
  <c r="S4882" i="2" l="1"/>
  <c r="T4882" i="2"/>
  <c r="U4882" i="2"/>
  <c r="S4883" i="2" l="1"/>
  <c r="T4883" i="2"/>
  <c r="U4883" i="2"/>
  <c r="S4884" i="2" l="1"/>
  <c r="U4884" i="2"/>
  <c r="T4884" i="2"/>
  <c r="S4885" i="2" l="1"/>
  <c r="U4885" i="2"/>
  <c r="T4885" i="2"/>
  <c r="S4886" i="2" l="1"/>
  <c r="U4886" i="2"/>
  <c r="T4886" i="2"/>
  <c r="S4887" i="2" l="1"/>
  <c r="T4887" i="2"/>
  <c r="U4887" i="2"/>
  <c r="S4888" i="2" l="1"/>
  <c r="U4888" i="2"/>
  <c r="T4888" i="2"/>
  <c r="S4889" i="2" l="1"/>
  <c r="T4889" i="2"/>
  <c r="U4889" i="2"/>
  <c r="S4890" i="2" l="1"/>
  <c r="U4890" i="2"/>
  <c r="T4890" i="2"/>
  <c r="S4891" i="2" l="1"/>
  <c r="U4891" i="2"/>
  <c r="T4891" i="2"/>
  <c r="S4892" i="2" l="1"/>
  <c r="T4892" i="2"/>
  <c r="U4892" i="2"/>
  <c r="S4893" i="2" l="1"/>
  <c r="U4893" i="2"/>
  <c r="T4893" i="2"/>
  <c r="S4894" i="2" l="1"/>
  <c r="U4894" i="2"/>
  <c r="T4894" i="2"/>
  <c r="S4895" i="2" l="1"/>
  <c r="T4895" i="2"/>
  <c r="U4895" i="2"/>
  <c r="S4896" i="2" l="1"/>
  <c r="T4896" i="2"/>
  <c r="U4896" i="2"/>
  <c r="S4897" i="2" l="1"/>
  <c r="U4897" i="2"/>
  <c r="T4897" i="2"/>
  <c r="S4898" i="2" l="1"/>
  <c r="U4898" i="2"/>
  <c r="T4898" i="2"/>
  <c r="S4899" i="2" l="1"/>
  <c r="T4899" i="2"/>
  <c r="U4899" i="2"/>
  <c r="S4900" i="2" l="1"/>
  <c r="U4900" i="2"/>
  <c r="T4900" i="2"/>
  <c r="S4901" i="2" l="1"/>
  <c r="U4901" i="2"/>
  <c r="T4901" i="2"/>
  <c r="S4902" i="2" l="1"/>
  <c r="T4902" i="2"/>
  <c r="U4902" i="2"/>
  <c r="S4903" i="2" l="1"/>
  <c r="U4903" i="2"/>
  <c r="T4903" i="2"/>
  <c r="S4904" i="2" l="1"/>
  <c r="T4904" i="2"/>
  <c r="U4904" i="2"/>
  <c r="S4905" i="2" l="1"/>
  <c r="T4905" i="2"/>
  <c r="U4905" i="2"/>
  <c r="S4906" i="2" l="1"/>
  <c r="U4906" i="2"/>
  <c r="T4906" i="2"/>
  <c r="S4907" i="2" l="1"/>
  <c r="T4907" i="2"/>
  <c r="U4907" i="2"/>
  <c r="S4908" i="2" l="1"/>
  <c r="T4908" i="2"/>
  <c r="U4908" i="2"/>
  <c r="S4909" i="2" l="1"/>
  <c r="U4909" i="2"/>
  <c r="T4909" i="2"/>
  <c r="S4910" i="2" l="1"/>
  <c r="U4910" i="2"/>
  <c r="T4910" i="2"/>
  <c r="S4911" i="2" l="1"/>
  <c r="U4911" i="2"/>
  <c r="T4911" i="2"/>
  <c r="S4912" i="2" l="1"/>
  <c r="U4912" i="2"/>
  <c r="T4912" i="2"/>
  <c r="S4913" i="2" l="1"/>
  <c r="T4913" i="2"/>
  <c r="U4913" i="2"/>
  <c r="S4914" i="2" l="1"/>
  <c r="U4914" i="2"/>
  <c r="T4914" i="2"/>
  <c r="S4915" i="2" l="1"/>
  <c r="U4915" i="2"/>
  <c r="T4915" i="2"/>
  <c r="S4916" i="2" l="1"/>
  <c r="U4916" i="2"/>
  <c r="T4916" i="2"/>
  <c r="S4917" i="2" l="1"/>
  <c r="U4917" i="2"/>
  <c r="T4917" i="2"/>
  <c r="S4918" i="2" l="1"/>
  <c r="U4918" i="2"/>
  <c r="T4918" i="2"/>
  <c r="S4919" i="2" l="1"/>
  <c r="U4919" i="2"/>
  <c r="T4919" i="2"/>
  <c r="S4920" i="2" l="1"/>
  <c r="T4920" i="2"/>
  <c r="U4920" i="2"/>
  <c r="S4921" i="2" l="1"/>
  <c r="U4921" i="2"/>
  <c r="T4921" i="2"/>
  <c r="S4922" i="2" l="1"/>
  <c r="U4922" i="2"/>
  <c r="T4922" i="2"/>
  <c r="S4923" i="2" l="1"/>
  <c r="T4923" i="2"/>
  <c r="U4923" i="2"/>
  <c r="S4924" i="2" l="1"/>
  <c r="U4924" i="2"/>
  <c r="T4924" i="2"/>
  <c r="S4925" i="2" l="1"/>
  <c r="T4925" i="2"/>
  <c r="U4925" i="2"/>
  <c r="S4926" i="2" l="1"/>
  <c r="T4926" i="2"/>
  <c r="U4926" i="2"/>
  <c r="S4927" i="2" l="1"/>
  <c r="T4927" i="2"/>
  <c r="U4927" i="2"/>
  <c r="S4928" i="2" l="1"/>
  <c r="T4928" i="2"/>
  <c r="U4928" i="2"/>
  <c r="S4929" i="2" l="1"/>
  <c r="T4929" i="2"/>
  <c r="U4929" i="2"/>
  <c r="S4930" i="2" l="1"/>
  <c r="T4930" i="2"/>
  <c r="U4930" i="2"/>
  <c r="S4931" i="2" l="1"/>
  <c r="T4931" i="2"/>
  <c r="U4931" i="2"/>
  <c r="S4932" i="2" l="1"/>
  <c r="T4932" i="2"/>
  <c r="U4932" i="2"/>
  <c r="S4933" i="2" l="1"/>
  <c r="U4933" i="2"/>
  <c r="T4933" i="2"/>
  <c r="S4934" i="2" l="1"/>
  <c r="T4934" i="2"/>
  <c r="U4934" i="2"/>
  <c r="S4935" i="2" l="1"/>
  <c r="U4935" i="2"/>
  <c r="T4935" i="2"/>
  <c r="S4936" i="2" l="1"/>
  <c r="T4936" i="2"/>
  <c r="U4936" i="2"/>
  <c r="S4937" i="2" l="1"/>
  <c r="U4937" i="2"/>
  <c r="T4937" i="2"/>
  <c r="S4938" i="2" l="1"/>
  <c r="U4938" i="2"/>
  <c r="T4938" i="2"/>
  <c r="S4939" i="2" l="1"/>
  <c r="T4939" i="2"/>
  <c r="U4939" i="2"/>
  <c r="S4940" i="2" l="1"/>
  <c r="T4940" i="2"/>
  <c r="U4940" i="2"/>
  <c r="S4941" i="2" l="1"/>
  <c r="T4941" i="2"/>
  <c r="U4941" i="2"/>
  <c r="S4942" i="2" l="1"/>
  <c r="T4942" i="2"/>
  <c r="U4942" i="2"/>
  <c r="S4943" i="2" l="1"/>
  <c r="U4943" i="2"/>
  <c r="T4943" i="2"/>
  <c r="S4944" i="2" l="1"/>
  <c r="U4944" i="2"/>
  <c r="T4944" i="2"/>
  <c r="S4945" i="2" l="1"/>
  <c r="U4945" i="2"/>
  <c r="T4945" i="2"/>
  <c r="S4946" i="2" l="1"/>
  <c r="T4946" i="2"/>
  <c r="U4946" i="2"/>
  <c r="S4947" i="2" l="1"/>
  <c r="U4947" i="2"/>
  <c r="T4947" i="2"/>
  <c r="S4948" i="2" l="1"/>
  <c r="T4948" i="2"/>
  <c r="U4948" i="2"/>
  <c r="S4949" i="2" l="1"/>
  <c r="U4949" i="2"/>
  <c r="T4949" i="2"/>
  <c r="S4950" i="2" l="1"/>
  <c r="U4950" i="2"/>
  <c r="T4950" i="2"/>
  <c r="S4951" i="2" l="1"/>
  <c r="T4951" i="2"/>
  <c r="U4951" i="2"/>
  <c r="S4952" i="2" l="1"/>
  <c r="T4952" i="2"/>
  <c r="U4952" i="2"/>
  <c r="S4953" i="2" l="1"/>
  <c r="T4953" i="2"/>
  <c r="U4953" i="2"/>
  <c r="S4954" i="2" l="1"/>
  <c r="T4954" i="2"/>
  <c r="U4954" i="2"/>
  <c r="S4955" i="2" l="1"/>
  <c r="U4955" i="2"/>
  <c r="T4955" i="2"/>
  <c r="S4956" i="2" l="1"/>
  <c r="U4956" i="2"/>
  <c r="T4956" i="2"/>
  <c r="S4957" i="2" l="1"/>
  <c r="T4957" i="2"/>
  <c r="U4957" i="2"/>
  <c r="S4958" i="2" l="1"/>
  <c r="U4958" i="2"/>
  <c r="T4958" i="2"/>
  <c r="S4959" i="2" l="1"/>
  <c r="U4959" i="2"/>
  <c r="T4959" i="2"/>
  <c r="S4960" i="2" l="1"/>
  <c r="T4960" i="2"/>
  <c r="U4960" i="2"/>
  <c r="S4961" i="2" l="1"/>
  <c r="U4961" i="2"/>
  <c r="T4961" i="2"/>
  <c r="S4962" i="2" l="1"/>
  <c r="T4962" i="2"/>
  <c r="U4962" i="2"/>
  <c r="S4963" i="2" l="1"/>
  <c r="U4963" i="2"/>
  <c r="T4963" i="2"/>
  <c r="S4964" i="2" l="1"/>
  <c r="U4964" i="2"/>
  <c r="T4964" i="2"/>
  <c r="S4965" i="2" l="1"/>
  <c r="T4965" i="2"/>
  <c r="U4965" i="2"/>
  <c r="S4966" i="2" l="1"/>
  <c r="T4966" i="2"/>
  <c r="U4966" i="2"/>
  <c r="S4967" i="2" l="1"/>
  <c r="U4967" i="2"/>
  <c r="T4967" i="2"/>
  <c r="S4968" i="2" l="1"/>
  <c r="T4968" i="2"/>
  <c r="U4968" i="2"/>
  <c r="S4969" i="2" l="1"/>
  <c r="U4969" i="2"/>
  <c r="T4969" i="2"/>
  <c r="S4970" i="2" l="1"/>
  <c r="U4970" i="2"/>
  <c r="T4970" i="2"/>
  <c r="S4971" i="2" l="1"/>
  <c r="T4971" i="2"/>
  <c r="U4971" i="2"/>
  <c r="S4972" i="2" l="1"/>
  <c r="T4972" i="2"/>
  <c r="U4972" i="2"/>
  <c r="S4973" i="2" l="1"/>
  <c r="U4973" i="2"/>
  <c r="T4973" i="2"/>
  <c r="S4974" i="2" l="1"/>
  <c r="U4974" i="2"/>
  <c r="T4974" i="2"/>
  <c r="S4975" i="2" l="1"/>
  <c r="U4975" i="2"/>
  <c r="T4975" i="2"/>
  <c r="S4976" i="2" l="1"/>
  <c r="U4976" i="2"/>
  <c r="T4976" i="2"/>
  <c r="S4977" i="2" l="1"/>
  <c r="U4977" i="2"/>
  <c r="T4977" i="2"/>
  <c r="S4978" i="2" l="1"/>
  <c r="T4978" i="2"/>
  <c r="U4978" i="2"/>
  <c r="S4979" i="2" l="1"/>
  <c r="T4979" i="2"/>
  <c r="U4979" i="2"/>
  <c r="S4980" i="2" l="1"/>
  <c r="U4980" i="2"/>
  <c r="T4980" i="2"/>
  <c r="S4981" i="2" l="1"/>
  <c r="U4981" i="2"/>
  <c r="T4981" i="2"/>
  <c r="S4982" i="2" l="1"/>
  <c r="T4982" i="2"/>
  <c r="U4982" i="2"/>
  <c r="S4983" i="2" l="1"/>
  <c r="T4983" i="2"/>
  <c r="U4983" i="2"/>
  <c r="S4984" i="2" l="1"/>
  <c r="T4984" i="2"/>
  <c r="U4984" i="2"/>
  <c r="S4985" i="2" l="1"/>
  <c r="U4985" i="2"/>
  <c r="T4985" i="2"/>
  <c r="S4986" i="2" l="1"/>
  <c r="U4986" i="2"/>
  <c r="T4986" i="2"/>
  <c r="S4987" i="2" l="1"/>
  <c r="T4987" i="2"/>
  <c r="U4987" i="2"/>
  <c r="S4988" i="2" l="1"/>
  <c r="T4988" i="2"/>
  <c r="U4988" i="2"/>
  <c r="S4989" i="2" l="1"/>
  <c r="U4989" i="2"/>
  <c r="T4989" i="2"/>
  <c r="S4990" i="2" l="1"/>
  <c r="U4990" i="2"/>
  <c r="T4990" i="2"/>
  <c r="S4991" i="2" l="1"/>
  <c r="T4991" i="2"/>
  <c r="U4991" i="2"/>
  <c r="S4992" i="2" l="1"/>
  <c r="U4992" i="2"/>
  <c r="T4992" i="2"/>
  <c r="S4993" i="2" l="1"/>
  <c r="U4993" i="2"/>
  <c r="T4993" i="2"/>
  <c r="S4994" i="2" l="1"/>
  <c r="T4994" i="2"/>
  <c r="U4994" i="2"/>
  <c r="S4995" i="2" l="1"/>
  <c r="U4995" i="2"/>
  <c r="T4995" i="2"/>
  <c r="S4996" i="2" l="1"/>
  <c r="U4996" i="2"/>
  <c r="T4996" i="2"/>
  <c r="S4997" i="2" l="1"/>
  <c r="U4997" i="2"/>
  <c r="T4997" i="2"/>
  <c r="S4998" i="2" l="1"/>
  <c r="U4998" i="2"/>
  <c r="T4998" i="2"/>
  <c r="S4999" i="2" l="1"/>
  <c r="T4999" i="2"/>
  <c r="U4999" i="2"/>
  <c r="S5000" i="2" l="1"/>
  <c r="T5000" i="2"/>
  <c r="U5000" i="2"/>
  <c r="S5001" i="2" l="1"/>
  <c r="T5001" i="2"/>
  <c r="U5001" i="2"/>
  <c r="S5002" i="2" l="1"/>
  <c r="U5002" i="2"/>
  <c r="T5002" i="2"/>
  <c r="S5003" i="2" l="1"/>
  <c r="T5003" i="2"/>
  <c r="U5003" i="2"/>
  <c r="S5004" i="2" l="1"/>
  <c r="U5004" i="2"/>
  <c r="T5004" i="2"/>
  <c r="S5005" i="2" l="1"/>
  <c r="T5005" i="2"/>
  <c r="U5005" i="2"/>
  <c r="S5006" i="2" l="1"/>
  <c r="T5006" i="2"/>
  <c r="U5006" i="2"/>
  <c r="S5007" i="2" l="1"/>
  <c r="U5007" i="2"/>
  <c r="T5007" i="2"/>
  <c r="S5008" i="2" l="1"/>
  <c r="T5008" i="2"/>
  <c r="U5008" i="2"/>
  <c r="S5009" i="2" l="1"/>
  <c r="U5009" i="2"/>
  <c r="T5009" i="2"/>
  <c r="S5010" i="2" l="1"/>
  <c r="U5010" i="2"/>
  <c r="T5010" i="2"/>
  <c r="S5011" i="2" l="1"/>
  <c r="U5011" i="2"/>
  <c r="T5011" i="2"/>
  <c r="S5012" i="2" l="1"/>
  <c r="T5012" i="2"/>
  <c r="U5012" i="2"/>
  <c r="S5013" i="2" l="1"/>
  <c r="U5013" i="2"/>
  <c r="T5013" i="2"/>
  <c r="S5014" i="2" l="1"/>
  <c r="U5014" i="2"/>
  <c r="T5014" i="2"/>
  <c r="S5015" i="2" l="1"/>
  <c r="U5015" i="2"/>
  <c r="T5015" i="2"/>
  <c r="S5016" i="2" l="1"/>
  <c r="U5016" i="2"/>
  <c r="T5016" i="2"/>
  <c r="S5017" i="2" l="1"/>
  <c r="T5017" i="2"/>
  <c r="U5017" i="2"/>
  <c r="S5018" i="2" l="1"/>
  <c r="U5018" i="2"/>
  <c r="T5018" i="2"/>
  <c r="S5019" i="2" l="1"/>
  <c r="U5019" i="2"/>
  <c r="T5019" i="2"/>
  <c r="S5020" i="2" l="1"/>
  <c r="T5020" i="2"/>
  <c r="U5020" i="2"/>
  <c r="S5021" i="2" l="1"/>
  <c r="U5021" i="2"/>
  <c r="T5021" i="2"/>
  <c r="S5022" i="2" l="1"/>
  <c r="U5022" i="2"/>
  <c r="T5022" i="2"/>
  <c r="S5023" i="2" l="1"/>
  <c r="U5023" i="2"/>
  <c r="T5023" i="2"/>
  <c r="S5024" i="2" l="1"/>
  <c r="T5024" i="2"/>
  <c r="U5024" i="2"/>
  <c r="S5025" i="2" l="1"/>
  <c r="T5025" i="2"/>
  <c r="U5025" i="2"/>
  <c r="S5026" i="2" l="1"/>
  <c r="U5026" i="2"/>
  <c r="T5026" i="2"/>
  <c r="S5027" i="2" l="1"/>
  <c r="U5027" i="2"/>
  <c r="T5027" i="2"/>
  <c r="S5028" i="2" l="1"/>
  <c r="T5028" i="2"/>
  <c r="U5028" i="2"/>
  <c r="S5029" i="2" l="1"/>
  <c r="T5029" i="2"/>
  <c r="U5029" i="2"/>
  <c r="S5030" i="2" l="1"/>
  <c r="U5030" i="2"/>
  <c r="T5030" i="2"/>
  <c r="S5031" i="2" l="1"/>
  <c r="T5031" i="2"/>
  <c r="U5031" i="2"/>
  <c r="S5032" i="2" l="1"/>
  <c r="U5032" i="2"/>
  <c r="T5032" i="2"/>
  <c r="S5033" i="2" l="1"/>
  <c r="U5033" i="2"/>
  <c r="T5033" i="2"/>
  <c r="S5034" i="2" l="1"/>
  <c r="T5034" i="2"/>
  <c r="U5034" i="2"/>
  <c r="S5035" i="2" l="1"/>
  <c r="T5035" i="2"/>
  <c r="U5035" i="2"/>
  <c r="S5036" i="2" l="1"/>
  <c r="U5036" i="2"/>
  <c r="T5036" i="2"/>
  <c r="S5037" i="2" l="1"/>
  <c r="U5037" i="2"/>
  <c r="T5037" i="2"/>
  <c r="S5038" i="2" l="1"/>
  <c r="T5038" i="2"/>
  <c r="U5038" i="2"/>
  <c r="S5039" i="2" l="1"/>
  <c r="T5039" i="2"/>
  <c r="U5039" i="2"/>
  <c r="S5040" i="2" l="1"/>
  <c r="T5040" i="2"/>
  <c r="U5040" i="2"/>
  <c r="S5041" i="2" l="1"/>
  <c r="U5041" i="2"/>
  <c r="T5041" i="2"/>
  <c r="S5042" i="2" l="1"/>
  <c r="T5042" i="2"/>
  <c r="U5042" i="2"/>
  <c r="S5043" i="2" l="1"/>
  <c r="U5043" i="2"/>
  <c r="T5043" i="2"/>
  <c r="S5044" i="2" l="1"/>
  <c r="T5044" i="2"/>
  <c r="U5044" i="2"/>
  <c r="S5045" i="2" l="1"/>
  <c r="U5045" i="2"/>
  <c r="T5045" i="2"/>
  <c r="S5046" i="2" l="1"/>
  <c r="U5046" i="2"/>
  <c r="T5046" i="2"/>
  <c r="S5047" i="2" l="1"/>
  <c r="T5047" i="2"/>
  <c r="U5047" i="2"/>
  <c r="S5048" i="2" l="1"/>
  <c r="T5048" i="2"/>
  <c r="U5048" i="2"/>
  <c r="S5049" i="2" l="1"/>
  <c r="U5049" i="2"/>
  <c r="T5049" i="2"/>
  <c r="S5050" i="2" l="1"/>
  <c r="T5050" i="2"/>
  <c r="U5050" i="2"/>
  <c r="S5051" i="2" l="1"/>
  <c r="U5051" i="2"/>
  <c r="T5051" i="2"/>
  <c r="S5052" i="2" l="1"/>
  <c r="U5052" i="2"/>
  <c r="T5052" i="2"/>
  <c r="S5053" i="2" l="1"/>
  <c r="U5053" i="2"/>
  <c r="T5053" i="2"/>
  <c r="S5054" i="2" l="1"/>
  <c r="U5054" i="2"/>
  <c r="T5054" i="2"/>
  <c r="S5055" i="2" l="1"/>
  <c r="U5055" i="2"/>
  <c r="T5055" i="2"/>
  <c r="S5056" i="2" l="1"/>
  <c r="U5056" i="2"/>
  <c r="T5056" i="2"/>
  <c r="S5057" i="2" l="1"/>
  <c r="T5057" i="2"/>
  <c r="U5057" i="2"/>
  <c r="S5058" i="2" l="1"/>
  <c r="T5058" i="2"/>
  <c r="U5058" i="2"/>
  <c r="S5059" i="2" l="1"/>
  <c r="U5059" i="2"/>
  <c r="T5059" i="2"/>
  <c r="S5060" i="2" l="1"/>
  <c r="T5060" i="2"/>
  <c r="U5060" i="2"/>
  <c r="S5061" i="2" l="1"/>
  <c r="T5061" i="2"/>
  <c r="U5061" i="2"/>
  <c r="S5062" i="2" l="1"/>
  <c r="T5062" i="2"/>
  <c r="U5062" i="2"/>
  <c r="S5063" i="2" l="1"/>
  <c r="T5063" i="2"/>
  <c r="U5063" i="2"/>
  <c r="S5064" i="2" l="1"/>
  <c r="T5064" i="2"/>
  <c r="U5064" i="2"/>
  <c r="S5065" i="2" l="1"/>
  <c r="T5065" i="2"/>
  <c r="U5065" i="2"/>
  <c r="S5066" i="2" l="1"/>
  <c r="T5066" i="2"/>
  <c r="U5066" i="2"/>
  <c r="S5067" i="2" l="1"/>
  <c r="U5067" i="2"/>
  <c r="T5067" i="2"/>
  <c r="S5068" i="2" l="1"/>
  <c r="U5068" i="2"/>
  <c r="T5068" i="2"/>
  <c r="S5069" i="2" l="1"/>
  <c r="U5069" i="2"/>
  <c r="T5069" i="2"/>
  <c r="S5070" i="2" l="1"/>
  <c r="T5070" i="2"/>
  <c r="U5070" i="2"/>
  <c r="S5071" i="2" l="1"/>
  <c r="T5071" i="2"/>
  <c r="U5071" i="2"/>
  <c r="S5072" i="2" l="1"/>
  <c r="T5072" i="2"/>
  <c r="U5072" i="2"/>
  <c r="S5073" i="2" l="1"/>
  <c r="T5073" i="2"/>
  <c r="U5073" i="2"/>
  <c r="S5074" i="2" l="1"/>
  <c r="U5074" i="2"/>
  <c r="T5074" i="2"/>
  <c r="S5075" i="2" l="1"/>
  <c r="U5075" i="2"/>
  <c r="T5075" i="2"/>
  <c r="S5076" i="2" l="1"/>
  <c r="T5076" i="2"/>
  <c r="U5076" i="2"/>
  <c r="S5077" i="2" l="1"/>
  <c r="U5077" i="2"/>
  <c r="T5077" i="2"/>
  <c r="S5078" i="2" l="1"/>
  <c r="T5078" i="2"/>
  <c r="U5078" i="2"/>
  <c r="S5079" i="2" l="1"/>
  <c r="U5079" i="2"/>
  <c r="T5079" i="2"/>
  <c r="S5080" i="2" l="1"/>
  <c r="T5080" i="2"/>
  <c r="U5080" i="2"/>
  <c r="S5081" i="2" l="1"/>
  <c r="U5081" i="2"/>
  <c r="T5081" i="2"/>
  <c r="S5082" i="2" l="1"/>
  <c r="U5082" i="2"/>
  <c r="T5082" i="2"/>
  <c r="S5083" i="2" l="1"/>
  <c r="U5083" i="2"/>
  <c r="T5083" i="2"/>
  <c r="S5084" i="2" l="1"/>
  <c r="T5084" i="2"/>
  <c r="U5084" i="2"/>
  <c r="S5085" i="2" l="1"/>
  <c r="T5085" i="2"/>
  <c r="U5085" i="2"/>
  <c r="S5086" i="2" l="1"/>
  <c r="U5086" i="2"/>
  <c r="T5086" i="2"/>
  <c r="S5087" i="2" l="1"/>
  <c r="U5087" i="2"/>
  <c r="T5087" i="2"/>
  <c r="S5088" i="2" l="1"/>
  <c r="T5088" i="2"/>
  <c r="U5088" i="2"/>
  <c r="S5089" i="2" l="1"/>
  <c r="U5089" i="2"/>
  <c r="T5089" i="2"/>
  <c r="S5090" i="2" l="1"/>
  <c r="U5090" i="2"/>
  <c r="T5090" i="2"/>
  <c r="S5091" i="2" l="1"/>
  <c r="U5091" i="2"/>
  <c r="T5091" i="2"/>
  <c r="S5092" i="2" l="1"/>
  <c r="T5092" i="2"/>
  <c r="U5092" i="2"/>
  <c r="S5093" i="2" l="1"/>
  <c r="T5093" i="2"/>
  <c r="U5093" i="2"/>
  <c r="S5094" i="2" l="1"/>
  <c r="T5094" i="2"/>
  <c r="U5094" i="2"/>
  <c r="S5095" i="2" l="1"/>
  <c r="U5095" i="2"/>
  <c r="T5095" i="2"/>
  <c r="S5096" i="2" l="1"/>
  <c r="T5096" i="2"/>
  <c r="U5096" i="2"/>
  <c r="S5097" i="2" l="1"/>
  <c r="T5097" i="2"/>
  <c r="U5097" i="2"/>
  <c r="S5098" i="2" l="1"/>
  <c r="U5098" i="2"/>
  <c r="T5098" i="2"/>
  <c r="S5099" i="2" l="1"/>
  <c r="T5099" i="2"/>
  <c r="U5099" i="2"/>
  <c r="S5100" i="2" l="1"/>
  <c r="U5100" i="2"/>
  <c r="T5100" i="2"/>
  <c r="S5101" i="2" l="1"/>
  <c r="U5101" i="2"/>
  <c r="T5101" i="2"/>
  <c r="S5102" i="2" l="1"/>
  <c r="U5102" i="2"/>
  <c r="T5102" i="2"/>
  <c r="S5103" i="2" l="1"/>
  <c r="T5103" i="2"/>
  <c r="U5103" i="2"/>
  <c r="S5104" i="2" l="1"/>
  <c r="U5104" i="2"/>
  <c r="T5104" i="2"/>
  <c r="S5105" i="2" l="1"/>
  <c r="U5105" i="2"/>
  <c r="T5105" i="2"/>
  <c r="S5106" i="2" l="1"/>
  <c r="T5106" i="2"/>
  <c r="U5106" i="2"/>
  <c r="S5107" i="2" l="1"/>
  <c r="T5107" i="2"/>
  <c r="U5107" i="2"/>
  <c r="S5108" i="2" l="1"/>
  <c r="T5108" i="2"/>
  <c r="U5108" i="2"/>
  <c r="S5109" i="2" l="1"/>
  <c r="T5109" i="2"/>
  <c r="U5109" i="2"/>
  <c r="S5110" i="2" l="1"/>
  <c r="U5110" i="2"/>
  <c r="T5110" i="2"/>
  <c r="S5111" i="2" l="1"/>
  <c r="T5111" i="2"/>
  <c r="U5111" i="2"/>
  <c r="S5112" i="2" l="1"/>
  <c r="T5112" i="2"/>
  <c r="U5112" i="2"/>
  <c r="S5113" i="2" l="1"/>
  <c r="U5113" i="2"/>
  <c r="T5113" i="2"/>
  <c r="S5114" i="2" l="1"/>
  <c r="T5114" i="2"/>
  <c r="U5114" i="2"/>
  <c r="S5115" i="2" l="1"/>
  <c r="T5115" i="2"/>
  <c r="U5115" i="2"/>
  <c r="S5116" i="2" l="1"/>
  <c r="T5116" i="2"/>
  <c r="U5116" i="2"/>
  <c r="S5117" i="2" l="1"/>
  <c r="U5117" i="2"/>
  <c r="T5117" i="2"/>
  <c r="S5118" i="2" l="1"/>
  <c r="U5118" i="2"/>
  <c r="T5118" i="2"/>
  <c r="S5119" i="2" l="1"/>
  <c r="U5119" i="2"/>
  <c r="T5119" i="2"/>
  <c r="S5120" i="2" l="1"/>
  <c r="T5120" i="2"/>
  <c r="U5120" i="2"/>
  <c r="S5121" i="2" l="1"/>
  <c r="T5121" i="2"/>
  <c r="U5121" i="2"/>
  <c r="S5122" i="2" l="1"/>
  <c r="U5122" i="2"/>
  <c r="T5122" i="2"/>
  <c r="S5123" i="2" l="1"/>
  <c r="T5123" i="2"/>
  <c r="U5123" i="2"/>
  <c r="S5124" i="2" l="1"/>
  <c r="T5124" i="2"/>
  <c r="U5124" i="2"/>
  <c r="S5125" i="2" l="1"/>
  <c r="T5125" i="2"/>
  <c r="U5125" i="2"/>
  <c r="S5126" i="2" l="1"/>
  <c r="T5126" i="2"/>
  <c r="U5126" i="2"/>
  <c r="S5127" i="2" l="1"/>
  <c r="U5127" i="2"/>
  <c r="T5127" i="2"/>
  <c r="S5128" i="2" l="1"/>
  <c r="T5128" i="2"/>
  <c r="U5128" i="2"/>
  <c r="S5129" i="2" l="1"/>
  <c r="U5129" i="2"/>
  <c r="T5129" i="2"/>
  <c r="S5130" i="2" l="1"/>
  <c r="T5130" i="2"/>
  <c r="U5130" i="2"/>
  <c r="S5131" i="2" l="1"/>
  <c r="U5131" i="2"/>
  <c r="T5131" i="2"/>
  <c r="S5132" i="2" l="1"/>
  <c r="T5132" i="2"/>
  <c r="U5132" i="2"/>
  <c r="S5133" i="2" l="1"/>
  <c r="U5133" i="2"/>
  <c r="T5133" i="2"/>
  <c r="S5134" i="2" l="1"/>
  <c r="U5134" i="2"/>
  <c r="T5134" i="2"/>
  <c r="S5135" i="2" l="1"/>
  <c r="U5135" i="2"/>
  <c r="T5135" i="2"/>
  <c r="S5136" i="2" l="1"/>
  <c r="T5136" i="2"/>
  <c r="U5136" i="2"/>
  <c r="S5137" i="2" l="1"/>
  <c r="T5137" i="2"/>
  <c r="U5137" i="2"/>
  <c r="S5138" i="2" l="1"/>
  <c r="U5138" i="2"/>
  <c r="T5138" i="2"/>
  <c r="S5139" i="2" l="1"/>
  <c r="U5139" i="2"/>
  <c r="T5139" i="2"/>
  <c r="S5140" i="2" l="1"/>
  <c r="T5140" i="2"/>
  <c r="U5140" i="2"/>
  <c r="S5141" i="2" l="1"/>
  <c r="U5141" i="2"/>
  <c r="T5141" i="2"/>
  <c r="S5142" i="2" l="1"/>
  <c r="T5142" i="2"/>
  <c r="U5142" i="2"/>
  <c r="S5143" i="2" l="1"/>
  <c r="U5143" i="2"/>
  <c r="T5143" i="2"/>
  <c r="S5144" i="2" l="1"/>
  <c r="T5144" i="2"/>
  <c r="U5144" i="2"/>
  <c r="S5145" i="2" l="1"/>
  <c r="T5145" i="2"/>
  <c r="U5145" i="2"/>
  <c r="S5146" i="2" l="1"/>
  <c r="U5146" i="2"/>
  <c r="T5146" i="2"/>
  <c r="S5147" i="2" l="1"/>
  <c r="U5147" i="2"/>
  <c r="T5147" i="2"/>
  <c r="S5148" i="2" l="1"/>
  <c r="T5148" i="2"/>
  <c r="U5148" i="2"/>
  <c r="S5149" i="2" l="1"/>
  <c r="T5149" i="2"/>
  <c r="U5149" i="2"/>
  <c r="S5150" i="2" l="1"/>
  <c r="U5150" i="2"/>
  <c r="T5150" i="2"/>
  <c r="S5151" i="2" l="1"/>
  <c r="U5151" i="2"/>
  <c r="T5151" i="2"/>
  <c r="S5152" i="2" l="1"/>
  <c r="U5152" i="2"/>
  <c r="T5152" i="2"/>
  <c r="S5153" i="2" l="1"/>
  <c r="U5153" i="2"/>
  <c r="T5153" i="2"/>
  <c r="S5154" i="2" l="1"/>
  <c r="T5154" i="2"/>
  <c r="U5154" i="2"/>
  <c r="S5155" i="2" l="1"/>
  <c r="U5155" i="2"/>
  <c r="T5155" i="2"/>
  <c r="S5156" i="2" l="1"/>
  <c r="T5156" i="2"/>
  <c r="U5156" i="2"/>
  <c r="S5157" i="2" l="1"/>
  <c r="U5157" i="2"/>
  <c r="T5157" i="2"/>
  <c r="S5158" i="2" l="1"/>
  <c r="U5158" i="2"/>
  <c r="T5158" i="2"/>
  <c r="S5159" i="2" l="1"/>
  <c r="T5159" i="2"/>
  <c r="U5159" i="2"/>
  <c r="S5160" i="2" l="1"/>
  <c r="U5160" i="2"/>
  <c r="T5160" i="2"/>
  <c r="S5161" i="2" l="1"/>
  <c r="T5161" i="2"/>
  <c r="U5161" i="2"/>
  <c r="S5162" i="2" l="1"/>
  <c r="T5162" i="2"/>
  <c r="U5162" i="2"/>
  <c r="S5163" i="2" l="1"/>
  <c r="T5163" i="2"/>
  <c r="U5163" i="2"/>
  <c r="S5164" i="2" l="1"/>
  <c r="T5164" i="2"/>
  <c r="U5164" i="2"/>
  <c r="S5165" i="2" l="1"/>
  <c r="T5165" i="2"/>
  <c r="U5165" i="2"/>
  <c r="S5166" i="2" l="1"/>
  <c r="T5166" i="2"/>
  <c r="U5166" i="2"/>
  <c r="S5167" i="2" l="1"/>
  <c r="T5167" i="2"/>
  <c r="U5167" i="2"/>
  <c r="S5168" i="2" l="1"/>
  <c r="T5168" i="2"/>
  <c r="U5168" i="2"/>
  <c r="S5169" i="2" l="1"/>
  <c r="U5169" i="2"/>
  <c r="T5169" i="2"/>
  <c r="S5170" i="2" l="1"/>
  <c r="T5170" i="2"/>
  <c r="U5170" i="2"/>
  <c r="S5171" i="2" l="1"/>
  <c r="U5171" i="2"/>
  <c r="T5171" i="2"/>
  <c r="S5172" i="2" l="1"/>
  <c r="U5172" i="2"/>
  <c r="T5172" i="2"/>
  <c r="S5173" i="2" l="1"/>
  <c r="U5173" i="2"/>
  <c r="T5173" i="2"/>
  <c r="S5174" i="2" l="1"/>
  <c r="T5174" i="2"/>
  <c r="U5174" i="2"/>
  <c r="S5175" i="2" l="1"/>
  <c r="T5175" i="2"/>
  <c r="U5175" i="2"/>
  <c r="S5176" i="2" l="1"/>
  <c r="U5176" i="2"/>
  <c r="T5176" i="2"/>
  <c r="S5177" i="2" l="1"/>
  <c r="U5177" i="2"/>
  <c r="T5177" i="2"/>
  <c r="S5178" i="2" l="1"/>
  <c r="T5178" i="2"/>
  <c r="U5178" i="2"/>
  <c r="S5179" i="2" l="1"/>
  <c r="U5179" i="2"/>
  <c r="T5179" i="2"/>
  <c r="S5180" i="2" l="1"/>
  <c r="U5180" i="2"/>
  <c r="T5180" i="2"/>
  <c r="S5181" i="2" l="1"/>
  <c r="T5181" i="2"/>
  <c r="U5181" i="2"/>
  <c r="S5182" i="2" l="1"/>
  <c r="T5182" i="2"/>
  <c r="U5182" i="2"/>
  <c r="S5183" i="2" l="1"/>
  <c r="U5183" i="2"/>
  <c r="T5183" i="2"/>
  <c r="S5184" i="2" l="1"/>
  <c r="U5184" i="2"/>
  <c r="T5184" i="2"/>
  <c r="S5185" i="2" l="1"/>
  <c r="U5185" i="2"/>
  <c r="T5185" i="2"/>
  <c r="S5186" i="2" l="1"/>
  <c r="U5186" i="2"/>
  <c r="T5186" i="2"/>
  <c r="S5187" i="2" l="1"/>
  <c r="T5187" i="2"/>
  <c r="U5187" i="2"/>
  <c r="S5188" i="2" l="1"/>
  <c r="U5188" i="2"/>
  <c r="T5188" i="2"/>
  <c r="S5189" i="2" l="1"/>
  <c r="T5189" i="2"/>
  <c r="U5189" i="2"/>
  <c r="S5190" i="2" l="1"/>
  <c r="U5190" i="2"/>
  <c r="T5190" i="2"/>
  <c r="S5191" i="2" l="1"/>
  <c r="T5191" i="2"/>
  <c r="U5191" i="2"/>
  <c r="S5192" i="2" l="1"/>
  <c r="T5192" i="2"/>
  <c r="U5192" i="2"/>
  <c r="S5193" i="2" l="1"/>
  <c r="U5193" i="2"/>
  <c r="T5193" i="2"/>
  <c r="S5194" i="2" l="1"/>
  <c r="T5194" i="2"/>
  <c r="U5194" i="2"/>
  <c r="S5195" i="2" l="1"/>
  <c r="U5195" i="2"/>
  <c r="T5195" i="2"/>
  <c r="S5196" i="2" l="1"/>
  <c r="T5196" i="2"/>
  <c r="U5196" i="2"/>
  <c r="S5197" i="2" l="1"/>
  <c r="T5197" i="2"/>
  <c r="U5197" i="2"/>
  <c r="S5198" i="2" l="1"/>
  <c r="U5198" i="2"/>
  <c r="T5198" i="2"/>
  <c r="S5199" i="2" l="1"/>
  <c r="U5199" i="2"/>
  <c r="T5199" i="2"/>
  <c r="S5200" i="2" l="1"/>
  <c r="U5200" i="2"/>
  <c r="T5200" i="2"/>
  <c r="S5201" i="2" l="1"/>
  <c r="U5201" i="2"/>
  <c r="T5201" i="2"/>
  <c r="S5202" i="2" l="1"/>
  <c r="T5202" i="2"/>
  <c r="U5202" i="2"/>
  <c r="S5203" i="2" l="1"/>
  <c r="U5203" i="2"/>
  <c r="T5203" i="2"/>
  <c r="S5204" i="2" l="1"/>
  <c r="U5204" i="2"/>
  <c r="T5204" i="2"/>
  <c r="S5205" i="2" l="1"/>
  <c r="T5205" i="2"/>
  <c r="U5205" i="2"/>
  <c r="S5206" i="2" l="1"/>
  <c r="T5206" i="2"/>
  <c r="U5206" i="2"/>
  <c r="S5207" i="2" l="1"/>
  <c r="T5207" i="2"/>
  <c r="U5207" i="2"/>
  <c r="S5208" i="2" l="1"/>
  <c r="U5208" i="2"/>
  <c r="T5208" i="2"/>
  <c r="S5209" i="2" l="1"/>
  <c r="U5209" i="2"/>
  <c r="T5209" i="2"/>
  <c r="S5210" i="2" l="1"/>
  <c r="T5210" i="2"/>
  <c r="U5210" i="2"/>
  <c r="S5211" i="2" l="1"/>
  <c r="U5211" i="2"/>
  <c r="T5211" i="2"/>
  <c r="S5212" i="2" l="1"/>
  <c r="T5212" i="2"/>
  <c r="U5212" i="2"/>
  <c r="S5213" i="2" l="1"/>
  <c r="U5213" i="2"/>
  <c r="T5213" i="2"/>
  <c r="S5214" i="2" l="1"/>
  <c r="T5214" i="2"/>
  <c r="U5214" i="2"/>
  <c r="S5215" i="2" l="1"/>
  <c r="U5215" i="2"/>
  <c r="T5215" i="2"/>
  <c r="S5216" i="2" l="1"/>
  <c r="T5216" i="2"/>
  <c r="U5216" i="2"/>
  <c r="S5217" i="2" l="1"/>
  <c r="U5217" i="2"/>
  <c r="T5217" i="2"/>
  <c r="S5218" i="2" l="1"/>
  <c r="T5218" i="2"/>
  <c r="U5218" i="2"/>
  <c r="S5219" i="2" l="1"/>
  <c r="U5219" i="2"/>
  <c r="T5219" i="2"/>
  <c r="S5220" i="2" l="1"/>
  <c r="U5220" i="2"/>
  <c r="T5220" i="2"/>
  <c r="S5221" i="2" l="1"/>
  <c r="U5221" i="2"/>
  <c r="T5221" i="2"/>
  <c r="S5222" i="2" l="1"/>
  <c r="T5222" i="2"/>
  <c r="U5222" i="2"/>
  <c r="S5223" i="2" l="1"/>
  <c r="T5223" i="2"/>
  <c r="U5223" i="2"/>
  <c r="S5224" i="2" l="1"/>
  <c r="U5224" i="2"/>
  <c r="T5224" i="2"/>
  <c r="S5225" i="2" l="1"/>
  <c r="U5225" i="2"/>
  <c r="T5225" i="2"/>
  <c r="S5226" i="2" l="1"/>
  <c r="T5226" i="2"/>
  <c r="U5226" i="2"/>
  <c r="S5227" i="2" l="1"/>
  <c r="U5227" i="2"/>
  <c r="T5227" i="2"/>
  <c r="S5228" i="2" l="1"/>
  <c r="T5228" i="2"/>
  <c r="U5228" i="2"/>
  <c r="S5229" i="2" l="1"/>
  <c r="U5229" i="2"/>
  <c r="T5229" i="2"/>
  <c r="S5230" i="2" l="1"/>
  <c r="U5230" i="2"/>
  <c r="T5230" i="2"/>
  <c r="S5231" i="2" l="1"/>
  <c r="U5231" i="2"/>
  <c r="T5231" i="2"/>
  <c r="S5232" i="2" l="1"/>
  <c r="U5232" i="2"/>
  <c r="T5232" i="2"/>
  <c r="S5233" i="2" l="1"/>
  <c r="U5233" i="2"/>
  <c r="T5233" i="2"/>
  <c r="S5234" i="2" l="1"/>
  <c r="T5234" i="2"/>
  <c r="U5234" i="2"/>
  <c r="S5235" i="2" l="1"/>
  <c r="U5235" i="2"/>
  <c r="T5235" i="2"/>
  <c r="S5236" i="2" l="1"/>
  <c r="U5236" i="2"/>
  <c r="T5236" i="2"/>
  <c r="S5237" i="2" l="1"/>
  <c r="U5237" i="2"/>
  <c r="T5237" i="2"/>
  <c r="S5238" i="2" l="1"/>
  <c r="T5238" i="2"/>
  <c r="U5238" i="2"/>
  <c r="S5239" i="2" l="1"/>
  <c r="U5239" i="2"/>
  <c r="T5239" i="2"/>
  <c r="S5240" i="2" l="1"/>
  <c r="T5240" i="2"/>
  <c r="U5240" i="2"/>
  <c r="S5241" i="2" l="1"/>
  <c r="T5241" i="2"/>
  <c r="U5241" i="2"/>
  <c r="S5242" i="2" l="1"/>
  <c r="U5242" i="2"/>
  <c r="T5242" i="2"/>
  <c r="S5243" i="2" l="1"/>
  <c r="T5243" i="2"/>
  <c r="U5243" i="2"/>
  <c r="S5244" i="2" l="1"/>
  <c r="T5244" i="2"/>
  <c r="U5244" i="2"/>
  <c r="S5245" i="2" l="1"/>
  <c r="T5245" i="2"/>
  <c r="U5245" i="2"/>
  <c r="S5246" i="2" l="1"/>
  <c r="U5246" i="2"/>
  <c r="T5246" i="2"/>
  <c r="S5247" i="2" l="1"/>
  <c r="T5247" i="2"/>
  <c r="U5247" i="2"/>
  <c r="S5248" i="2" l="1"/>
  <c r="U5248" i="2"/>
  <c r="T5248" i="2"/>
  <c r="S5249" i="2" l="1"/>
  <c r="T5249" i="2"/>
  <c r="U5249" i="2"/>
  <c r="S5250" i="2" l="1"/>
  <c r="U5250" i="2"/>
  <c r="T5250" i="2"/>
  <c r="S5251" i="2" l="1"/>
  <c r="T5251" i="2"/>
  <c r="U5251" i="2"/>
  <c r="S5252" i="2" l="1"/>
  <c r="T5252" i="2"/>
  <c r="U5252" i="2"/>
  <c r="S5253" i="2" l="1"/>
  <c r="T5253" i="2"/>
  <c r="U5253" i="2"/>
  <c r="S5254" i="2" l="1"/>
  <c r="U5254" i="2"/>
  <c r="T5254" i="2"/>
  <c r="S5255" i="2" l="1"/>
  <c r="U5255" i="2"/>
  <c r="T5255" i="2"/>
  <c r="S5256" i="2" l="1"/>
  <c r="U5256" i="2"/>
  <c r="T5256" i="2"/>
  <c r="S5257" i="2" l="1"/>
  <c r="U5257" i="2"/>
  <c r="T5257" i="2"/>
  <c r="S5258" i="2" l="1"/>
  <c r="T5258" i="2"/>
  <c r="U5258" i="2"/>
  <c r="S5259" i="2" l="1"/>
  <c r="U5259" i="2"/>
  <c r="T5259" i="2"/>
  <c r="S5260" i="2" l="1"/>
  <c r="U5260" i="2"/>
  <c r="T5260" i="2"/>
  <c r="S5261" i="2" l="1"/>
  <c r="T5261" i="2"/>
  <c r="U5261" i="2"/>
  <c r="S5262" i="2" l="1"/>
  <c r="U5262" i="2"/>
  <c r="T5262" i="2"/>
  <c r="S5263" i="2" l="1"/>
  <c r="U5263" i="2"/>
  <c r="T5263" i="2"/>
  <c r="S5264" i="2" l="1"/>
  <c r="T5264" i="2"/>
  <c r="U5264" i="2"/>
  <c r="S5265" i="2" l="1"/>
  <c r="T5265" i="2"/>
  <c r="U5265" i="2"/>
  <c r="S5266" i="2" l="1"/>
  <c r="U5266" i="2"/>
  <c r="T5266" i="2"/>
  <c r="S5267" i="2" l="1"/>
  <c r="U5267" i="2"/>
  <c r="T5267" i="2"/>
  <c r="S5268" i="2" l="1"/>
  <c r="T5268" i="2"/>
  <c r="U5268" i="2"/>
  <c r="S5269" i="2" l="1"/>
  <c r="U5269" i="2"/>
  <c r="T5269" i="2"/>
  <c r="S5270" i="2" l="1"/>
  <c r="U5270" i="2"/>
  <c r="T5270" i="2"/>
  <c r="S5271" i="2" l="1"/>
  <c r="U5271" i="2"/>
  <c r="T5271" i="2"/>
  <c r="S5272" i="2" l="1"/>
  <c r="T5272" i="2"/>
  <c r="U5272" i="2"/>
  <c r="S5273" i="2" l="1"/>
  <c r="T5273" i="2"/>
  <c r="U5273" i="2"/>
  <c r="S5274" i="2" l="1"/>
  <c r="T5274" i="2"/>
  <c r="U5274" i="2"/>
  <c r="S5275" i="2" l="1"/>
  <c r="U5275" i="2"/>
  <c r="T5275" i="2"/>
  <c r="S5276" i="2" l="1"/>
  <c r="U5276" i="2"/>
  <c r="T5276" i="2"/>
  <c r="S5277" i="2" l="1"/>
  <c r="U5277" i="2"/>
  <c r="T5277" i="2"/>
  <c r="S5278" i="2" l="1"/>
  <c r="U5278" i="2"/>
  <c r="T5278" i="2"/>
  <c r="S5279" i="2" l="1"/>
  <c r="U5279" i="2"/>
  <c r="T5279" i="2"/>
  <c r="S5280" i="2" l="1"/>
  <c r="T5280" i="2"/>
  <c r="U5280" i="2"/>
  <c r="S5281" i="2" l="1"/>
  <c r="U5281" i="2"/>
  <c r="T5281" i="2"/>
  <c r="S5282" i="2" l="1"/>
  <c r="U5282" i="2"/>
  <c r="T5282" i="2"/>
  <c r="S5283" i="2" l="1"/>
  <c r="U5283" i="2"/>
  <c r="T5283" i="2"/>
  <c r="S5284" i="2" l="1"/>
  <c r="T5284" i="2"/>
  <c r="U5284" i="2"/>
  <c r="S5285" i="2" l="1"/>
  <c r="T5285" i="2"/>
  <c r="U5285" i="2"/>
  <c r="S5286" i="2" l="1"/>
  <c r="T5286" i="2"/>
  <c r="U5286" i="2"/>
  <c r="S5287" i="2" l="1"/>
  <c r="U5287" i="2"/>
  <c r="T5287" i="2"/>
  <c r="S5288" i="2" l="1"/>
  <c r="U5288" i="2"/>
  <c r="T5288" i="2"/>
  <c r="S5289" i="2" l="1"/>
  <c r="T5289" i="2"/>
  <c r="U5289" i="2"/>
  <c r="S5290" i="2" l="1"/>
  <c r="T5290" i="2"/>
  <c r="U5290" i="2"/>
  <c r="S5291" i="2" l="1"/>
  <c r="U5291" i="2"/>
  <c r="T5291" i="2"/>
  <c r="S5292" i="2" l="1"/>
  <c r="U5292" i="2"/>
  <c r="T5292" i="2"/>
  <c r="S5293" i="2" l="1"/>
  <c r="U5293" i="2"/>
  <c r="T5293" i="2"/>
  <c r="S5294" i="2" l="1"/>
  <c r="U5294" i="2"/>
  <c r="T5294" i="2"/>
  <c r="S5295" i="2" l="1"/>
  <c r="T5295" i="2"/>
  <c r="U5295" i="2"/>
  <c r="S5296" i="2" l="1"/>
  <c r="T5296" i="2"/>
  <c r="U5296" i="2"/>
  <c r="S5297" i="2" l="1"/>
  <c r="U5297" i="2"/>
  <c r="T5297" i="2"/>
  <c r="S5298" i="2" l="1"/>
  <c r="T5298" i="2"/>
  <c r="U5298" i="2"/>
  <c r="S5299" i="2" l="1"/>
  <c r="T5299" i="2"/>
  <c r="U5299" i="2"/>
  <c r="S5300" i="2" l="1"/>
  <c r="U5300" i="2"/>
  <c r="T5300" i="2"/>
  <c r="S5301" i="2" l="1"/>
  <c r="T5301" i="2"/>
  <c r="U5301" i="2"/>
  <c r="S5302" i="2" l="1"/>
  <c r="U5302" i="2"/>
  <c r="T5302" i="2"/>
  <c r="S5303" i="2" l="1"/>
  <c r="T5303" i="2"/>
  <c r="U5303" i="2"/>
  <c r="S5304" i="2" l="1"/>
  <c r="T5304" i="2"/>
  <c r="U5304" i="2"/>
  <c r="S5305" i="2" l="1"/>
  <c r="U5305" i="2"/>
  <c r="T5305" i="2"/>
  <c r="S5306" i="2" l="1"/>
  <c r="U5306" i="2"/>
  <c r="T5306" i="2"/>
  <c r="S5307" i="2" l="1"/>
  <c r="T5307" i="2"/>
  <c r="U5307" i="2"/>
  <c r="S5308" i="2" l="1"/>
  <c r="U5308" i="2"/>
  <c r="T5308" i="2"/>
  <c r="S5309" i="2" l="1"/>
  <c r="U5309" i="2"/>
  <c r="T5309" i="2"/>
  <c r="S5310" i="2" l="1"/>
  <c r="U5310" i="2"/>
  <c r="T5310" i="2"/>
  <c r="S5311" i="2" l="1"/>
  <c r="T5311" i="2"/>
  <c r="U5311" i="2"/>
  <c r="S5312" i="2" l="1"/>
  <c r="T5312" i="2"/>
  <c r="U5312" i="2"/>
  <c r="S5313" i="2" l="1"/>
  <c r="T5313" i="2"/>
  <c r="U5313" i="2"/>
  <c r="S5314" i="2" l="1"/>
  <c r="U5314" i="2"/>
  <c r="T5314" i="2"/>
  <c r="S5315" i="2" l="1"/>
  <c r="U5315" i="2"/>
  <c r="T5315" i="2"/>
  <c r="S5316" i="2" l="1"/>
  <c r="U5316" i="2"/>
  <c r="T5316" i="2"/>
  <c r="S5317" i="2" l="1"/>
  <c r="T5317" i="2"/>
  <c r="U5317" i="2"/>
  <c r="S5318" i="2" l="1"/>
  <c r="U5318" i="2"/>
  <c r="T5318" i="2"/>
  <c r="S5319" i="2" l="1"/>
  <c r="U5319" i="2"/>
  <c r="T5319" i="2"/>
  <c r="S5320" i="2" l="1"/>
  <c r="U5320" i="2"/>
  <c r="T5320" i="2"/>
  <c r="S5321" i="2" l="1"/>
  <c r="T5321" i="2"/>
  <c r="U5321" i="2"/>
  <c r="S5322" i="2" l="1"/>
  <c r="T5322" i="2"/>
  <c r="U5322" i="2"/>
  <c r="S5323" i="2" l="1"/>
  <c r="U5323" i="2"/>
  <c r="T5323" i="2"/>
  <c r="S5324" i="2" l="1"/>
  <c r="T5324" i="2"/>
  <c r="U5324" i="2"/>
  <c r="S5325" i="2" l="1"/>
  <c r="U5325" i="2"/>
  <c r="T5325" i="2"/>
  <c r="S5326" i="2" l="1"/>
  <c r="T5326" i="2"/>
  <c r="U5326" i="2"/>
  <c r="S5327" i="2" l="1"/>
  <c r="U5327" i="2"/>
  <c r="T5327" i="2"/>
  <c r="S5328" i="2" l="1"/>
  <c r="T5328" i="2"/>
  <c r="U5328" i="2"/>
  <c r="S5329" i="2" l="1"/>
  <c r="U5329" i="2"/>
  <c r="T5329" i="2"/>
  <c r="S5330" i="2" l="1"/>
  <c r="T5330" i="2"/>
  <c r="U5330" i="2"/>
  <c r="S5331" i="2" l="1"/>
  <c r="T5331" i="2"/>
  <c r="U5331" i="2"/>
  <c r="S5332" i="2" l="1"/>
  <c r="U5332" i="2"/>
  <c r="T5332" i="2"/>
  <c r="S5333" i="2" l="1"/>
  <c r="U5333" i="2"/>
  <c r="T5333" i="2"/>
  <c r="S5334" i="2" l="1"/>
  <c r="T5334" i="2"/>
  <c r="U5334" i="2"/>
  <c r="S5335" i="2" l="1"/>
  <c r="U5335" i="2"/>
  <c r="T5335" i="2"/>
  <c r="S5336" i="2" l="1"/>
  <c r="T5336" i="2"/>
  <c r="U5336" i="2"/>
  <c r="S5337" i="2" l="1"/>
  <c r="U5337" i="2"/>
  <c r="T5337" i="2"/>
  <c r="S5338" i="2" l="1"/>
  <c r="U5338" i="2"/>
  <c r="T5338" i="2"/>
  <c r="S5339" i="2" l="1"/>
  <c r="U5339" i="2"/>
  <c r="T5339" i="2"/>
  <c r="S5340" i="2" l="1"/>
  <c r="U5340" i="2"/>
  <c r="T5340" i="2"/>
  <c r="S5341" i="2" l="1"/>
  <c r="U5341" i="2"/>
  <c r="T5341" i="2"/>
  <c r="S5342" i="2" l="1"/>
  <c r="T5342" i="2"/>
  <c r="U5342" i="2"/>
  <c r="S5343" i="2" l="1"/>
  <c r="U5343" i="2"/>
  <c r="T5343" i="2"/>
  <c r="S5344" i="2" l="1"/>
  <c r="U5344" i="2"/>
  <c r="T5344" i="2"/>
  <c r="S5345" i="2" l="1"/>
  <c r="T5345" i="2"/>
  <c r="U5345" i="2"/>
  <c r="S5346" i="2" l="1"/>
  <c r="T5346" i="2"/>
  <c r="U5346" i="2"/>
  <c r="S5347" i="2" l="1"/>
  <c r="U5347" i="2"/>
  <c r="T5347" i="2"/>
  <c r="S5348" i="2" l="1"/>
  <c r="U5348" i="2"/>
  <c r="T5348" i="2"/>
  <c r="S5349" i="2" l="1"/>
  <c r="T5349" i="2"/>
  <c r="U5349" i="2"/>
  <c r="S5350" i="2" l="1"/>
  <c r="T5350" i="2"/>
  <c r="U5350" i="2"/>
  <c r="S5351" i="2" l="1"/>
  <c r="T5351" i="2"/>
  <c r="U5351" i="2"/>
  <c r="S5352" i="2" l="1"/>
  <c r="T5352" i="2"/>
  <c r="U5352" i="2"/>
  <c r="S5353" i="2" l="1"/>
  <c r="U5353" i="2"/>
  <c r="T5353" i="2"/>
  <c r="S5354" i="2" l="1"/>
  <c r="T5354" i="2"/>
  <c r="U5354" i="2"/>
  <c r="S5355" i="2" l="1"/>
  <c r="T5355" i="2"/>
  <c r="U5355" i="2"/>
  <c r="S5356" i="2" l="1"/>
  <c r="U5356" i="2"/>
  <c r="T5356" i="2"/>
  <c r="S5357" i="2" l="1"/>
  <c r="U5357" i="2"/>
  <c r="T5357" i="2"/>
  <c r="S5358" i="2" l="1"/>
  <c r="T5358" i="2"/>
  <c r="U5358" i="2"/>
  <c r="S5359" i="2" l="1"/>
  <c r="U5359" i="2"/>
  <c r="T5359" i="2"/>
  <c r="S5360" i="2" l="1"/>
  <c r="T5360" i="2"/>
  <c r="U5360" i="2"/>
  <c r="S5361" i="2" l="1"/>
  <c r="T5361" i="2"/>
  <c r="U5361" i="2"/>
  <c r="S5362" i="2" l="1"/>
  <c r="U5362" i="2"/>
  <c r="T5362" i="2"/>
  <c r="S5363" i="2" l="1"/>
  <c r="U5363" i="2"/>
  <c r="T5363" i="2"/>
  <c r="S5364" i="2" l="1"/>
  <c r="T5364" i="2"/>
  <c r="U5364" i="2"/>
  <c r="S5365" i="2" l="1"/>
  <c r="T5365" i="2"/>
  <c r="U5365" i="2"/>
  <c r="S5366" i="2" l="1"/>
  <c r="U5366" i="2"/>
  <c r="T5366" i="2"/>
  <c r="S5367" i="2" l="1"/>
  <c r="U5367" i="2"/>
  <c r="T5367" i="2"/>
  <c r="S5368" i="2" l="1"/>
  <c r="U5368" i="2"/>
  <c r="T5368" i="2"/>
  <c r="S5369" i="2" l="1"/>
  <c r="U5369" i="2"/>
  <c r="T5369" i="2"/>
  <c r="S5370" i="2" l="1"/>
  <c r="U5370" i="2"/>
  <c r="T5370" i="2"/>
  <c r="S5371" i="2" l="1"/>
  <c r="U5371" i="2"/>
  <c r="T5371" i="2"/>
  <c r="S5372" i="2" l="1"/>
  <c r="U5372" i="2"/>
  <c r="T5372" i="2"/>
  <c r="S5373" i="2" l="1"/>
  <c r="T5373" i="2"/>
  <c r="U5373" i="2"/>
  <c r="S5374" i="2" l="1"/>
  <c r="T5374" i="2"/>
  <c r="U5374" i="2"/>
  <c r="S5375" i="2" l="1"/>
  <c r="U5375" i="2"/>
  <c r="T5375" i="2"/>
  <c r="S5376" i="2" l="1"/>
  <c r="T5376" i="2"/>
  <c r="U5376" i="2"/>
  <c r="S5377" i="2" l="1"/>
  <c r="U5377" i="2"/>
  <c r="T5377" i="2"/>
  <c r="S5378" i="2" l="1"/>
  <c r="U5378" i="2"/>
  <c r="T5378" i="2"/>
  <c r="S5379" i="2" l="1"/>
  <c r="U5379" i="2"/>
  <c r="T5379" i="2"/>
  <c r="S5380" i="2" l="1"/>
  <c r="T5380" i="2"/>
  <c r="U5380" i="2"/>
  <c r="S5381" i="2" l="1"/>
  <c r="U5381" i="2"/>
  <c r="T5381" i="2"/>
  <c r="S5382" i="2" l="1"/>
  <c r="U5382" i="2"/>
  <c r="T5382" i="2"/>
  <c r="S5383" i="2" l="1"/>
  <c r="U5383" i="2"/>
  <c r="T5383" i="2"/>
  <c r="S5384" i="2" l="1"/>
  <c r="U5384" i="2"/>
  <c r="T5384" i="2"/>
  <c r="S5385" i="2" l="1"/>
  <c r="U5385" i="2"/>
  <c r="T5385" i="2"/>
  <c r="S5386" i="2" l="1"/>
  <c r="U5386" i="2"/>
  <c r="T5386" i="2"/>
  <c r="S5387" i="2" l="1"/>
  <c r="U5387" i="2"/>
  <c r="T5387" i="2"/>
  <c r="S5388" i="2" l="1"/>
  <c r="T5388" i="2"/>
  <c r="U5388" i="2"/>
  <c r="S5389" i="2" l="1"/>
  <c r="T5389" i="2"/>
  <c r="U5389" i="2"/>
  <c r="AJ7217" i="11"/>
  <c r="AI7216" i="11"/>
  <c r="AJ7213" i="11"/>
  <c r="AI7212" i="11"/>
  <c r="AJ7209" i="11"/>
  <c r="AI7208" i="11"/>
  <c r="AJ7205" i="11"/>
  <c r="AI7204" i="11"/>
  <c r="AJ7201" i="11"/>
  <c r="AI7200" i="11"/>
  <c r="AJ7197" i="11"/>
  <c r="AI7196" i="11"/>
  <c r="AJ7193" i="11"/>
  <c r="AI7192" i="11"/>
  <c r="AJ7189" i="11"/>
  <c r="AI7188" i="11"/>
  <c r="AJ7185" i="11"/>
  <c r="AI7184" i="11"/>
  <c r="AJ7181" i="11"/>
  <c r="AI7180" i="11"/>
  <c r="AJ7177" i="11"/>
  <c r="AI7176" i="11"/>
  <c r="AJ7173" i="11"/>
  <c r="AI7172" i="11"/>
  <c r="AJ7169" i="11"/>
  <c r="AI7168" i="11"/>
  <c r="AJ7165" i="11"/>
  <c r="AI7164" i="11"/>
  <c r="AJ7161" i="11"/>
  <c r="AI7160" i="11"/>
  <c r="AJ7157" i="11"/>
  <c r="AI7156" i="11"/>
  <c r="AJ7153" i="11"/>
  <c r="AI7152" i="11"/>
  <c r="AJ7149" i="11"/>
  <c r="AI7148" i="11"/>
  <c r="AJ7145" i="11"/>
  <c r="AI7144" i="11"/>
  <c r="AJ7141" i="11"/>
  <c r="AI7140" i="11"/>
  <c r="AJ7137" i="11"/>
  <c r="AI7136" i="11"/>
  <c r="AJ7133" i="11"/>
  <c r="AI7132" i="11"/>
  <c r="AJ7129" i="11"/>
  <c r="AI7128" i="11"/>
  <c r="AJ7125" i="11"/>
  <c r="AI7124" i="11"/>
  <c r="AJ7121" i="11"/>
  <c r="AI7120" i="11"/>
  <c r="AJ7117" i="11"/>
  <c r="AI7116" i="11"/>
  <c r="AJ7113" i="11"/>
  <c r="AI7112" i="11"/>
  <c r="AJ7109" i="11"/>
  <c r="AI7108" i="11"/>
  <c r="AJ7105" i="11"/>
  <c r="AI7104" i="11"/>
  <c r="AJ7101" i="11"/>
  <c r="AI7100" i="11"/>
  <c r="AJ7097" i="11"/>
  <c r="AI7096" i="11"/>
  <c r="AJ7093" i="11"/>
  <c r="AI7092" i="11"/>
  <c r="AJ7089" i="11"/>
  <c r="AI7088" i="11"/>
  <c r="AJ7085" i="11"/>
  <c r="AI7084" i="11"/>
  <c r="AJ7081" i="11"/>
  <c r="AI7080" i="11"/>
  <c r="AJ7077" i="11"/>
  <c r="AI7076" i="11"/>
  <c r="AJ7073" i="11"/>
  <c r="AI7217" i="11"/>
  <c r="AJ7214" i="11"/>
  <c r="AI7213" i="11"/>
  <c r="AJ7210" i="11"/>
  <c r="AI7209" i="11"/>
  <c r="AJ7206" i="11"/>
  <c r="AI7205" i="11"/>
  <c r="AJ7202" i="11"/>
  <c r="AI7201" i="11"/>
  <c r="AJ7198" i="11"/>
  <c r="AI7197" i="11"/>
  <c r="AJ7194" i="11"/>
  <c r="AI7193" i="11"/>
  <c r="AJ7190" i="11"/>
  <c r="AI7189" i="11"/>
  <c r="AJ7186" i="11"/>
  <c r="AI7185" i="11"/>
  <c r="AJ7182" i="11"/>
  <c r="AI7181" i="11"/>
  <c r="AJ7178" i="11"/>
  <c r="AI7177" i="11"/>
  <c r="AJ7174" i="11"/>
  <c r="AI7173" i="11"/>
  <c r="AJ7170" i="11"/>
  <c r="AI7169" i="11"/>
  <c r="AJ7166" i="11"/>
  <c r="AI7165" i="11"/>
  <c r="AJ7162" i="11"/>
  <c r="AI7161" i="11"/>
  <c r="AJ7158" i="11"/>
  <c r="AI7157" i="11"/>
  <c r="AJ7154" i="11"/>
  <c r="AI7153" i="11"/>
  <c r="AJ7150" i="11"/>
  <c r="AI7149" i="11"/>
  <c r="AJ7146" i="11"/>
  <c r="AI7145" i="11"/>
  <c r="AJ7142" i="11"/>
  <c r="AI7141" i="11"/>
  <c r="AJ7138" i="11"/>
  <c r="AI7137" i="11"/>
  <c r="AJ7134" i="11"/>
  <c r="AI7133" i="11"/>
  <c r="AJ7130" i="11"/>
  <c r="AI7129" i="11"/>
  <c r="AJ7126" i="11"/>
  <c r="AI7125" i="11"/>
  <c r="AJ7122" i="11"/>
  <c r="AI7121" i="11"/>
  <c r="AJ7118" i="11"/>
  <c r="AI7117" i="11"/>
  <c r="AJ7114" i="11"/>
  <c r="AI7113" i="11"/>
  <c r="AJ7110" i="11"/>
  <c r="AI7109" i="11"/>
  <c r="AJ7106" i="11"/>
  <c r="AI7105" i="11"/>
  <c r="AJ7102" i="11"/>
  <c r="AI7101" i="11"/>
  <c r="AJ7098" i="11"/>
  <c r="AI7097" i="11"/>
  <c r="AJ7094" i="11"/>
  <c r="AI7093" i="11"/>
  <c r="AJ7090" i="11"/>
  <c r="AI7089" i="11"/>
  <c r="AJ7086" i="11"/>
  <c r="AI7085" i="11"/>
  <c r="AJ7082" i="11"/>
  <c r="AI7081" i="11"/>
  <c r="AJ7216" i="11"/>
  <c r="AI7215" i="11"/>
  <c r="AJ7212" i="11"/>
  <c r="AI7211" i="11"/>
  <c r="AJ7208" i="11"/>
  <c r="AI7207" i="11"/>
  <c r="AJ7204" i="11"/>
  <c r="AI7203" i="11"/>
  <c r="AJ7200" i="11"/>
  <c r="AI7199" i="11"/>
  <c r="AJ7196" i="11"/>
  <c r="AI7195" i="11"/>
  <c r="AJ7192" i="11"/>
  <c r="AI7191" i="11"/>
  <c r="AJ7188" i="11"/>
  <c r="AI7187" i="11"/>
  <c r="AJ7184" i="11"/>
  <c r="AI7183" i="11"/>
  <c r="AJ7180" i="11"/>
  <c r="AI7179" i="11"/>
  <c r="AJ7176" i="11"/>
  <c r="AI7175" i="11"/>
  <c r="AJ7172" i="11"/>
  <c r="AI7171" i="11"/>
  <c r="AJ7168" i="11"/>
  <c r="AI7167" i="11"/>
  <c r="AJ7164" i="11"/>
  <c r="AI7163" i="11"/>
  <c r="AJ7160" i="11"/>
  <c r="AI7159" i="11"/>
  <c r="AJ7156" i="11"/>
  <c r="AI7155" i="11"/>
  <c r="AJ7152" i="11"/>
  <c r="AI7151" i="11"/>
  <c r="AJ7148" i="11"/>
  <c r="AI7147" i="11"/>
  <c r="AJ7144" i="11"/>
  <c r="AI7143" i="11"/>
  <c r="AJ7140" i="11"/>
  <c r="AI7139" i="11"/>
  <c r="AJ7136" i="11"/>
  <c r="AI7135" i="11"/>
  <c r="AJ7132" i="11"/>
  <c r="AI7131" i="11"/>
  <c r="AJ7128" i="11"/>
  <c r="AI7127" i="11"/>
  <c r="AJ7124" i="11"/>
  <c r="AI7123" i="11"/>
  <c r="AJ7120" i="11"/>
  <c r="AI7119" i="11"/>
  <c r="AJ7116" i="11"/>
  <c r="AI7115" i="11"/>
  <c r="AJ7112" i="11"/>
  <c r="AI7111" i="11"/>
  <c r="AJ7108" i="11"/>
  <c r="AI7107" i="11"/>
  <c r="AJ7104" i="11"/>
  <c r="AI7103" i="11"/>
  <c r="AJ7100" i="11"/>
  <c r="AI7099" i="11"/>
  <c r="AJ7096" i="11"/>
  <c r="AI7095" i="11"/>
  <c r="AJ7092" i="11"/>
  <c r="AI7091" i="11"/>
  <c r="AJ7088" i="11"/>
  <c r="AJ7215" i="11"/>
  <c r="AI7210" i="11"/>
  <c r="AJ7199" i="11"/>
  <c r="AI7194" i="11"/>
  <c r="AJ7183" i="11"/>
  <c r="AI7178" i="11"/>
  <c r="AJ7167" i="11"/>
  <c r="AI7162" i="11"/>
  <c r="AJ7151" i="11"/>
  <c r="AI7146" i="11"/>
  <c r="AJ7135" i="11"/>
  <c r="AI7130" i="11"/>
  <c r="AJ7119" i="11"/>
  <c r="AI7114" i="11"/>
  <c r="AJ7103" i="11"/>
  <c r="AI7098" i="11"/>
  <c r="AJ7087" i="11"/>
  <c r="AI7082" i="11"/>
  <c r="AI7078" i="11"/>
  <c r="AJ7076" i="11"/>
  <c r="AJ7074" i="11"/>
  <c r="AJ7071" i="11"/>
  <c r="AI7070" i="11"/>
  <c r="AJ7067" i="11"/>
  <c r="AI7066" i="11"/>
  <c r="AJ7063" i="11"/>
  <c r="AI7062" i="11"/>
  <c r="AJ7059" i="11"/>
  <c r="AI7058" i="11"/>
  <c r="AJ7055" i="11"/>
  <c r="AI7054" i="11"/>
  <c r="AJ7051" i="11"/>
  <c r="AI7050" i="11"/>
  <c r="AJ7047" i="11"/>
  <c r="AI7046" i="11"/>
  <c r="AJ7043" i="11"/>
  <c r="AI7042" i="11"/>
  <c r="AJ7039" i="11"/>
  <c r="AI7038" i="11"/>
  <c r="AJ7035" i="11"/>
  <c r="AI7034" i="11"/>
  <c r="AJ7031" i="11"/>
  <c r="AI7030" i="11"/>
  <c r="AJ7027" i="11"/>
  <c r="AI7026" i="11"/>
  <c r="AJ7023" i="11"/>
  <c r="AI7022" i="11"/>
  <c r="AJ7019" i="11"/>
  <c r="AI7018" i="11"/>
  <c r="AJ7015" i="11"/>
  <c r="AI7014" i="11"/>
  <c r="AJ7011" i="11"/>
  <c r="AI7010" i="11"/>
  <c r="AJ7007" i="11"/>
  <c r="AI7006" i="11"/>
  <c r="AJ7003" i="11"/>
  <c r="AI7002" i="11"/>
  <c r="AJ6999" i="11"/>
  <c r="AI6998" i="11"/>
  <c r="AJ6995" i="11"/>
  <c r="AI6994" i="11"/>
  <c r="AJ6991" i="11"/>
  <c r="AI6990" i="11"/>
  <c r="AJ6987" i="11"/>
  <c r="AI6986" i="11"/>
  <c r="AJ6983" i="11"/>
  <c r="AI6982" i="11"/>
  <c r="AJ6979" i="11"/>
  <c r="AI6978" i="11"/>
  <c r="AJ6975" i="11"/>
  <c r="AI6974" i="11"/>
  <c r="AJ6971" i="11"/>
  <c r="AI6970" i="11"/>
  <c r="AJ6967" i="11"/>
  <c r="AI6966" i="11"/>
  <c r="AJ6963" i="11"/>
  <c r="AI6962" i="11"/>
  <c r="AJ6959" i="11"/>
  <c r="AI6958" i="11"/>
  <c r="AJ6955" i="11"/>
  <c r="AI6954" i="11"/>
  <c r="AJ6951" i="11"/>
  <c r="AI6950" i="11"/>
  <c r="AJ6947" i="11"/>
  <c r="AI7214" i="11"/>
  <c r="AJ7203" i="11"/>
  <c r="AI7198" i="11"/>
  <c r="AJ7187" i="11"/>
  <c r="AI7182" i="11"/>
  <c r="AJ7171" i="11"/>
  <c r="AI7166" i="11"/>
  <c r="AJ7155" i="11"/>
  <c r="AI7150" i="11"/>
  <c r="AJ7139" i="11"/>
  <c r="AI7134" i="11"/>
  <c r="AJ7123" i="11"/>
  <c r="AI7118" i="11"/>
  <c r="AJ7107" i="11"/>
  <c r="AI7102" i="11"/>
  <c r="AJ7091" i="11"/>
  <c r="AI7087" i="11"/>
  <c r="AJ7084" i="11"/>
  <c r="AJ7079" i="11"/>
  <c r="AI7074" i="11"/>
  <c r="AJ7072" i="11"/>
  <c r="AI7071" i="11"/>
  <c r="AJ7068" i="11"/>
  <c r="AI7067" i="11"/>
  <c r="AJ7064" i="11"/>
  <c r="AI7063" i="11"/>
  <c r="AJ7060" i="11"/>
  <c r="AI7059" i="11"/>
  <c r="AJ7056" i="11"/>
  <c r="AI7055" i="11"/>
  <c r="AJ7052" i="11"/>
  <c r="AI7051" i="11"/>
  <c r="AJ7048" i="11"/>
  <c r="AI7047" i="11"/>
  <c r="AJ7044" i="11"/>
  <c r="AI7043" i="11"/>
  <c r="AJ7040" i="11"/>
  <c r="AI7039" i="11"/>
  <c r="AJ7036" i="11"/>
  <c r="AI7035" i="11"/>
  <c r="AJ7032" i="11"/>
  <c r="AI7031" i="11"/>
  <c r="AJ7028" i="11"/>
  <c r="AI7027" i="11"/>
  <c r="AJ7024" i="11"/>
  <c r="AI7023" i="11"/>
  <c r="AJ7020" i="11"/>
  <c r="AI7019" i="11"/>
  <c r="AJ7016" i="11"/>
  <c r="AI7015" i="11"/>
  <c r="AJ7012" i="11"/>
  <c r="AI7011" i="11"/>
  <c r="AJ7008" i="11"/>
  <c r="AI7007" i="11"/>
  <c r="AJ7004" i="11"/>
  <c r="AI7003" i="11"/>
  <c r="AJ7000" i="11"/>
  <c r="AI6999" i="11"/>
  <c r="AJ6996" i="11"/>
  <c r="AI6995" i="11"/>
  <c r="AJ6992" i="11"/>
  <c r="AI6991" i="11"/>
  <c r="AJ6988" i="11"/>
  <c r="AI6987" i="11"/>
  <c r="AJ6984" i="11"/>
  <c r="AI6983" i="11"/>
  <c r="AJ6980" i="11"/>
  <c r="AI6979" i="11"/>
  <c r="AJ6976" i="11"/>
  <c r="AI6975" i="11"/>
  <c r="AJ6972" i="11"/>
  <c r="AI6971" i="11"/>
  <c r="AI7202" i="11"/>
  <c r="AJ7191" i="11"/>
  <c r="AI7170" i="11"/>
  <c r="AJ7159" i="11"/>
  <c r="AI7138" i="11"/>
  <c r="AJ7127" i="11"/>
  <c r="AI7106" i="11"/>
  <c r="AJ7095" i="11"/>
  <c r="AI7086" i="11"/>
  <c r="AI7077" i="11"/>
  <c r="AI7068" i="11"/>
  <c r="AJ7065" i="11"/>
  <c r="AI7060" i="11"/>
  <c r="AJ7057" i="11"/>
  <c r="AI7052" i="11"/>
  <c r="AJ7049" i="11"/>
  <c r="AI7044" i="11"/>
  <c r="AJ7041" i="11"/>
  <c r="AI7036" i="11"/>
  <c r="AJ7033" i="11"/>
  <c r="AI7028" i="11"/>
  <c r="AJ7025" i="11"/>
  <c r="AI7020" i="11"/>
  <c r="AJ7017" i="11"/>
  <c r="AI7012" i="11"/>
  <c r="AJ7009" i="11"/>
  <c r="AI7004" i="11"/>
  <c r="AJ7001" i="11"/>
  <c r="AI6996" i="11"/>
  <c r="AJ6993" i="11"/>
  <c r="AI6988" i="11"/>
  <c r="AJ6985" i="11"/>
  <c r="AI6980" i="11"/>
  <c r="AJ6977" i="11"/>
  <c r="AI6972" i="11"/>
  <c r="AJ6969" i="11"/>
  <c r="AI6964" i="11"/>
  <c r="AJ6962" i="11"/>
  <c r="AJ6960" i="11"/>
  <c r="AI6957" i="11"/>
  <c r="AI6955" i="11"/>
  <c r="AJ6953" i="11"/>
  <c r="AI6948" i="11"/>
  <c r="AJ6946" i="11"/>
  <c r="AI6945" i="11"/>
  <c r="AJ6942" i="11"/>
  <c r="AI6941" i="11"/>
  <c r="AJ6938" i="11"/>
  <c r="AI6937" i="11"/>
  <c r="AJ6934" i="11"/>
  <c r="AI6933" i="11"/>
  <c r="AJ6930" i="11"/>
  <c r="AI6929" i="11"/>
  <c r="AJ6926" i="11"/>
  <c r="AI6925" i="11"/>
  <c r="AJ6922" i="11"/>
  <c r="AI6921" i="11"/>
  <c r="AJ6918" i="11"/>
  <c r="AI6917" i="11"/>
  <c r="AJ6914" i="11"/>
  <c r="AI6913" i="11"/>
  <c r="AJ6910" i="11"/>
  <c r="AI6909" i="11"/>
  <c r="AJ6906" i="11"/>
  <c r="AI6905" i="11"/>
  <c r="AJ6902" i="11"/>
  <c r="AI6901" i="11"/>
  <c r="AJ6898" i="11"/>
  <c r="AI6897" i="11"/>
  <c r="AJ6894" i="11"/>
  <c r="AI6893" i="11"/>
  <c r="AJ6890" i="11"/>
  <c r="AI6889" i="11"/>
  <c r="AJ6886" i="11"/>
  <c r="AI6885" i="11"/>
  <c r="AJ6882" i="11"/>
  <c r="AI6881" i="11"/>
  <c r="AJ6878" i="11"/>
  <c r="AI6877" i="11"/>
  <c r="AJ6874" i="11"/>
  <c r="AI6873" i="11"/>
  <c r="AJ6870" i="11"/>
  <c r="AI6869" i="11"/>
  <c r="AJ6866" i="11"/>
  <c r="AI6865" i="11"/>
  <c r="AJ6862" i="11"/>
  <c r="AJ7211" i="11"/>
  <c r="AI7190" i="11"/>
  <c r="AJ7179" i="11"/>
  <c r="AI7158" i="11"/>
  <c r="AJ7147" i="11"/>
  <c r="AI7126" i="11"/>
  <c r="AJ7115" i="11"/>
  <c r="AI7094" i="11"/>
  <c r="AJ7080" i="11"/>
  <c r="AI7073" i="11"/>
  <c r="AJ7070" i="11"/>
  <c r="AI7065" i="11"/>
  <c r="AJ7062" i="11"/>
  <c r="AI7057" i="11"/>
  <c r="AJ7054" i="11"/>
  <c r="AI7049" i="11"/>
  <c r="AJ7046" i="11"/>
  <c r="AI7041" i="11"/>
  <c r="AJ7038" i="11"/>
  <c r="AI7033" i="11"/>
  <c r="AJ7030" i="11"/>
  <c r="AI7025" i="11"/>
  <c r="AJ7022" i="11"/>
  <c r="AI7017" i="11"/>
  <c r="AJ7014" i="11"/>
  <c r="AI7009" i="11"/>
  <c r="AJ7006" i="11"/>
  <c r="AI7001" i="11"/>
  <c r="AJ6998" i="11"/>
  <c r="AI6993" i="11"/>
  <c r="AJ6990" i="11"/>
  <c r="AI6985" i="11"/>
  <c r="AJ6982" i="11"/>
  <c r="AI6977" i="11"/>
  <c r="AJ6974" i="11"/>
  <c r="AI6969" i="11"/>
  <c r="AI6967" i="11"/>
  <c r="AJ6965" i="11"/>
  <c r="AI6960" i="11"/>
  <c r="AJ6958" i="11"/>
  <c r="AJ6956" i="11"/>
  <c r="AI6953" i="11"/>
  <c r="AI6951" i="11"/>
  <c r="AJ6949" i="11"/>
  <c r="AI6946" i="11"/>
  <c r="AJ6943" i="11"/>
  <c r="AI6942" i="11"/>
  <c r="AJ6939" i="11"/>
  <c r="AI6938" i="11"/>
  <c r="AJ6935" i="11"/>
  <c r="AI6934" i="11"/>
  <c r="AJ6931" i="11"/>
  <c r="AI6930" i="11"/>
  <c r="AJ6927" i="11"/>
  <c r="AI6926" i="11"/>
  <c r="AJ6923" i="11"/>
  <c r="AI6922" i="11"/>
  <c r="AJ6919" i="11"/>
  <c r="AI6918" i="11"/>
  <c r="AJ6915" i="11"/>
  <c r="AI6914" i="11"/>
  <c r="AJ6911" i="11"/>
  <c r="AI6910" i="11"/>
  <c r="AJ6907" i="11"/>
  <c r="AI6906" i="11"/>
  <c r="AJ6903" i="11"/>
  <c r="AI6902" i="11"/>
  <c r="AJ6899" i="11"/>
  <c r="AI6898" i="11"/>
  <c r="AJ7207" i="11"/>
  <c r="AI7186" i="11"/>
  <c r="AJ7175" i="11"/>
  <c r="AI7154" i="11"/>
  <c r="AJ7143" i="11"/>
  <c r="AI7122" i="11"/>
  <c r="AJ7111" i="11"/>
  <c r="AI7090" i="11"/>
  <c r="AJ7083" i="11"/>
  <c r="AI7079" i="11"/>
  <c r="AJ7075" i="11"/>
  <c r="AI7072" i="11"/>
  <c r="AJ7069" i="11"/>
  <c r="AI7064" i="11"/>
  <c r="AJ7061" i="11"/>
  <c r="AI7056" i="11"/>
  <c r="AJ7053" i="11"/>
  <c r="AI7048" i="11"/>
  <c r="AJ7045" i="11"/>
  <c r="AI7040" i="11"/>
  <c r="AJ7037" i="11"/>
  <c r="AI7032" i="11"/>
  <c r="AJ7029" i="11"/>
  <c r="AI7024" i="11"/>
  <c r="AJ7021" i="11"/>
  <c r="AI7016" i="11"/>
  <c r="AJ7013" i="11"/>
  <c r="AI7008" i="11"/>
  <c r="AJ7005" i="11"/>
  <c r="AI7000" i="11"/>
  <c r="AJ6997" i="11"/>
  <c r="AI6992" i="11"/>
  <c r="AJ6989" i="11"/>
  <c r="AI6984" i="11"/>
  <c r="AJ6981" i="11"/>
  <c r="AI6976" i="11"/>
  <c r="AJ6973" i="11"/>
  <c r="AJ6968" i="11"/>
  <c r="AI6965" i="11"/>
  <c r="AI6963" i="11"/>
  <c r="AJ6961" i="11"/>
  <c r="AI6956" i="11"/>
  <c r="AJ6954" i="11"/>
  <c r="AJ6952" i="11"/>
  <c r="AI6949" i="11"/>
  <c r="AI6947" i="11"/>
  <c r="AJ6944" i="11"/>
  <c r="AI6943" i="11"/>
  <c r="AJ6940" i="11"/>
  <c r="AI6939" i="11"/>
  <c r="AJ6936" i="11"/>
  <c r="AI6935" i="11"/>
  <c r="AJ6932" i="11"/>
  <c r="AI6931" i="11"/>
  <c r="AJ6928" i="11"/>
  <c r="AI6927" i="11"/>
  <c r="AJ6924" i="11"/>
  <c r="AI6923" i="11"/>
  <c r="AJ6920" i="11"/>
  <c r="AI6919" i="11"/>
  <c r="AJ6916" i="11"/>
  <c r="AI6915" i="11"/>
  <c r="AJ6912" i="11"/>
  <c r="AI6911" i="11"/>
  <c r="AJ6908" i="11"/>
  <c r="AI6907" i="11"/>
  <c r="AJ6904" i="11"/>
  <c r="AI6903" i="11"/>
  <c r="AJ6900" i="11"/>
  <c r="AI6899" i="11"/>
  <c r="AJ6896" i="11"/>
  <c r="AI6895" i="11"/>
  <c r="AJ6892" i="11"/>
  <c r="AI6891" i="11"/>
  <c r="AI7206" i="11"/>
  <c r="AJ7163" i="11"/>
  <c r="AI7083" i="11"/>
  <c r="AI7069" i="11"/>
  <c r="AJ7058" i="11"/>
  <c r="AI7037" i="11"/>
  <c r="AJ7026" i="11"/>
  <c r="AI7005" i="11"/>
  <c r="AJ6994" i="11"/>
  <c r="AI6973" i="11"/>
  <c r="AJ6964" i="11"/>
  <c r="AJ6957" i="11"/>
  <c r="AJ6950" i="11"/>
  <c r="AI6944" i="11"/>
  <c r="AJ6933" i="11"/>
  <c r="AI6928" i="11"/>
  <c r="AJ6917" i="11"/>
  <c r="AI6912" i="11"/>
  <c r="AJ6901" i="11"/>
  <c r="AI6894" i="11"/>
  <c r="AJ6891" i="11"/>
  <c r="AI6887" i="11"/>
  <c r="AJ6885" i="11"/>
  <c r="AJ6883" i="11"/>
  <c r="AI6880" i="11"/>
  <c r="AI6878" i="11"/>
  <c r="AJ6876" i="11"/>
  <c r="AI6871" i="11"/>
  <c r="AJ6869" i="11"/>
  <c r="AJ6867" i="11"/>
  <c r="AI6864" i="11"/>
  <c r="AI6862" i="11"/>
  <c r="AJ6859" i="11"/>
  <c r="AI6858" i="11"/>
  <c r="AJ6855" i="11"/>
  <c r="AI6854" i="11"/>
  <c r="AJ6851" i="11"/>
  <c r="AI6850" i="11"/>
  <c r="AJ6847" i="11"/>
  <c r="AI6846" i="11"/>
  <c r="AJ6843" i="11"/>
  <c r="AI6842" i="11"/>
  <c r="AJ6839" i="11"/>
  <c r="AI6838" i="11"/>
  <c r="AJ6835" i="11"/>
  <c r="AI6834" i="11"/>
  <c r="AJ6831" i="11"/>
  <c r="AI6830" i="11"/>
  <c r="AJ6827" i="11"/>
  <c r="AI6826" i="11"/>
  <c r="AJ6823" i="11"/>
  <c r="AI6822" i="11"/>
  <c r="AJ6819" i="11"/>
  <c r="AI6818" i="11"/>
  <c r="AJ6815" i="11"/>
  <c r="AI6814" i="11"/>
  <c r="AJ6811" i="11"/>
  <c r="AI6810" i="11"/>
  <c r="AJ6807" i="11"/>
  <c r="AI6806" i="11"/>
  <c r="AJ6803" i="11"/>
  <c r="AI6802" i="11"/>
  <c r="AJ6799" i="11"/>
  <c r="AI6798" i="11"/>
  <c r="AJ6795" i="11"/>
  <c r="AI6794" i="11"/>
  <c r="AJ6791" i="11"/>
  <c r="AI6790" i="11"/>
  <c r="AJ6787" i="11"/>
  <c r="AI6786" i="11"/>
  <c r="AJ6783" i="11"/>
  <c r="AI6782" i="11"/>
  <c r="AJ6779" i="11"/>
  <c r="AI6778" i="11"/>
  <c r="AJ6775" i="11"/>
  <c r="AI6774" i="11"/>
  <c r="AJ6771" i="11"/>
  <c r="AI6770" i="11"/>
  <c r="AJ6767" i="11"/>
  <c r="AI6766" i="11"/>
  <c r="AJ6763" i="11"/>
  <c r="AI6762" i="11"/>
  <c r="AJ6759" i="11"/>
  <c r="AI6758" i="11"/>
  <c r="AJ6755" i="11"/>
  <c r="AI6754" i="11"/>
  <c r="AJ6751" i="11"/>
  <c r="AI6750" i="11"/>
  <c r="AJ6747" i="11"/>
  <c r="AI6746" i="11"/>
  <c r="AJ6743" i="11"/>
  <c r="AI6742" i="11"/>
  <c r="AJ6739" i="11"/>
  <c r="AI6738" i="11"/>
  <c r="AJ6735" i="11"/>
  <c r="AI6734" i="11"/>
  <c r="AJ6731" i="11"/>
  <c r="AI6730" i="11"/>
  <c r="AJ6727" i="11"/>
  <c r="AI6726" i="11"/>
  <c r="AJ6723" i="11"/>
  <c r="AI6722" i="11"/>
  <c r="AJ6719" i="11"/>
  <c r="AI6718" i="11"/>
  <c r="AJ6715" i="11"/>
  <c r="AI6714" i="11"/>
  <c r="AJ6711" i="11"/>
  <c r="AI6710" i="11"/>
  <c r="AJ6707" i="11"/>
  <c r="AI6706" i="11"/>
  <c r="AJ6703" i="11"/>
  <c r="AI6702" i="11"/>
  <c r="AJ6699" i="11"/>
  <c r="AI6698" i="11"/>
  <c r="AJ6695" i="11"/>
  <c r="AI6694" i="11"/>
  <c r="AJ6691" i="11"/>
  <c r="AI6690" i="11"/>
  <c r="AJ6687" i="11"/>
  <c r="AI6686" i="11"/>
  <c r="AJ6683" i="11"/>
  <c r="AI6682" i="11"/>
  <c r="AJ6679" i="11"/>
  <c r="AI6678" i="11"/>
  <c r="AJ6675" i="11"/>
  <c r="AI6674" i="11"/>
  <c r="AJ6671" i="11"/>
  <c r="AI6670" i="11"/>
  <c r="AJ6667" i="11"/>
  <c r="AI6666" i="11"/>
  <c r="AJ6663" i="11"/>
  <c r="AI6662" i="11"/>
  <c r="AJ6659" i="11"/>
  <c r="AI6658" i="11"/>
  <c r="AJ6655" i="11"/>
  <c r="AI6654" i="11"/>
  <c r="AJ6651" i="11"/>
  <c r="AI6650" i="11"/>
  <c r="AJ6647" i="11"/>
  <c r="AI6646" i="11"/>
  <c r="AJ6643" i="11"/>
  <c r="AI6642" i="11"/>
  <c r="AJ6639" i="11"/>
  <c r="AI6638" i="11"/>
  <c r="AJ6635" i="11"/>
  <c r="AI6634" i="11"/>
  <c r="AJ6631" i="11"/>
  <c r="AI6630" i="11"/>
  <c r="AJ7195" i="11"/>
  <c r="AI7110" i="11"/>
  <c r="AJ7078" i="11"/>
  <c r="AJ7066" i="11"/>
  <c r="AI7045" i="11"/>
  <c r="AJ7034" i="11"/>
  <c r="AI7013" i="11"/>
  <c r="AJ7002" i="11"/>
  <c r="AI6981" i="11"/>
  <c r="AJ6970" i="11"/>
  <c r="AJ6948" i="11"/>
  <c r="AJ6937" i="11"/>
  <c r="AI6932" i="11"/>
  <c r="AJ6921" i="11"/>
  <c r="AI6916" i="11"/>
  <c r="AJ6905" i="11"/>
  <c r="AI6900" i="11"/>
  <c r="AI6896" i="11"/>
  <c r="AJ6893" i="11"/>
  <c r="AJ6888" i="11"/>
  <c r="AI6883" i="11"/>
  <c r="AJ6881" i="11"/>
  <c r="AJ6879" i="11"/>
  <c r="AI6876" i="11"/>
  <c r="AI6874" i="11"/>
  <c r="AJ6872" i="11"/>
  <c r="AI6867" i="11"/>
  <c r="AJ6865" i="11"/>
  <c r="AJ6863" i="11"/>
  <c r="AJ6860" i="11"/>
  <c r="AI6859" i="11"/>
  <c r="AJ6856" i="11"/>
  <c r="AI6855" i="11"/>
  <c r="AJ6852" i="11"/>
  <c r="AI6851" i="11"/>
  <c r="AJ6848" i="11"/>
  <c r="AI6847" i="11"/>
  <c r="AJ6844" i="11"/>
  <c r="AI6843" i="11"/>
  <c r="AJ6840" i="11"/>
  <c r="AI6839" i="11"/>
  <c r="AJ6836" i="11"/>
  <c r="AI6835" i="11"/>
  <c r="AJ6832" i="11"/>
  <c r="AI6831" i="11"/>
  <c r="AJ6828" i="11"/>
  <c r="AI6827" i="11"/>
  <c r="AJ6824" i="11"/>
  <c r="AI6823" i="11"/>
  <c r="AJ6820" i="11"/>
  <c r="AI6819" i="11"/>
  <c r="AJ6816" i="11"/>
  <c r="AI6815" i="11"/>
  <c r="AJ6812" i="11"/>
  <c r="AI6811" i="11"/>
  <c r="AJ6808" i="11"/>
  <c r="AI6807" i="11"/>
  <c r="AJ6804" i="11"/>
  <c r="AI6803" i="11"/>
  <c r="AJ6800" i="11"/>
  <c r="AI6799" i="11"/>
  <c r="AJ6796" i="11"/>
  <c r="AI6795" i="11"/>
  <c r="AJ6792" i="11"/>
  <c r="AI6791" i="11"/>
  <c r="AJ6788" i="11"/>
  <c r="AI6787" i="11"/>
  <c r="AJ6784" i="11"/>
  <c r="AI6783" i="11"/>
  <c r="AJ6780" i="11"/>
  <c r="AI6779" i="11"/>
  <c r="AJ6776" i="11"/>
  <c r="AI6775" i="11"/>
  <c r="AJ6772" i="11"/>
  <c r="AI6771" i="11"/>
  <c r="AJ6768" i="11"/>
  <c r="AI6767" i="11"/>
  <c r="AJ6764" i="11"/>
  <c r="AI6763" i="11"/>
  <c r="AJ6760" i="11"/>
  <c r="AI6759" i="11"/>
  <c r="AJ6756" i="11"/>
  <c r="AI6755" i="11"/>
  <c r="AJ6752" i="11"/>
  <c r="AI6751" i="11"/>
  <c r="AJ6748" i="11"/>
  <c r="AI6747" i="11"/>
  <c r="AJ6744" i="11"/>
  <c r="AI6743" i="11"/>
  <c r="AJ6740" i="11"/>
  <c r="AI6739" i="11"/>
  <c r="AJ6736" i="11"/>
  <c r="AI6735" i="11"/>
  <c r="AJ6732" i="11"/>
  <c r="AI6731" i="11"/>
  <c r="AJ6728" i="11"/>
  <c r="AI6727" i="11"/>
  <c r="AJ6724" i="11"/>
  <c r="AI6723" i="11"/>
  <c r="AI7142" i="11"/>
  <c r="AJ7099" i="11"/>
  <c r="AI7075" i="11"/>
  <c r="AI7053" i="11"/>
  <c r="AJ7042" i="11"/>
  <c r="AI7021" i="11"/>
  <c r="AJ7010" i="11"/>
  <c r="AI6989" i="11"/>
  <c r="AJ6978" i="11"/>
  <c r="AI6968" i="11"/>
  <c r="AI6961" i="11"/>
  <c r="AJ6941" i="11"/>
  <c r="AI6936" i="11"/>
  <c r="AJ6925" i="11"/>
  <c r="AI6920" i="11"/>
  <c r="AJ6909" i="11"/>
  <c r="AI6904" i="11"/>
  <c r="AJ6895" i="11"/>
  <c r="AI6890" i="11"/>
  <c r="AI6888" i="11"/>
  <c r="AI6886" i="11"/>
  <c r="AJ6884" i="11"/>
  <c r="AI6879" i="11"/>
  <c r="AJ6877" i="11"/>
  <c r="AJ6875" i="11"/>
  <c r="AI6872" i="11"/>
  <c r="AI6870" i="11"/>
  <c r="AJ6868" i="11"/>
  <c r="AI6863" i="11"/>
  <c r="AJ6861" i="11"/>
  <c r="AI6860" i="11"/>
  <c r="AJ6857" i="11"/>
  <c r="AI6856" i="11"/>
  <c r="AJ6853" i="11"/>
  <c r="AI6852" i="11"/>
  <c r="AJ6849" i="11"/>
  <c r="AI6848" i="11"/>
  <c r="AJ6845" i="11"/>
  <c r="AI6844" i="11"/>
  <c r="AJ6841" i="11"/>
  <c r="AI6840" i="11"/>
  <c r="AJ6837" i="11"/>
  <c r="AI6836" i="11"/>
  <c r="AJ6833" i="11"/>
  <c r="AI6832" i="11"/>
  <c r="AJ6829" i="11"/>
  <c r="AI6828" i="11"/>
  <c r="AJ6825" i="11"/>
  <c r="AI6824" i="11"/>
  <c r="AJ6821" i="11"/>
  <c r="AI6820" i="11"/>
  <c r="AJ6817" i="11"/>
  <c r="AI6816" i="11"/>
  <c r="AJ6813" i="11"/>
  <c r="AI6812" i="11"/>
  <c r="AJ6809" i="11"/>
  <c r="AI6808" i="11"/>
  <c r="AJ6805" i="11"/>
  <c r="AI6804" i="11"/>
  <c r="AJ6801" i="11"/>
  <c r="AI6800" i="11"/>
  <c r="AJ6797" i="11"/>
  <c r="AI6796" i="11"/>
  <c r="AJ6793" i="11"/>
  <c r="AI6792" i="11"/>
  <c r="AI7174" i="11"/>
  <c r="AI7061" i="11"/>
  <c r="AJ7018" i="11"/>
  <c r="AJ6945" i="11"/>
  <c r="AI6924" i="11"/>
  <c r="AJ6889" i="11"/>
  <c r="AI6882" i="11"/>
  <c r="AI6875" i="11"/>
  <c r="AI6868" i="11"/>
  <c r="AI6861" i="11"/>
  <c r="AJ6850" i="11"/>
  <c r="AI6845" i="11"/>
  <c r="AJ6834" i="11"/>
  <c r="AI6829" i="11"/>
  <c r="AJ6818" i="11"/>
  <c r="AI6813" i="11"/>
  <c r="AJ6802" i="11"/>
  <c r="AI6797" i="11"/>
  <c r="AI6789" i="11"/>
  <c r="AJ6786" i="11"/>
  <c r="AI6781" i="11"/>
  <c r="AJ6778" i="11"/>
  <c r="AI6773" i="11"/>
  <c r="AJ6770" i="11"/>
  <c r="AI6765" i="11"/>
  <c r="AJ6762" i="11"/>
  <c r="AI6757" i="11"/>
  <c r="AJ6754" i="11"/>
  <c r="AI6749" i="11"/>
  <c r="AJ6746" i="11"/>
  <c r="AI6741" i="11"/>
  <c r="AJ6738" i="11"/>
  <c r="AI6733" i="11"/>
  <c r="AJ6730" i="11"/>
  <c r="AI6725" i="11"/>
  <c r="AJ6722" i="11"/>
  <c r="AJ6720" i="11"/>
  <c r="AI6717" i="11"/>
  <c r="AI6715" i="11"/>
  <c r="AJ6713" i="11"/>
  <c r="AI6708" i="11"/>
  <c r="AJ6706" i="11"/>
  <c r="AJ6704" i="11"/>
  <c r="AI6701" i="11"/>
  <c r="AI6699" i="11"/>
  <c r="AJ6697" i="11"/>
  <c r="AI6692" i="11"/>
  <c r="AJ6690" i="11"/>
  <c r="AJ6688" i="11"/>
  <c r="AI6685" i="11"/>
  <c r="AI6683" i="11"/>
  <c r="AJ6681" i="11"/>
  <c r="AI6676" i="11"/>
  <c r="AJ6674" i="11"/>
  <c r="AJ6672" i="11"/>
  <c r="AI6669" i="11"/>
  <c r="AI6667" i="11"/>
  <c r="AJ6665" i="11"/>
  <c r="AI6660" i="11"/>
  <c r="AJ6658" i="11"/>
  <c r="AJ6656" i="11"/>
  <c r="AI6653" i="11"/>
  <c r="AI6651" i="11"/>
  <c r="AJ6649" i="11"/>
  <c r="AI6644" i="11"/>
  <c r="AJ6642" i="11"/>
  <c r="AJ6640" i="11"/>
  <c r="AI6637" i="11"/>
  <c r="AI6635" i="11"/>
  <c r="AJ6633" i="11"/>
  <c r="AI6628" i="11"/>
  <c r="AJ6625" i="11"/>
  <c r="AI6624" i="11"/>
  <c r="AJ6621" i="11"/>
  <c r="AI6620" i="11"/>
  <c r="AJ6617" i="11"/>
  <c r="AI6616" i="11"/>
  <c r="AJ6613" i="11"/>
  <c r="AI6612" i="11"/>
  <c r="AJ6609" i="11"/>
  <c r="AI6608" i="11"/>
  <c r="AJ6605" i="11"/>
  <c r="AI6604" i="11"/>
  <c r="AJ6601" i="11"/>
  <c r="AI6600" i="11"/>
  <c r="AJ6597" i="11"/>
  <c r="AI6596" i="11"/>
  <c r="AJ6593" i="11"/>
  <c r="AI6592" i="11"/>
  <c r="AJ6589" i="11"/>
  <c r="AI6588" i="11"/>
  <c r="AJ6585" i="11"/>
  <c r="AI6584" i="11"/>
  <c r="AJ6581" i="11"/>
  <c r="AI6580" i="11"/>
  <c r="AJ6577" i="11"/>
  <c r="AI6576" i="11"/>
  <c r="AJ6573" i="11"/>
  <c r="AI6572" i="11"/>
  <c r="AJ6569" i="11"/>
  <c r="AI6568" i="11"/>
  <c r="AJ6565" i="11"/>
  <c r="AI6564" i="11"/>
  <c r="AJ6561" i="11"/>
  <c r="AI6560" i="11"/>
  <c r="AJ6557" i="11"/>
  <c r="AI6556" i="11"/>
  <c r="AJ6553" i="11"/>
  <c r="AI6552" i="11"/>
  <c r="AJ6549" i="11"/>
  <c r="AI6548" i="11"/>
  <c r="AJ6545" i="11"/>
  <c r="AI6544" i="11"/>
  <c r="AJ6541" i="11"/>
  <c r="AI6540" i="11"/>
  <c r="AJ6537" i="11"/>
  <c r="AI6536" i="11"/>
  <c r="AJ6533" i="11"/>
  <c r="AI6532" i="11"/>
  <c r="AJ6529" i="11"/>
  <c r="AI6528" i="11"/>
  <c r="AJ6525" i="11"/>
  <c r="AI6524" i="11"/>
  <c r="AJ6521" i="11"/>
  <c r="AI6520" i="11"/>
  <c r="AJ6517" i="11"/>
  <c r="AI6516" i="11"/>
  <c r="AJ6513" i="11"/>
  <c r="AI6512" i="11"/>
  <c r="AJ6509" i="11"/>
  <c r="AI6508" i="11"/>
  <c r="AJ6505" i="11"/>
  <c r="AI6504" i="11"/>
  <c r="AJ6501" i="11"/>
  <c r="AI6500" i="11"/>
  <c r="AJ6497" i="11"/>
  <c r="AI6496" i="11"/>
  <c r="AJ6493" i="11"/>
  <c r="AI6492" i="11"/>
  <c r="AJ6489" i="11"/>
  <c r="AI6488" i="11"/>
  <c r="AJ6485" i="11"/>
  <c r="AI6484" i="11"/>
  <c r="AJ6481" i="11"/>
  <c r="AI6480" i="11"/>
  <c r="AJ6477" i="11"/>
  <c r="AI6476" i="11"/>
  <c r="AJ6473" i="11"/>
  <c r="AI6472" i="11"/>
  <c r="AJ6469" i="11"/>
  <c r="AI6468" i="11"/>
  <c r="AJ6465" i="11"/>
  <c r="AI6464" i="11"/>
  <c r="AJ6461" i="11"/>
  <c r="AI6460" i="11"/>
  <c r="AJ6457" i="11"/>
  <c r="AI6456" i="11"/>
  <c r="AJ6453" i="11"/>
  <c r="AI6452" i="11"/>
  <c r="AJ6449" i="11"/>
  <c r="AI6448" i="11"/>
  <c r="AJ6445" i="11"/>
  <c r="AI6444" i="11"/>
  <c r="AJ6441" i="11"/>
  <c r="AI6440" i="11"/>
  <c r="AJ6437" i="11"/>
  <c r="AI6436" i="11"/>
  <c r="AJ6433" i="11"/>
  <c r="AI6432" i="11"/>
  <c r="AJ6429" i="11"/>
  <c r="AI6428" i="11"/>
  <c r="AJ6425" i="11"/>
  <c r="AI6424" i="11"/>
  <c r="AJ6421" i="11"/>
  <c r="AI6420" i="11"/>
  <c r="AJ6417" i="11"/>
  <c r="AI6416" i="11"/>
  <c r="AJ6413" i="11"/>
  <c r="AI6412" i="11"/>
  <c r="AJ6409" i="11"/>
  <c r="AI6408" i="11"/>
  <c r="AJ6405" i="11"/>
  <c r="AI6404" i="11"/>
  <c r="AJ6401" i="11"/>
  <c r="AI6400" i="11"/>
  <c r="AJ6397" i="11"/>
  <c r="AI6396" i="11"/>
  <c r="AJ6393" i="11"/>
  <c r="AI6392" i="11"/>
  <c r="AJ6389" i="11"/>
  <c r="AI6388" i="11"/>
  <c r="AJ6385" i="11"/>
  <c r="AI6384" i="11"/>
  <c r="AJ6381" i="11"/>
  <c r="AI6380" i="11"/>
  <c r="AJ6377" i="11"/>
  <c r="AI6376" i="11"/>
  <c r="AJ6373" i="11"/>
  <c r="AI6372" i="11"/>
  <c r="AJ6369" i="11"/>
  <c r="AI6368" i="11"/>
  <c r="AJ6365" i="11"/>
  <c r="AI6364" i="11"/>
  <c r="AJ6361" i="11"/>
  <c r="AI6360" i="11"/>
  <c r="AJ6357" i="11"/>
  <c r="AI6356" i="11"/>
  <c r="AJ6353" i="11"/>
  <c r="AI6352" i="11"/>
  <c r="AJ6349" i="11"/>
  <c r="AI6348" i="11"/>
  <c r="AJ6345" i="11"/>
  <c r="AI6344" i="11"/>
  <c r="AJ6341" i="11"/>
  <c r="AI6340" i="11"/>
  <c r="AJ6337" i="11"/>
  <c r="AI6336" i="11"/>
  <c r="AJ6333" i="11"/>
  <c r="AI6332" i="11"/>
  <c r="AJ6329" i="11"/>
  <c r="AI6328" i="11"/>
  <c r="AJ6325" i="11"/>
  <c r="AI6324" i="11"/>
  <c r="AJ6321" i="11"/>
  <c r="AI6320" i="11"/>
  <c r="AJ6317" i="11"/>
  <c r="AI6316" i="11"/>
  <c r="AJ6313" i="11"/>
  <c r="AI6312" i="11"/>
  <c r="AJ6309" i="11"/>
  <c r="AI6308" i="11"/>
  <c r="AJ6305" i="11"/>
  <c r="AI6304" i="11"/>
  <c r="AJ6301" i="11"/>
  <c r="AI6300" i="11"/>
  <c r="AJ6297" i="11"/>
  <c r="AI6296" i="11"/>
  <c r="AJ6293" i="11"/>
  <c r="AI6292" i="11"/>
  <c r="AJ6289" i="11"/>
  <c r="AI6288" i="11"/>
  <c r="AJ6285" i="11"/>
  <c r="AI6284" i="11"/>
  <c r="AJ6281" i="11"/>
  <c r="AI6280" i="11"/>
  <c r="AJ6277" i="11"/>
  <c r="AI6276" i="11"/>
  <c r="AJ6273" i="11"/>
  <c r="AJ7131" i="11"/>
  <c r="AJ7050" i="11"/>
  <c r="AJ6966" i="11"/>
  <c r="AI6940" i="11"/>
  <c r="AJ6897" i="11"/>
  <c r="AJ6887" i="11"/>
  <c r="AJ6880" i="11"/>
  <c r="AJ6873" i="11"/>
  <c r="AI6866" i="11"/>
  <c r="AJ6854" i="11"/>
  <c r="AI6849" i="11"/>
  <c r="AJ6838" i="11"/>
  <c r="AI6833" i="11"/>
  <c r="AJ6822" i="11"/>
  <c r="AI6817" i="11"/>
  <c r="AJ6806" i="11"/>
  <c r="AI6801" i="11"/>
  <c r="AI6788" i="11"/>
  <c r="AJ6785" i="11"/>
  <c r="AI6780" i="11"/>
  <c r="AJ6777" i="11"/>
  <c r="AI6772" i="11"/>
  <c r="AJ6769" i="11"/>
  <c r="AI6764" i="11"/>
  <c r="AJ6761" i="11"/>
  <c r="AI6756" i="11"/>
  <c r="AJ6753" i="11"/>
  <c r="AI6748" i="11"/>
  <c r="AJ6745" i="11"/>
  <c r="AI6740" i="11"/>
  <c r="AJ6737" i="11"/>
  <c r="AI6732" i="11"/>
  <c r="AJ6729" i="11"/>
  <c r="AI6724" i="11"/>
  <c r="AI6720" i="11"/>
  <c r="AJ6718" i="11"/>
  <c r="AJ6716" i="11"/>
  <c r="AI6713" i="11"/>
  <c r="AI6711" i="11"/>
  <c r="AJ6709" i="11"/>
  <c r="AI6704" i="11"/>
  <c r="AJ6702" i="11"/>
  <c r="AJ6700" i="11"/>
  <c r="AI6697" i="11"/>
  <c r="AI6695" i="11"/>
  <c r="AJ6693" i="11"/>
  <c r="AI6688" i="11"/>
  <c r="AJ6686" i="11"/>
  <c r="AJ6684" i="11"/>
  <c r="AI6681" i="11"/>
  <c r="AI6679" i="11"/>
  <c r="AJ6677" i="11"/>
  <c r="AI6672" i="11"/>
  <c r="AJ6670" i="11"/>
  <c r="AJ6668" i="11"/>
  <c r="AI6665" i="11"/>
  <c r="AI6663" i="11"/>
  <c r="AJ6661" i="11"/>
  <c r="AI6656" i="11"/>
  <c r="AJ6654" i="11"/>
  <c r="AJ6652" i="11"/>
  <c r="AI6649" i="11"/>
  <c r="AI6647" i="11"/>
  <c r="AJ6645" i="11"/>
  <c r="AI6640" i="11"/>
  <c r="AJ6638" i="11"/>
  <c r="AI6997" i="11"/>
  <c r="AI6959" i="11"/>
  <c r="AJ6913" i="11"/>
  <c r="AJ6871" i="11"/>
  <c r="AJ6864" i="11"/>
  <c r="AJ6858" i="11"/>
  <c r="AI6853" i="11"/>
  <c r="AJ6842" i="11"/>
  <c r="AI6837" i="11"/>
  <c r="AJ6826" i="11"/>
  <c r="AI6821" i="11"/>
  <c r="AJ6810" i="11"/>
  <c r="AI6805" i="11"/>
  <c r="AJ6794" i="11"/>
  <c r="AJ6790" i="11"/>
  <c r="AI6785" i="11"/>
  <c r="AJ6782" i="11"/>
  <c r="AI6777" i="11"/>
  <c r="AJ6774" i="11"/>
  <c r="AI6769" i="11"/>
  <c r="AJ6766" i="11"/>
  <c r="AI6761" i="11"/>
  <c r="AJ6758" i="11"/>
  <c r="AI6753" i="11"/>
  <c r="AJ6750" i="11"/>
  <c r="AI6745" i="11"/>
  <c r="AJ6742" i="11"/>
  <c r="AI6737" i="11"/>
  <c r="AJ6734" i="11"/>
  <c r="AI6729" i="11"/>
  <c r="AJ6726" i="11"/>
  <c r="AJ6721" i="11"/>
  <c r="AI6716" i="11"/>
  <c r="AJ6714" i="11"/>
  <c r="AJ6712" i="11"/>
  <c r="AI6709" i="11"/>
  <c r="AI6707" i="11"/>
  <c r="AJ6705" i="11"/>
  <c r="AI6700" i="11"/>
  <c r="AJ6698" i="11"/>
  <c r="AJ6696" i="11"/>
  <c r="AI6693" i="11"/>
  <c r="AI6691" i="11"/>
  <c r="AJ6689" i="11"/>
  <c r="AI6684" i="11"/>
  <c r="AJ6682" i="11"/>
  <c r="AJ6680" i="11"/>
  <c r="AI6677" i="11"/>
  <c r="AI6675" i="11"/>
  <c r="AJ6673" i="11"/>
  <c r="AI6668" i="11"/>
  <c r="AJ6666" i="11"/>
  <c r="AJ6664" i="11"/>
  <c r="AI6661" i="11"/>
  <c r="AI6659" i="11"/>
  <c r="AJ6657" i="11"/>
  <c r="AI6652" i="11"/>
  <c r="AJ6650" i="11"/>
  <c r="AJ6648" i="11"/>
  <c r="AI6645" i="11"/>
  <c r="AI6643" i="11"/>
  <c r="AJ6641" i="11"/>
  <c r="AI6636" i="11"/>
  <c r="AJ6634" i="11"/>
  <c r="AJ6632" i="11"/>
  <c r="AI6629" i="11"/>
  <c r="AJ6627" i="11"/>
  <c r="AI6626" i="11"/>
  <c r="AJ6623" i="11"/>
  <c r="AI6622" i="11"/>
  <c r="AJ6619" i="11"/>
  <c r="AI6618" i="11"/>
  <c r="AJ6615" i="11"/>
  <c r="AI6614" i="11"/>
  <c r="AJ6611" i="11"/>
  <c r="AI6610" i="11"/>
  <c r="AJ6607" i="11"/>
  <c r="AI6606" i="11"/>
  <c r="AJ6603" i="11"/>
  <c r="AI6602" i="11"/>
  <c r="AJ6599" i="11"/>
  <c r="AI6598" i="11"/>
  <c r="AJ6595" i="11"/>
  <c r="AI6594" i="11"/>
  <c r="AJ6591" i="11"/>
  <c r="AI6590" i="11"/>
  <c r="AJ6587" i="11"/>
  <c r="AI6586" i="11"/>
  <c r="AJ6583" i="11"/>
  <c r="AI6582" i="11"/>
  <c r="AJ6579" i="11"/>
  <c r="AI6578" i="11"/>
  <c r="AJ6575" i="11"/>
  <c r="AI6574" i="11"/>
  <c r="AJ6571" i="11"/>
  <c r="AI6570" i="11"/>
  <c r="AJ6567" i="11"/>
  <c r="AI6566" i="11"/>
  <c r="AJ6563" i="11"/>
  <c r="AI6562" i="11"/>
  <c r="AJ6559" i="11"/>
  <c r="AI6558" i="11"/>
  <c r="AJ6555" i="11"/>
  <c r="AI6554" i="11"/>
  <c r="AJ6551" i="11"/>
  <c r="AI6550" i="11"/>
  <c r="AJ6547" i="11"/>
  <c r="AI6546" i="11"/>
  <c r="AJ6543" i="11"/>
  <c r="AI6542" i="11"/>
  <c r="AJ6539" i="11"/>
  <c r="AI6538" i="11"/>
  <c r="AJ6535" i="11"/>
  <c r="AI6534" i="11"/>
  <c r="AJ6531" i="11"/>
  <c r="AI6530" i="11"/>
  <c r="AJ6527" i="11"/>
  <c r="AI6526" i="11"/>
  <c r="AJ6523" i="11"/>
  <c r="AI6522" i="11"/>
  <c r="AJ6519" i="11"/>
  <c r="AI6518" i="11"/>
  <c r="AJ6515" i="11"/>
  <c r="AI6514" i="11"/>
  <c r="AJ6511" i="11"/>
  <c r="AI6510" i="11"/>
  <c r="AJ6507" i="11"/>
  <c r="AI6506" i="11"/>
  <c r="AJ6503" i="11"/>
  <c r="AI6502" i="11"/>
  <c r="AJ6499" i="11"/>
  <c r="AI6498" i="11"/>
  <c r="AJ6495" i="11"/>
  <c r="AI6494" i="11"/>
  <c r="AJ6491" i="11"/>
  <c r="AI6490" i="11"/>
  <c r="AJ6487" i="11"/>
  <c r="AI6486" i="11"/>
  <c r="AJ6483" i="11"/>
  <c r="AI6482" i="11"/>
  <c r="AJ6479" i="11"/>
  <c r="AI6478" i="11"/>
  <c r="AJ6475" i="11"/>
  <c r="AJ6929" i="11"/>
  <c r="AJ6830" i="11"/>
  <c r="AI6809" i="11"/>
  <c r="AJ6789" i="11"/>
  <c r="AI6768" i="11"/>
  <c r="AJ6757" i="11"/>
  <c r="AI6736" i="11"/>
  <c r="AJ6725" i="11"/>
  <c r="AJ6717" i="11"/>
  <c r="AJ6710" i="11"/>
  <c r="AI6703" i="11"/>
  <c r="AI6696" i="11"/>
  <c r="AI6689" i="11"/>
  <c r="AJ6660" i="11"/>
  <c r="AJ6653" i="11"/>
  <c r="AJ6646" i="11"/>
  <c r="AI6639" i="11"/>
  <c r="AI6631" i="11"/>
  <c r="AI6625" i="11"/>
  <c r="AJ6622" i="11"/>
  <c r="AI6617" i="11"/>
  <c r="AJ6614" i="11"/>
  <c r="AI6609" i="11"/>
  <c r="AJ6606" i="11"/>
  <c r="AI6601" i="11"/>
  <c r="AJ6598" i="11"/>
  <c r="AI6593" i="11"/>
  <c r="AJ6590" i="11"/>
  <c r="AI6585" i="11"/>
  <c r="AJ6582" i="11"/>
  <c r="AI6577" i="11"/>
  <c r="AJ6574" i="11"/>
  <c r="AI6569" i="11"/>
  <c r="AJ6566" i="11"/>
  <c r="AI6561" i="11"/>
  <c r="AJ6558" i="11"/>
  <c r="AI6553" i="11"/>
  <c r="AJ6550" i="11"/>
  <c r="AI6545" i="11"/>
  <c r="AJ6542" i="11"/>
  <c r="AI6537" i="11"/>
  <c r="AJ6534" i="11"/>
  <c r="AI6529" i="11"/>
  <c r="AJ6526" i="11"/>
  <c r="AI6521" i="11"/>
  <c r="AJ6518" i="11"/>
  <c r="AI6513" i="11"/>
  <c r="AJ6510" i="11"/>
  <c r="AI6505" i="11"/>
  <c r="AJ6502" i="11"/>
  <c r="AI6497" i="11"/>
  <c r="AJ6494" i="11"/>
  <c r="AI6489" i="11"/>
  <c r="AJ6486" i="11"/>
  <c r="AI6481" i="11"/>
  <c r="AJ6478" i="11"/>
  <c r="AI6470" i="11"/>
  <c r="AJ6468" i="11"/>
  <c r="AJ6466" i="11"/>
  <c r="AI6463" i="11"/>
  <c r="AI6461" i="11"/>
  <c r="AJ6459" i="11"/>
  <c r="AI6454" i="11"/>
  <c r="AJ6452" i="11"/>
  <c r="AJ6450" i="11"/>
  <c r="AI6447" i="11"/>
  <c r="AI6445" i="11"/>
  <c r="AJ6443" i="11"/>
  <c r="AI6438" i="11"/>
  <c r="AJ6436" i="11"/>
  <c r="AJ6434" i="11"/>
  <c r="AI6431" i="11"/>
  <c r="AI6429" i="11"/>
  <c r="AJ6427" i="11"/>
  <c r="AI6422" i="11"/>
  <c r="AJ6420" i="11"/>
  <c r="AJ6418" i="11"/>
  <c r="AI6415" i="11"/>
  <c r="AI6413" i="11"/>
  <c r="AJ6411" i="11"/>
  <c r="AI6406" i="11"/>
  <c r="AJ6404" i="11"/>
  <c r="AJ6402" i="11"/>
  <c r="AI6399" i="11"/>
  <c r="AI6397" i="11"/>
  <c r="AJ6395" i="11"/>
  <c r="AI6390" i="11"/>
  <c r="AJ6388" i="11"/>
  <c r="AJ6386" i="11"/>
  <c r="AI6383" i="11"/>
  <c r="AI6381" i="11"/>
  <c r="AJ6379" i="11"/>
  <c r="AI6374" i="11"/>
  <c r="AJ6372" i="11"/>
  <c r="AJ6370" i="11"/>
  <c r="AI6367" i="11"/>
  <c r="AI6365" i="11"/>
  <c r="AJ6363" i="11"/>
  <c r="AI6358" i="11"/>
  <c r="AJ6356" i="11"/>
  <c r="AJ6354" i="11"/>
  <c r="AI6351" i="11"/>
  <c r="AI6349" i="11"/>
  <c r="AJ6347" i="11"/>
  <c r="AI6342" i="11"/>
  <c r="AJ6340" i="11"/>
  <c r="AJ6338" i="11"/>
  <c r="AI6335" i="11"/>
  <c r="AI6333" i="11"/>
  <c r="AJ6331" i="11"/>
  <c r="AI6326" i="11"/>
  <c r="AJ6324" i="11"/>
  <c r="AJ6322" i="11"/>
  <c r="AI6319" i="11"/>
  <c r="AI6317" i="11"/>
  <c r="AJ6315" i="11"/>
  <c r="AI6310" i="11"/>
  <c r="AJ6308" i="11"/>
  <c r="AJ6306" i="11"/>
  <c r="AI6303" i="11"/>
  <c r="AI6301" i="11"/>
  <c r="AJ6299" i="11"/>
  <c r="AI6294" i="11"/>
  <c r="AJ6292" i="11"/>
  <c r="AJ6290" i="11"/>
  <c r="AI6287" i="11"/>
  <c r="AI6285" i="11"/>
  <c r="AJ6283" i="11"/>
  <c r="AI6278" i="11"/>
  <c r="AJ6276" i="11"/>
  <c r="AJ6274" i="11"/>
  <c r="AJ6271" i="11"/>
  <c r="AI6270" i="11"/>
  <c r="AJ6267" i="11"/>
  <c r="AI6266" i="11"/>
  <c r="AJ6263" i="11"/>
  <c r="AI6262" i="11"/>
  <c r="AJ6259" i="11"/>
  <c r="AI6258" i="11"/>
  <c r="AJ6255" i="11"/>
  <c r="AI6254" i="11"/>
  <c r="AJ6251" i="11"/>
  <c r="AI6250" i="11"/>
  <c r="AJ6247" i="11"/>
  <c r="AI6246" i="11"/>
  <c r="AJ6243" i="11"/>
  <c r="AI6242" i="11"/>
  <c r="AJ6239" i="11"/>
  <c r="AI6238" i="11"/>
  <c r="AJ6235" i="11"/>
  <c r="AI6234" i="11"/>
  <c r="AJ6231" i="11"/>
  <c r="AI6230" i="11"/>
  <c r="AJ6227" i="11"/>
  <c r="AI6226" i="11"/>
  <c r="AJ6223" i="11"/>
  <c r="AI6222" i="11"/>
  <c r="AJ6219" i="11"/>
  <c r="AI6218" i="11"/>
  <c r="AJ6215" i="11"/>
  <c r="AI6214" i="11"/>
  <c r="AJ6211" i="11"/>
  <c r="AI6210" i="11"/>
  <c r="AJ6207" i="11"/>
  <c r="AI6206" i="11"/>
  <c r="AJ6203" i="11"/>
  <c r="AI6202" i="11"/>
  <c r="AJ6199" i="11"/>
  <c r="AI6198" i="11"/>
  <c r="AJ6195" i="11"/>
  <c r="AI6194" i="11"/>
  <c r="AJ6191" i="11"/>
  <c r="AI6190" i="11"/>
  <c r="AJ6187" i="11"/>
  <c r="AI6186" i="11"/>
  <c r="AJ6183" i="11"/>
  <c r="AI6182" i="11"/>
  <c r="AJ6179" i="11"/>
  <c r="AI6178" i="11"/>
  <c r="AJ6175" i="11"/>
  <c r="AI6174" i="11"/>
  <c r="AJ6171" i="11"/>
  <c r="AI6170" i="11"/>
  <c r="AJ6167" i="11"/>
  <c r="AI6166" i="11"/>
  <c r="AJ6163" i="11"/>
  <c r="AI6162" i="11"/>
  <c r="AJ6159" i="11"/>
  <c r="AI6158" i="11"/>
  <c r="AJ6155" i="11"/>
  <c r="AI6154" i="11"/>
  <c r="AJ6151" i="11"/>
  <c r="AI6150" i="11"/>
  <c r="AJ6147" i="11"/>
  <c r="AI6146" i="11"/>
  <c r="AJ6143" i="11"/>
  <c r="AI6142" i="11"/>
  <c r="AJ6139" i="11"/>
  <c r="AI6138" i="11"/>
  <c r="AJ6135" i="11"/>
  <c r="AI6134" i="11"/>
  <c r="AJ6131" i="11"/>
  <c r="AI6130" i="11"/>
  <c r="AJ6127" i="11"/>
  <c r="AI6126" i="11"/>
  <c r="AJ6123" i="11"/>
  <c r="AI6122" i="11"/>
  <c r="AI7029" i="11"/>
  <c r="AI6908" i="11"/>
  <c r="AJ6846" i="11"/>
  <c r="AI6825" i="11"/>
  <c r="AI6776" i="11"/>
  <c r="AJ6765" i="11"/>
  <c r="AI6744" i="11"/>
  <c r="AJ6733" i="11"/>
  <c r="AJ6708" i="11"/>
  <c r="AJ6701" i="11"/>
  <c r="AJ6694" i="11"/>
  <c r="AI6687" i="11"/>
  <c r="AI6680" i="11"/>
  <c r="AI6673" i="11"/>
  <c r="AJ6644" i="11"/>
  <c r="AJ6637" i="11"/>
  <c r="AJ6630" i="11"/>
  <c r="AI6627" i="11"/>
  <c r="AJ6624" i="11"/>
  <c r="AI6619" i="11"/>
  <c r="AJ6616" i="11"/>
  <c r="AI6611" i="11"/>
  <c r="AJ6608" i="11"/>
  <c r="AI6603" i="11"/>
  <c r="AJ6600" i="11"/>
  <c r="AI6595" i="11"/>
  <c r="AJ6592" i="11"/>
  <c r="AI6587" i="11"/>
  <c r="AJ6584" i="11"/>
  <c r="AI6579" i="11"/>
  <c r="AJ6576" i="11"/>
  <c r="AI6571" i="11"/>
  <c r="AJ6568" i="11"/>
  <c r="AI6563" i="11"/>
  <c r="AJ6560" i="11"/>
  <c r="AI6555" i="11"/>
  <c r="AJ6552" i="11"/>
  <c r="AI6547" i="11"/>
  <c r="AJ6544" i="11"/>
  <c r="AI6539" i="11"/>
  <c r="AJ6536" i="11"/>
  <c r="AI6531" i="11"/>
  <c r="AJ6528" i="11"/>
  <c r="AI6523" i="11"/>
  <c r="AJ6520" i="11"/>
  <c r="AI6515" i="11"/>
  <c r="AJ6512" i="11"/>
  <c r="AI6507" i="11"/>
  <c r="AJ6504" i="11"/>
  <c r="AI6499" i="11"/>
  <c r="AJ6496" i="11"/>
  <c r="AI6491" i="11"/>
  <c r="AJ6488" i="11"/>
  <c r="AI6483" i="11"/>
  <c r="AJ6480" i="11"/>
  <c r="AI6475" i="11"/>
  <c r="AI6473" i="11"/>
  <c r="AJ6471" i="11"/>
  <c r="AI6466" i="11"/>
  <c r="AJ6464" i="11"/>
  <c r="AJ6462" i="11"/>
  <c r="AI6459" i="11"/>
  <c r="AI6457" i="11"/>
  <c r="AJ6455" i="11"/>
  <c r="AI6450" i="11"/>
  <c r="AJ6448" i="11"/>
  <c r="AJ6446" i="11"/>
  <c r="AI6443" i="11"/>
  <c r="AI6441" i="11"/>
  <c r="AJ6439" i="11"/>
  <c r="AI6434" i="11"/>
  <c r="AJ6432" i="11"/>
  <c r="AJ6430" i="11"/>
  <c r="AI6427" i="11"/>
  <c r="AI6425" i="11"/>
  <c r="AJ6423" i="11"/>
  <c r="AI6418" i="11"/>
  <c r="AJ6416" i="11"/>
  <c r="AJ6414" i="11"/>
  <c r="AI6411" i="11"/>
  <c r="AI6409" i="11"/>
  <c r="AJ6407" i="11"/>
  <c r="AI6402" i="11"/>
  <c r="AJ6400" i="11"/>
  <c r="AJ6398" i="11"/>
  <c r="AI6395" i="11"/>
  <c r="AI6393" i="11"/>
  <c r="AJ6391" i="11"/>
  <c r="AI6386" i="11"/>
  <c r="AJ6384" i="11"/>
  <c r="AJ6382" i="11"/>
  <c r="AI6379" i="11"/>
  <c r="AI6377" i="11"/>
  <c r="AJ6375" i="11"/>
  <c r="AI6370" i="11"/>
  <c r="AJ6368" i="11"/>
  <c r="AJ6366" i="11"/>
  <c r="AI6363" i="11"/>
  <c r="AI6361" i="11"/>
  <c r="AJ6359" i="11"/>
  <c r="AI6354" i="11"/>
  <c r="AJ6352" i="11"/>
  <c r="AJ6350" i="11"/>
  <c r="AI6347" i="11"/>
  <c r="AI6345" i="11"/>
  <c r="AJ6343" i="11"/>
  <c r="AI6338" i="11"/>
  <c r="AJ6336" i="11"/>
  <c r="AJ6334" i="11"/>
  <c r="AI6331" i="11"/>
  <c r="AI6329" i="11"/>
  <c r="AJ6327" i="11"/>
  <c r="AI6322" i="11"/>
  <c r="AJ6320" i="11"/>
  <c r="AJ6318" i="11"/>
  <c r="AI6315" i="11"/>
  <c r="AI6313" i="11"/>
  <c r="AJ6311" i="11"/>
  <c r="AI6306" i="11"/>
  <c r="AJ6304" i="11"/>
  <c r="AJ6302" i="11"/>
  <c r="AI6299" i="11"/>
  <c r="AI6297" i="11"/>
  <c r="AJ6295" i="11"/>
  <c r="AI6290" i="11"/>
  <c r="AJ6288" i="11"/>
  <c r="AJ6286" i="11"/>
  <c r="AI6283" i="11"/>
  <c r="AI6281" i="11"/>
  <c r="AJ6279" i="11"/>
  <c r="AI6274" i="11"/>
  <c r="AJ6272" i="11"/>
  <c r="AI6271" i="11"/>
  <c r="AJ6268" i="11"/>
  <c r="AI6267" i="11"/>
  <c r="AJ6264" i="11"/>
  <c r="AI6263" i="11"/>
  <c r="AJ6260" i="11"/>
  <c r="AI6259" i="11"/>
  <c r="AJ6256" i="11"/>
  <c r="AI6255" i="11"/>
  <c r="AJ6252" i="11"/>
  <c r="AI6251" i="11"/>
  <c r="AJ6248" i="11"/>
  <c r="AI6247" i="11"/>
  <c r="AJ6986" i="11"/>
  <c r="AI6784" i="11"/>
  <c r="AJ6741" i="11"/>
  <c r="AI6721" i="11"/>
  <c r="AJ6692" i="11"/>
  <c r="AJ6678" i="11"/>
  <c r="AI6664" i="11"/>
  <c r="AJ6636" i="11"/>
  <c r="AJ6629" i="11"/>
  <c r="AJ6618" i="11"/>
  <c r="AI6613" i="11"/>
  <c r="AJ6602" i="11"/>
  <c r="AI6597" i="11"/>
  <c r="AJ6586" i="11"/>
  <c r="AI6581" i="11"/>
  <c r="AJ6570" i="11"/>
  <c r="AI6565" i="11"/>
  <c r="AJ6554" i="11"/>
  <c r="AI6549" i="11"/>
  <c r="AJ6538" i="11"/>
  <c r="AI6533" i="11"/>
  <c r="AJ6522" i="11"/>
  <c r="AI6517" i="11"/>
  <c r="AJ6506" i="11"/>
  <c r="AI6501" i="11"/>
  <c r="AJ6490" i="11"/>
  <c r="AI6485" i="11"/>
  <c r="AJ6474" i="11"/>
  <c r="AI6471" i="11"/>
  <c r="AJ6467" i="11"/>
  <c r="AJ6460" i="11"/>
  <c r="AI6453" i="11"/>
  <c r="AI6446" i="11"/>
  <c r="AJ6442" i="11"/>
  <c r="AI6439" i="11"/>
  <c r="AJ6435" i="11"/>
  <c r="AJ6428" i="11"/>
  <c r="AI6421" i="11"/>
  <c r="AI6414" i="11"/>
  <c r="AJ6410" i="11"/>
  <c r="AI6407" i="11"/>
  <c r="AJ6403" i="11"/>
  <c r="AJ6396" i="11"/>
  <c r="AI6389" i="11"/>
  <c r="AI6382" i="11"/>
  <c r="AJ6378" i="11"/>
  <c r="AI6375" i="11"/>
  <c r="AJ6371" i="11"/>
  <c r="AJ6364" i="11"/>
  <c r="AI6357" i="11"/>
  <c r="AI6350" i="11"/>
  <c r="AJ6346" i="11"/>
  <c r="AI6343" i="11"/>
  <c r="AJ6339" i="11"/>
  <c r="AJ6332" i="11"/>
  <c r="AI6325" i="11"/>
  <c r="AI6318" i="11"/>
  <c r="AJ6314" i="11"/>
  <c r="AI6311" i="11"/>
  <c r="AJ6307" i="11"/>
  <c r="AJ6300" i="11"/>
  <c r="AI6293" i="11"/>
  <c r="AI6286" i="11"/>
  <c r="AJ6282" i="11"/>
  <c r="AI6279" i="11"/>
  <c r="AJ6275" i="11"/>
  <c r="AI6272" i="11"/>
  <c r="AJ6269" i="11"/>
  <c r="AI6264" i="11"/>
  <c r="AJ6261" i="11"/>
  <c r="AI6256" i="11"/>
  <c r="AJ6253" i="11"/>
  <c r="AI6248" i="11"/>
  <c r="AJ6245" i="11"/>
  <c r="AI6240" i="11"/>
  <c r="AJ6238" i="11"/>
  <c r="AJ6236" i="11"/>
  <c r="AI6233" i="11"/>
  <c r="AI6231" i="11"/>
  <c r="AJ6229" i="11"/>
  <c r="AI6224" i="11"/>
  <c r="AJ6222" i="11"/>
  <c r="AJ6220" i="11"/>
  <c r="AI6217" i="11"/>
  <c r="AI6215" i="11"/>
  <c r="AJ6213" i="11"/>
  <c r="AI6208" i="11"/>
  <c r="AJ6206" i="11"/>
  <c r="AJ6204" i="11"/>
  <c r="AI6201" i="11"/>
  <c r="AI6199" i="11"/>
  <c r="AJ6197" i="11"/>
  <c r="AI6192" i="11"/>
  <c r="AJ6190" i="11"/>
  <c r="AJ6188" i="11"/>
  <c r="AI6185" i="11"/>
  <c r="AI6183" i="11"/>
  <c r="AJ6181" i="11"/>
  <c r="AI6176" i="11"/>
  <c r="AJ6174" i="11"/>
  <c r="AJ6172" i="11"/>
  <c r="AI6169" i="11"/>
  <c r="AI6167" i="11"/>
  <c r="AJ6165" i="11"/>
  <c r="AI6160" i="11"/>
  <c r="AJ6158" i="11"/>
  <c r="AJ6156" i="11"/>
  <c r="AI6153" i="11"/>
  <c r="AI6151" i="11"/>
  <c r="AJ6149" i="11"/>
  <c r="AI6144" i="11"/>
  <c r="AJ6142" i="11"/>
  <c r="AJ6140" i="11"/>
  <c r="AI6137" i="11"/>
  <c r="AI6135" i="11"/>
  <c r="AJ6133" i="11"/>
  <c r="AI6128" i="11"/>
  <c r="AJ6126" i="11"/>
  <c r="AJ6124" i="11"/>
  <c r="AI6121" i="11"/>
  <c r="AJ6118" i="11"/>
  <c r="AI6117" i="11"/>
  <c r="AJ6114" i="11"/>
  <c r="AI6113" i="11"/>
  <c r="AJ6110" i="11"/>
  <c r="AI6109" i="11"/>
  <c r="AJ6106" i="11"/>
  <c r="AI6105" i="11"/>
  <c r="AJ6102" i="11"/>
  <c r="AI6101" i="11"/>
  <c r="AJ6098" i="11"/>
  <c r="AI6097" i="11"/>
  <c r="AJ6094" i="11"/>
  <c r="AI6093" i="11"/>
  <c r="AJ6090" i="11"/>
  <c r="AI6089" i="11"/>
  <c r="AJ6086" i="11"/>
  <c r="AI6085" i="11"/>
  <c r="AJ6082" i="11"/>
  <c r="AI6081" i="11"/>
  <c r="AJ6078" i="11"/>
  <c r="AI6077" i="11"/>
  <c r="AJ6074" i="11"/>
  <c r="AI6073" i="11"/>
  <c r="AJ6070" i="11"/>
  <c r="AI6069" i="11"/>
  <c r="AJ6066" i="11"/>
  <c r="AI6065" i="11"/>
  <c r="AJ6062" i="11"/>
  <c r="AI6061" i="11"/>
  <c r="AJ6058" i="11"/>
  <c r="AI6057" i="11"/>
  <c r="AJ6054" i="11"/>
  <c r="AI6053" i="11"/>
  <c r="AJ6050" i="11"/>
  <c r="AI6049" i="11"/>
  <c r="AJ6046" i="11"/>
  <c r="AI6045" i="11"/>
  <c r="AJ6042" i="11"/>
  <c r="AI6041" i="11"/>
  <c r="AJ6038" i="11"/>
  <c r="AI6037" i="11"/>
  <c r="AJ6034" i="11"/>
  <c r="AI6033" i="11"/>
  <c r="AJ6030" i="11"/>
  <c r="AI6029" i="11"/>
  <c r="AJ6026" i="11"/>
  <c r="AI6025" i="11"/>
  <c r="AJ6022" i="11"/>
  <c r="AI6021" i="11"/>
  <c r="AJ6018" i="11"/>
  <c r="AI6017" i="11"/>
  <c r="AJ6014" i="11"/>
  <c r="AI6013" i="11"/>
  <c r="AJ6010" i="11"/>
  <c r="AI6009" i="11"/>
  <c r="AJ6006" i="11"/>
  <c r="AI6005" i="11"/>
  <c r="AJ6002" i="11"/>
  <c r="AI6001" i="11"/>
  <c r="AJ5998" i="11"/>
  <c r="AI5997" i="11"/>
  <c r="AJ5994" i="11"/>
  <c r="AI5993" i="11"/>
  <c r="AJ5990" i="11"/>
  <c r="AI5989" i="11"/>
  <c r="AJ5986" i="11"/>
  <c r="AI5985" i="11"/>
  <c r="AJ5982" i="11"/>
  <c r="AI5981" i="11"/>
  <c r="AJ5978" i="11"/>
  <c r="AI5977" i="11"/>
  <c r="AJ5974" i="11"/>
  <c r="AI5973" i="11"/>
  <c r="AJ5970" i="11"/>
  <c r="AI5969" i="11"/>
  <c r="AJ5966" i="11"/>
  <c r="AI5965" i="11"/>
  <c r="AJ5962" i="11"/>
  <c r="AI5961" i="11"/>
  <c r="AJ5958" i="11"/>
  <c r="AI5957" i="11"/>
  <c r="AJ5954" i="11"/>
  <c r="AI5953" i="11"/>
  <c r="AJ5950" i="11"/>
  <c r="AI5949" i="11"/>
  <c r="AJ5946" i="11"/>
  <c r="AI5945" i="11"/>
  <c r="AJ5942" i="11"/>
  <c r="AI5941" i="11"/>
  <c r="AJ5938" i="11"/>
  <c r="AI5937" i="11"/>
  <c r="AJ5934" i="11"/>
  <c r="AI5933" i="11"/>
  <c r="AJ5930" i="11"/>
  <c r="AI5929" i="11"/>
  <c r="AJ5926" i="11"/>
  <c r="AI5925" i="11"/>
  <c r="AJ5922" i="11"/>
  <c r="AI5921" i="11"/>
  <c r="AJ5918" i="11"/>
  <c r="AI5917" i="11"/>
  <c r="AJ5914" i="11"/>
  <c r="AI5913" i="11"/>
  <c r="AJ5910" i="11"/>
  <c r="AI5909" i="11"/>
  <c r="AJ5906" i="11"/>
  <c r="AI5905" i="11"/>
  <c r="AJ5902" i="11"/>
  <c r="AI5901" i="11"/>
  <c r="AJ5898" i="11"/>
  <c r="AI5897" i="11"/>
  <c r="AJ5894" i="11"/>
  <c r="AI5893" i="11"/>
  <c r="AJ5890" i="11"/>
  <c r="AI5889" i="11"/>
  <c r="AJ5886" i="11"/>
  <c r="AI5885" i="11"/>
  <c r="AJ5882" i="11"/>
  <c r="AI5881" i="11"/>
  <c r="AJ5878" i="11"/>
  <c r="AI5877" i="11"/>
  <c r="AJ5874" i="11"/>
  <c r="AI5873" i="11"/>
  <c r="AJ5870" i="11"/>
  <c r="AI5869" i="11"/>
  <c r="AJ5866" i="11"/>
  <c r="AI5865" i="11"/>
  <c r="AJ5862" i="11"/>
  <c r="AI5861" i="11"/>
  <c r="AJ5858" i="11"/>
  <c r="AI5857" i="11"/>
  <c r="AJ5854" i="11"/>
  <c r="AI5853" i="11"/>
  <c r="AJ5850" i="11"/>
  <c r="AI5849" i="11"/>
  <c r="AJ5846" i="11"/>
  <c r="AI5845" i="11"/>
  <c r="AJ5842" i="11"/>
  <c r="AI5841" i="11"/>
  <c r="AJ5838" i="11"/>
  <c r="AI5837" i="11"/>
  <c r="AJ5834" i="11"/>
  <c r="AI5833" i="11"/>
  <c r="AJ5830" i="11"/>
  <c r="AI5829" i="11"/>
  <c r="AJ5826" i="11"/>
  <c r="AI5825" i="11"/>
  <c r="AJ5822" i="11"/>
  <c r="AI5821" i="11"/>
  <c r="AJ5818" i="11"/>
  <c r="AI5817" i="11"/>
  <c r="AJ5814" i="11"/>
  <c r="AI5813" i="11"/>
  <c r="AJ5810" i="11"/>
  <c r="AI5809" i="11"/>
  <c r="AJ5806" i="11"/>
  <c r="AI5805" i="11"/>
  <c r="AJ5802" i="11"/>
  <c r="AI5801" i="11"/>
  <c r="AJ5798" i="11"/>
  <c r="AI5797" i="11"/>
  <c r="AJ5794" i="11"/>
  <c r="AI5793" i="11"/>
  <c r="AJ5790" i="11"/>
  <c r="AI5789" i="11"/>
  <c r="AJ5786" i="11"/>
  <c r="AI5785" i="11"/>
  <c r="AJ5782" i="11"/>
  <c r="AI5781" i="11"/>
  <c r="AJ5778" i="11"/>
  <c r="AI5777" i="11"/>
  <c r="AI6952" i="11"/>
  <c r="AI6857" i="11"/>
  <c r="AJ6814" i="11"/>
  <c r="AJ6781" i="11"/>
  <c r="AI6760" i="11"/>
  <c r="AI6719" i="11"/>
  <c r="AI6705" i="11"/>
  <c r="AJ6676" i="11"/>
  <c r="AJ6662" i="11"/>
  <c r="AI6648" i="11"/>
  <c r="AJ6628" i="11"/>
  <c r="AI6623" i="11"/>
  <c r="AJ6612" i="11"/>
  <c r="AI6607" i="11"/>
  <c r="AJ6596" i="11"/>
  <c r="AI6591" i="11"/>
  <c r="AJ6580" i="11"/>
  <c r="AI6575" i="11"/>
  <c r="AJ6564" i="11"/>
  <c r="AI6559" i="11"/>
  <c r="AJ6548" i="11"/>
  <c r="AI6543" i="11"/>
  <c r="AJ6532" i="11"/>
  <c r="AI6527" i="11"/>
  <c r="AJ6516" i="11"/>
  <c r="AI6511" i="11"/>
  <c r="AJ6500" i="11"/>
  <c r="AI6495" i="11"/>
  <c r="AJ6484" i="11"/>
  <c r="AI6479" i="11"/>
  <c r="AI6474" i="11"/>
  <c r="AJ6470" i="11"/>
  <c r="AI6467" i="11"/>
  <c r="AJ6463" i="11"/>
  <c r="AJ6456" i="11"/>
  <c r="AI6449" i="11"/>
  <c r="AI6442" i="11"/>
  <c r="AJ6438" i="11"/>
  <c r="AI6435" i="11"/>
  <c r="AJ6431" i="11"/>
  <c r="AJ6424" i="11"/>
  <c r="AI6417" i="11"/>
  <c r="AI6410" i="11"/>
  <c r="AJ6406" i="11"/>
  <c r="AI6403" i="11"/>
  <c r="AJ6399" i="11"/>
  <c r="AJ6392" i="11"/>
  <c r="AI6385" i="11"/>
  <c r="AI6378" i="11"/>
  <c r="AJ6374" i="11"/>
  <c r="AI6371" i="11"/>
  <c r="AJ6367" i="11"/>
  <c r="AJ6360" i="11"/>
  <c r="AI6353" i="11"/>
  <c r="AI6346" i="11"/>
  <c r="AJ6342" i="11"/>
  <c r="AI6339" i="11"/>
  <c r="AJ6335" i="11"/>
  <c r="AJ6328" i="11"/>
  <c r="AI6321" i="11"/>
  <c r="AI6314" i="11"/>
  <c r="AJ6310" i="11"/>
  <c r="AI6307" i="11"/>
  <c r="AJ6303" i="11"/>
  <c r="AJ6296" i="11"/>
  <c r="AI6289" i="11"/>
  <c r="AI6282" i="11"/>
  <c r="AJ6278" i="11"/>
  <c r="AI6275" i="11"/>
  <c r="AI6269" i="11"/>
  <c r="AJ6266" i="11"/>
  <c r="AI6261" i="11"/>
  <c r="AJ6258" i="11"/>
  <c r="AI6253" i="11"/>
  <c r="AJ6250" i="11"/>
  <c r="AI6245" i="11"/>
  <c r="AI6243" i="11"/>
  <c r="AJ6241" i="11"/>
  <c r="AI6236" i="11"/>
  <c r="AJ6234" i="11"/>
  <c r="AJ6232" i="11"/>
  <c r="AI6229" i="11"/>
  <c r="AI6227" i="11"/>
  <c r="AJ6225" i="11"/>
  <c r="AI6220" i="11"/>
  <c r="AJ6218" i="11"/>
  <c r="AJ6216" i="11"/>
  <c r="AI6213" i="11"/>
  <c r="AI6211" i="11"/>
  <c r="AJ6209" i="11"/>
  <c r="AI6204" i="11"/>
  <c r="AJ6202" i="11"/>
  <c r="AJ6200" i="11"/>
  <c r="AI6197" i="11"/>
  <c r="AI6195" i="11"/>
  <c r="AJ6193" i="11"/>
  <c r="AI6188" i="11"/>
  <c r="AJ6186" i="11"/>
  <c r="AJ6184" i="11"/>
  <c r="AI6181" i="11"/>
  <c r="AI6179" i="11"/>
  <c r="AJ6177" i="11"/>
  <c r="AI6172" i="11"/>
  <c r="AJ6170" i="11"/>
  <c r="AJ6168" i="11"/>
  <c r="AI6165" i="11"/>
  <c r="AI6163" i="11"/>
  <c r="AJ6161" i="11"/>
  <c r="AI6156" i="11"/>
  <c r="AJ6154" i="11"/>
  <c r="AJ6152" i="11"/>
  <c r="AI6149" i="11"/>
  <c r="AI6147" i="11"/>
  <c r="AJ6145" i="11"/>
  <c r="AI6140" i="11"/>
  <c r="AJ6138" i="11"/>
  <c r="AJ6136" i="11"/>
  <c r="AI6133" i="11"/>
  <c r="AI6131" i="11"/>
  <c r="AJ6129" i="11"/>
  <c r="AI6124" i="11"/>
  <c r="AJ6122" i="11"/>
  <c r="AJ6119" i="11"/>
  <c r="AI6118" i="11"/>
  <c r="AJ6115" i="11"/>
  <c r="AI6114" i="11"/>
  <c r="AJ6111" i="11"/>
  <c r="AI6110" i="11"/>
  <c r="AJ6107" i="11"/>
  <c r="AI6106" i="11"/>
  <c r="AJ6103" i="11"/>
  <c r="AI6102" i="11"/>
  <c r="AJ6099" i="11"/>
  <c r="AI6098" i="11"/>
  <c r="AJ6095" i="11"/>
  <c r="AI6094" i="11"/>
  <c r="AJ6091" i="11"/>
  <c r="AI6090" i="11"/>
  <c r="AJ6087" i="11"/>
  <c r="AI6086" i="11"/>
  <c r="AJ6083" i="11"/>
  <c r="AI6082" i="11"/>
  <c r="AJ6079" i="11"/>
  <c r="AI6078" i="11"/>
  <c r="AJ6075" i="11"/>
  <c r="AI6074" i="11"/>
  <c r="AJ6071" i="11"/>
  <c r="AI6070" i="11"/>
  <c r="AJ6067" i="11"/>
  <c r="AI6066" i="11"/>
  <c r="AJ6063" i="11"/>
  <c r="AI6062" i="11"/>
  <c r="AJ6059" i="11"/>
  <c r="AI6058" i="11"/>
  <c r="AJ6055" i="11"/>
  <c r="AI6054" i="11"/>
  <c r="AJ6051" i="11"/>
  <c r="AI6050" i="11"/>
  <c r="AJ6047" i="11"/>
  <c r="AI6046" i="11"/>
  <c r="AJ6043" i="11"/>
  <c r="AI6042" i="11"/>
  <c r="AJ6039" i="11"/>
  <c r="AI6038" i="11"/>
  <c r="AJ6035" i="11"/>
  <c r="AI6034" i="11"/>
  <c r="AJ6031" i="11"/>
  <c r="AI6030" i="11"/>
  <c r="AJ6027" i="11"/>
  <c r="AI6026" i="11"/>
  <c r="AJ6023" i="11"/>
  <c r="AI6022" i="11"/>
  <c r="AJ6019" i="11"/>
  <c r="AI6018" i="11"/>
  <c r="AJ6015" i="11"/>
  <c r="AI6014" i="11"/>
  <c r="AJ6011" i="11"/>
  <c r="AI6010" i="11"/>
  <c r="AJ6007" i="11"/>
  <c r="AI6006" i="11"/>
  <c r="AJ6003" i="11"/>
  <c r="AI6002" i="11"/>
  <c r="AJ5999" i="11"/>
  <c r="AI5998" i="11"/>
  <c r="AJ5995" i="11"/>
  <c r="AI5994" i="11"/>
  <c r="AJ5991" i="11"/>
  <c r="AI5990" i="11"/>
  <c r="AJ5987" i="11"/>
  <c r="AI5986" i="11"/>
  <c r="AJ5983" i="11"/>
  <c r="AI5982" i="11"/>
  <c r="AJ5979" i="11"/>
  <c r="AI5978" i="11"/>
  <c r="AJ5975" i="11"/>
  <c r="AI5974" i="11"/>
  <c r="AJ5971" i="11"/>
  <c r="AI5970" i="11"/>
  <c r="AJ5967" i="11"/>
  <c r="AI5966" i="11"/>
  <c r="AJ5963" i="11"/>
  <c r="AI5962" i="11"/>
  <c r="AJ5959" i="11"/>
  <c r="AI5958" i="11"/>
  <c r="AJ5955" i="11"/>
  <c r="AI5954" i="11"/>
  <c r="AJ5951" i="11"/>
  <c r="AI5950" i="11"/>
  <c r="AJ5947" i="11"/>
  <c r="AI5946" i="11"/>
  <c r="AJ5943" i="11"/>
  <c r="AI5942" i="11"/>
  <c r="AJ5939" i="11"/>
  <c r="AI5938" i="11"/>
  <c r="AJ5935" i="11"/>
  <c r="AI5934" i="11"/>
  <c r="AJ5931" i="11"/>
  <c r="AI5930" i="11"/>
  <c r="AJ5927" i="11"/>
  <c r="AI5926" i="11"/>
  <c r="AJ5923" i="11"/>
  <c r="AI5922" i="11"/>
  <c r="AJ5919" i="11"/>
  <c r="AI5918" i="11"/>
  <c r="AJ5915" i="11"/>
  <c r="AI5914" i="11"/>
  <c r="AJ5911" i="11"/>
  <c r="AI5910" i="11"/>
  <c r="AJ5907" i="11"/>
  <c r="AI5906" i="11"/>
  <c r="AJ5903" i="11"/>
  <c r="AI5902" i="11"/>
  <c r="AJ5899" i="11"/>
  <c r="AI5898" i="11"/>
  <c r="AJ5895" i="11"/>
  <c r="AI5894" i="11"/>
  <c r="AJ5891" i="11"/>
  <c r="AI5890" i="11"/>
  <c r="AJ5887" i="11"/>
  <c r="AI5886" i="11"/>
  <c r="AJ5883" i="11"/>
  <c r="AI5882" i="11"/>
  <c r="AJ5879" i="11"/>
  <c r="AI5878" i="11"/>
  <c r="AJ5875" i="11"/>
  <c r="AI5874" i="11"/>
  <c r="AJ5871" i="11"/>
  <c r="AI5870" i="11"/>
  <c r="AJ5867" i="11"/>
  <c r="AI5866" i="11"/>
  <c r="AJ5863" i="11"/>
  <c r="AI5862" i="11"/>
  <c r="AJ5859" i="11"/>
  <c r="AI5858" i="11"/>
  <c r="AJ5855" i="11"/>
  <c r="AI5854" i="11"/>
  <c r="AJ5851" i="11"/>
  <c r="AI5850" i="11"/>
  <c r="AJ5847" i="11"/>
  <c r="AI5846" i="11"/>
  <c r="AJ5843" i="11"/>
  <c r="AI5842" i="11"/>
  <c r="AJ5839" i="11"/>
  <c r="AI5838" i="11"/>
  <c r="AJ5835" i="11"/>
  <c r="AI5834" i="11"/>
  <c r="AJ5831" i="11"/>
  <c r="AI5830" i="11"/>
  <c r="AJ5827" i="11"/>
  <c r="AI5826" i="11"/>
  <c r="AJ5823" i="11"/>
  <c r="AI5822" i="11"/>
  <c r="AJ5819" i="11"/>
  <c r="AI5818" i="11"/>
  <c r="AJ5815" i="11"/>
  <c r="AI5814" i="11"/>
  <c r="AJ5811" i="11"/>
  <c r="AI5810" i="11"/>
  <c r="AJ5807" i="11"/>
  <c r="AI5806" i="11"/>
  <c r="AJ5803" i="11"/>
  <c r="AI5802" i="11"/>
  <c r="AJ5799" i="11"/>
  <c r="AI5798" i="11"/>
  <c r="AJ5795" i="11"/>
  <c r="AI5794" i="11"/>
  <c r="AJ5791" i="11"/>
  <c r="AI5790" i="11"/>
  <c r="AJ5787" i="11"/>
  <c r="AI5786" i="11"/>
  <c r="AJ5783" i="11"/>
  <c r="AI5782" i="11"/>
  <c r="AJ5779" i="11"/>
  <c r="AI5778" i="11"/>
  <c r="AJ5775" i="11"/>
  <c r="AI6892" i="11"/>
  <c r="AJ6798" i="11"/>
  <c r="AI6752" i="11"/>
  <c r="AJ6685" i="11"/>
  <c r="AI6657" i="11"/>
  <c r="AI6633" i="11"/>
  <c r="AI6621" i="11"/>
  <c r="AJ6610" i="11"/>
  <c r="AI6589" i="11"/>
  <c r="AJ6578" i="11"/>
  <c r="AI6557" i="11"/>
  <c r="AJ6546" i="11"/>
  <c r="AI6525" i="11"/>
  <c r="AJ6514" i="11"/>
  <c r="AI6493" i="11"/>
  <c r="AJ6482" i="11"/>
  <c r="AJ6458" i="11"/>
  <c r="AJ6451" i="11"/>
  <c r="AJ6444" i="11"/>
  <c r="AI6437" i="11"/>
  <c r="AI6430" i="11"/>
  <c r="AI6423" i="11"/>
  <c r="AJ6394" i="11"/>
  <c r="AJ6387" i="11"/>
  <c r="AJ6380" i="11"/>
  <c r="AI6373" i="11"/>
  <c r="AI6366" i="11"/>
  <c r="AI6359" i="11"/>
  <c r="AJ6330" i="11"/>
  <c r="AJ6323" i="11"/>
  <c r="AJ6316" i="11"/>
  <c r="AI6309" i="11"/>
  <c r="AI6302" i="11"/>
  <c r="AI6295" i="11"/>
  <c r="AI6268" i="11"/>
  <c r="AJ6257" i="11"/>
  <c r="AI6252" i="11"/>
  <c r="AI6239" i="11"/>
  <c r="AI6232" i="11"/>
  <c r="AJ6228" i="11"/>
  <c r="AI6225" i="11"/>
  <c r="AJ6221" i="11"/>
  <c r="AJ6214" i="11"/>
  <c r="AI6207" i="11"/>
  <c r="AI6200" i="11"/>
  <c r="AJ6196" i="11"/>
  <c r="AI6193" i="11"/>
  <c r="AJ6189" i="11"/>
  <c r="AJ6182" i="11"/>
  <c r="AI6175" i="11"/>
  <c r="AI6168" i="11"/>
  <c r="AJ6164" i="11"/>
  <c r="AI6161" i="11"/>
  <c r="AJ6157" i="11"/>
  <c r="AJ6150" i="11"/>
  <c r="AI6143" i="11"/>
  <c r="AI6136" i="11"/>
  <c r="AJ6132" i="11"/>
  <c r="AI6129" i="11"/>
  <c r="AJ6125" i="11"/>
  <c r="AI6119" i="11"/>
  <c r="AJ6116" i="11"/>
  <c r="AI6111" i="11"/>
  <c r="AJ6108" i="11"/>
  <c r="AI6103" i="11"/>
  <c r="AJ6100" i="11"/>
  <c r="AI6095" i="11"/>
  <c r="AJ6092" i="11"/>
  <c r="AI6087" i="11"/>
  <c r="AJ6084" i="11"/>
  <c r="AI6079" i="11"/>
  <c r="AJ6076" i="11"/>
  <c r="AI6071" i="11"/>
  <c r="AJ6068" i="11"/>
  <c r="AI6063" i="11"/>
  <c r="AJ6060" i="11"/>
  <c r="AI6055" i="11"/>
  <c r="AJ6052" i="11"/>
  <c r="AI6047" i="11"/>
  <c r="AJ6044" i="11"/>
  <c r="AI6039" i="11"/>
  <c r="AJ6036" i="11"/>
  <c r="AI6031" i="11"/>
  <c r="AJ6028" i="11"/>
  <c r="AI6023" i="11"/>
  <c r="AJ6020" i="11"/>
  <c r="AI6015" i="11"/>
  <c r="AJ6012" i="11"/>
  <c r="AI6007" i="11"/>
  <c r="AJ6004" i="11"/>
  <c r="AI5999" i="11"/>
  <c r="AJ5996" i="11"/>
  <c r="AI5991" i="11"/>
  <c r="AJ5988" i="11"/>
  <c r="AI5983" i="11"/>
  <c r="AJ5980" i="11"/>
  <c r="AI5975" i="11"/>
  <c r="AJ5972" i="11"/>
  <c r="AI5967" i="11"/>
  <c r="AJ5964" i="11"/>
  <c r="AI5959" i="11"/>
  <c r="AJ5956" i="11"/>
  <c r="AI5951" i="11"/>
  <c r="AJ5948" i="11"/>
  <c r="AI5943" i="11"/>
  <c r="AJ5940" i="11"/>
  <c r="AI5935" i="11"/>
  <c r="AJ5932" i="11"/>
  <c r="AI5927" i="11"/>
  <c r="AJ5924" i="11"/>
  <c r="AI5919" i="11"/>
  <c r="AJ5916" i="11"/>
  <c r="AI5911" i="11"/>
  <c r="AJ5908" i="11"/>
  <c r="AI5903" i="11"/>
  <c r="AJ5900" i="11"/>
  <c r="AI5895" i="11"/>
  <c r="AJ5892" i="11"/>
  <c r="AI5887" i="11"/>
  <c r="AJ5884" i="11"/>
  <c r="AI5879" i="11"/>
  <c r="AJ5876" i="11"/>
  <c r="AI5871" i="11"/>
  <c r="AJ5868" i="11"/>
  <c r="AI5863" i="11"/>
  <c r="AJ5860" i="11"/>
  <c r="AI5855" i="11"/>
  <c r="AJ5852" i="11"/>
  <c r="AI5847" i="11"/>
  <c r="AJ5844" i="11"/>
  <c r="AI5839" i="11"/>
  <c r="AJ5836" i="11"/>
  <c r="AI5831" i="11"/>
  <c r="AJ5828" i="11"/>
  <c r="AI5823" i="11"/>
  <c r="AJ5820" i="11"/>
  <c r="AI5815" i="11"/>
  <c r="AJ5812" i="11"/>
  <c r="AI5807" i="11"/>
  <c r="AJ5804" i="11"/>
  <c r="AI5799" i="11"/>
  <c r="AJ5796" i="11"/>
  <c r="AI5791" i="11"/>
  <c r="AJ5788" i="11"/>
  <c r="AI5783" i="11"/>
  <c r="AJ5780" i="11"/>
  <c r="AI5774" i="11"/>
  <c r="AJ5771" i="11"/>
  <c r="AI5770" i="11"/>
  <c r="AJ5767" i="11"/>
  <c r="AI5766" i="11"/>
  <c r="AJ5763" i="11"/>
  <c r="AI5762" i="11"/>
  <c r="AJ5759" i="11"/>
  <c r="AI5758" i="11"/>
  <c r="AJ5755" i="11"/>
  <c r="AI5754" i="11"/>
  <c r="AJ5751" i="11"/>
  <c r="AI5750" i="11"/>
  <c r="AJ5747" i="11"/>
  <c r="AI5746" i="11"/>
  <c r="AJ5743" i="11"/>
  <c r="AI5742" i="11"/>
  <c r="AJ5739" i="11"/>
  <c r="AI5738" i="11"/>
  <c r="AJ5735" i="11"/>
  <c r="AI5734" i="11"/>
  <c r="AJ5731" i="11"/>
  <c r="AI5730" i="11"/>
  <c r="AJ5727" i="11"/>
  <c r="AI5726" i="11"/>
  <c r="AJ5723" i="11"/>
  <c r="AI5722" i="11"/>
  <c r="AJ5719" i="11"/>
  <c r="AI5718" i="11"/>
  <c r="AJ5715" i="11"/>
  <c r="AI5714" i="11"/>
  <c r="AJ5711" i="11"/>
  <c r="AI5710" i="11"/>
  <c r="AJ5707" i="11"/>
  <c r="AI5706" i="11"/>
  <c r="AJ5703" i="11"/>
  <c r="AI5702" i="11"/>
  <c r="AJ5699" i="11"/>
  <c r="AI5698" i="11"/>
  <c r="AJ5695" i="11"/>
  <c r="AI5694" i="11"/>
  <c r="AJ5691" i="11"/>
  <c r="AI5690" i="11"/>
  <c r="AJ5687" i="11"/>
  <c r="AI5686" i="11"/>
  <c r="AJ5683" i="11"/>
  <c r="AI5682" i="11"/>
  <c r="AJ5679" i="11"/>
  <c r="AI5678" i="11"/>
  <c r="AJ5675" i="11"/>
  <c r="AI5674" i="11"/>
  <c r="AJ5671" i="11"/>
  <c r="AI5670" i="11"/>
  <c r="AJ5667" i="11"/>
  <c r="AI5666" i="11"/>
  <c r="AJ5663" i="11"/>
  <c r="AI5662" i="11"/>
  <c r="AJ5659" i="11"/>
  <c r="AI5658" i="11"/>
  <c r="AJ5655" i="11"/>
  <c r="AI5654" i="11"/>
  <c r="AJ5651" i="11"/>
  <c r="AI5650" i="11"/>
  <c r="AJ5647" i="11"/>
  <c r="AI5646" i="11"/>
  <c r="AJ5643" i="11"/>
  <c r="AI5642" i="11"/>
  <c r="AJ5639" i="11"/>
  <c r="AI5638" i="11"/>
  <c r="AJ5635" i="11"/>
  <c r="AI5634" i="11"/>
  <c r="AJ5631" i="11"/>
  <c r="AI5630" i="11"/>
  <c r="AJ5627" i="11"/>
  <c r="AI5626" i="11"/>
  <c r="AJ5623" i="11"/>
  <c r="AI5622" i="11"/>
  <c r="AJ5619" i="11"/>
  <c r="AI5618" i="11"/>
  <c r="AJ5615" i="11"/>
  <c r="AI5614" i="11"/>
  <c r="AJ5611" i="11"/>
  <c r="AI5610" i="11"/>
  <c r="AJ5607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J5583" i="11"/>
  <c r="AI5582" i="11"/>
  <c r="AJ5579" i="11"/>
  <c r="AI5578" i="11"/>
  <c r="AJ5575" i="11"/>
  <c r="AI5574" i="11"/>
  <c r="AJ5571" i="11"/>
  <c r="AI5570" i="11"/>
  <c r="AJ5567" i="11"/>
  <c r="AI5566" i="11"/>
  <c r="AJ5563" i="11"/>
  <c r="AI5562" i="11"/>
  <c r="AJ5559" i="11"/>
  <c r="AI5558" i="11"/>
  <c r="AJ5555" i="11"/>
  <c r="AI5554" i="11"/>
  <c r="AJ5551" i="11"/>
  <c r="AI5550" i="11"/>
  <c r="AJ5547" i="11"/>
  <c r="AI5546" i="11"/>
  <c r="AJ5543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I6884" i="11"/>
  <c r="AI6793" i="11"/>
  <c r="AJ6749" i="11"/>
  <c r="AI6712" i="11"/>
  <c r="AI6655" i="11"/>
  <c r="AI6632" i="11"/>
  <c r="AJ6620" i="11"/>
  <c r="AI6599" i="11"/>
  <c r="AJ6588" i="11"/>
  <c r="AI6567" i="11"/>
  <c r="AJ6556" i="11"/>
  <c r="AI6535" i="11"/>
  <c r="AJ6524" i="11"/>
  <c r="AI6503" i="11"/>
  <c r="AJ6492" i="11"/>
  <c r="AJ6472" i="11"/>
  <c r="AI6465" i="11"/>
  <c r="AI6458" i="11"/>
  <c r="AI6451" i="11"/>
  <c r="AJ6422" i="11"/>
  <c r="AJ6415" i="11"/>
  <c r="AJ6408" i="11"/>
  <c r="AI6401" i="11"/>
  <c r="AI6394" i="11"/>
  <c r="AI6387" i="11"/>
  <c r="AJ6358" i="11"/>
  <c r="AJ6351" i="11"/>
  <c r="AJ6344" i="11"/>
  <c r="AI6337" i="11"/>
  <c r="AI6330" i="11"/>
  <c r="AI6323" i="11"/>
  <c r="AJ6294" i="11"/>
  <c r="AJ6287" i="11"/>
  <c r="AJ6280" i="11"/>
  <c r="AI6273" i="11"/>
  <c r="AJ6262" i="11"/>
  <c r="AI6257" i="11"/>
  <c r="AJ6246" i="11"/>
  <c r="AJ6242" i="11"/>
  <c r="AI6235" i="11"/>
  <c r="AI6228" i="11"/>
  <c r="AJ6224" i="11"/>
  <c r="AI6221" i="11"/>
  <c r="AJ6217" i="11"/>
  <c r="AJ6210" i="11"/>
  <c r="AI6203" i="11"/>
  <c r="AI6196" i="11"/>
  <c r="AJ6192" i="11"/>
  <c r="AI6189" i="11"/>
  <c r="AJ6185" i="11"/>
  <c r="AJ6178" i="11"/>
  <c r="AI6171" i="11"/>
  <c r="AI6164" i="11"/>
  <c r="AJ6160" i="11"/>
  <c r="AI6157" i="11"/>
  <c r="AJ6153" i="11"/>
  <c r="AJ6146" i="11"/>
  <c r="AI6139" i="11"/>
  <c r="AI6132" i="11"/>
  <c r="AJ6128" i="11"/>
  <c r="AI6125" i="11"/>
  <c r="AJ6121" i="11"/>
  <c r="AI6116" i="11"/>
  <c r="AJ6113" i="11"/>
  <c r="AI6108" i="11"/>
  <c r="AJ6105" i="11"/>
  <c r="AI6100" i="11"/>
  <c r="AJ6097" i="11"/>
  <c r="AI6092" i="11"/>
  <c r="AJ6089" i="11"/>
  <c r="AI6084" i="11"/>
  <c r="AJ6081" i="11"/>
  <c r="AI6076" i="11"/>
  <c r="AJ6073" i="11"/>
  <c r="AI6068" i="11"/>
  <c r="AJ6065" i="11"/>
  <c r="AI6060" i="11"/>
  <c r="AJ6057" i="11"/>
  <c r="AI6052" i="11"/>
  <c r="AJ6049" i="11"/>
  <c r="AI6044" i="11"/>
  <c r="AJ6041" i="11"/>
  <c r="AI6036" i="11"/>
  <c r="AJ6033" i="11"/>
  <c r="AI6028" i="11"/>
  <c r="AJ6025" i="11"/>
  <c r="AI6020" i="11"/>
  <c r="AJ6017" i="11"/>
  <c r="AI6012" i="11"/>
  <c r="AJ6009" i="11"/>
  <c r="AI6004" i="11"/>
  <c r="AJ6001" i="11"/>
  <c r="AI5996" i="11"/>
  <c r="AJ5993" i="11"/>
  <c r="AI5988" i="11"/>
  <c r="AJ5985" i="11"/>
  <c r="AI5980" i="11"/>
  <c r="AJ5977" i="11"/>
  <c r="AI5972" i="11"/>
  <c r="AJ5969" i="11"/>
  <c r="AI5964" i="11"/>
  <c r="AJ5961" i="11"/>
  <c r="AI5956" i="11"/>
  <c r="AJ5953" i="11"/>
  <c r="AI5948" i="11"/>
  <c r="AJ5945" i="11"/>
  <c r="AI5940" i="11"/>
  <c r="AJ5937" i="11"/>
  <c r="AI5932" i="11"/>
  <c r="AJ5929" i="11"/>
  <c r="AI5924" i="11"/>
  <c r="AJ5921" i="11"/>
  <c r="AI5916" i="11"/>
  <c r="AJ5913" i="11"/>
  <c r="AI5908" i="11"/>
  <c r="AJ5905" i="11"/>
  <c r="AI5900" i="11"/>
  <c r="AJ5897" i="11"/>
  <c r="AI5892" i="11"/>
  <c r="AJ5889" i="11"/>
  <c r="AI5884" i="11"/>
  <c r="AJ5881" i="11"/>
  <c r="AI5876" i="11"/>
  <c r="AJ5873" i="11"/>
  <c r="AI5868" i="11"/>
  <c r="AJ5865" i="11"/>
  <c r="AI5860" i="11"/>
  <c r="AJ5857" i="11"/>
  <c r="AI5852" i="11"/>
  <c r="AJ5849" i="11"/>
  <c r="AI5844" i="11"/>
  <c r="AJ5841" i="11"/>
  <c r="AI5836" i="11"/>
  <c r="AJ5833" i="11"/>
  <c r="AI5828" i="11"/>
  <c r="AJ5825" i="11"/>
  <c r="AI5820" i="11"/>
  <c r="AJ5817" i="11"/>
  <c r="AI5812" i="11"/>
  <c r="AJ5809" i="11"/>
  <c r="AI5804" i="11"/>
  <c r="AJ5801" i="11"/>
  <c r="AI5796" i="11"/>
  <c r="AJ5793" i="11"/>
  <c r="AI5788" i="11"/>
  <c r="AJ5785" i="11"/>
  <c r="AI5780" i="11"/>
  <c r="AJ5777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6841" i="11"/>
  <c r="AJ6773" i="11"/>
  <c r="AI6671" i="11"/>
  <c r="AJ6626" i="11"/>
  <c r="AI6605" i="11"/>
  <c r="AJ6594" i="11"/>
  <c r="AI6573" i="11"/>
  <c r="AJ6562" i="11"/>
  <c r="AI6541" i="11"/>
  <c r="AJ6530" i="11"/>
  <c r="AI6509" i="11"/>
  <c r="AJ6498" i="11"/>
  <c r="AI6477" i="11"/>
  <c r="AI6469" i="11"/>
  <c r="AI6462" i="11"/>
  <c r="AI6455" i="11"/>
  <c r="AJ6426" i="11"/>
  <c r="AJ6419" i="11"/>
  <c r="AJ6412" i="11"/>
  <c r="AI6405" i="11"/>
  <c r="AI6398" i="11"/>
  <c r="AI6391" i="11"/>
  <c r="AJ6362" i="11"/>
  <c r="AJ6355" i="11"/>
  <c r="AJ6348" i="11"/>
  <c r="AI6341" i="11"/>
  <c r="AI6334" i="11"/>
  <c r="AI6327" i="11"/>
  <c r="AJ6298" i="11"/>
  <c r="AJ6291" i="11"/>
  <c r="AJ6284" i="11"/>
  <c r="AI6277" i="11"/>
  <c r="AJ6265" i="11"/>
  <c r="AI6260" i="11"/>
  <c r="AJ6249" i="11"/>
  <c r="AJ6244" i="11"/>
  <c r="AI6241" i="11"/>
  <c r="AJ6237" i="11"/>
  <c r="AJ6230" i="11"/>
  <c r="AI6223" i="11"/>
  <c r="AI6216" i="11"/>
  <c r="AJ6212" i="11"/>
  <c r="AI6209" i="11"/>
  <c r="AJ6205" i="11"/>
  <c r="AJ6198" i="11"/>
  <c r="AI6191" i="11"/>
  <c r="AI6184" i="11"/>
  <c r="AJ6180" i="11"/>
  <c r="AI6177" i="11"/>
  <c r="AJ6173" i="11"/>
  <c r="AJ6166" i="11"/>
  <c r="AI6159" i="11"/>
  <c r="AI6152" i="11"/>
  <c r="AJ6148" i="11"/>
  <c r="AI6145" i="11"/>
  <c r="AJ6141" i="11"/>
  <c r="AJ6134" i="11"/>
  <c r="AI6127" i="11"/>
  <c r="AJ6120" i="11"/>
  <c r="AI6115" i="11"/>
  <c r="AJ6112" i="11"/>
  <c r="AI6107" i="11"/>
  <c r="AJ6104" i="11"/>
  <c r="AI6099" i="11"/>
  <c r="AJ6096" i="11"/>
  <c r="AI6091" i="11"/>
  <c r="AJ6088" i="11"/>
  <c r="AI6083" i="11"/>
  <c r="AJ6080" i="11"/>
  <c r="AI6075" i="11"/>
  <c r="AJ6072" i="11"/>
  <c r="AI6067" i="11"/>
  <c r="AJ6064" i="11"/>
  <c r="AI6059" i="11"/>
  <c r="AJ6056" i="11"/>
  <c r="AI6051" i="11"/>
  <c r="AJ6048" i="11"/>
  <c r="AI6043" i="11"/>
  <c r="AJ6040" i="11"/>
  <c r="AI6035" i="11"/>
  <c r="AJ6032" i="11"/>
  <c r="AI6027" i="11"/>
  <c r="AJ6024" i="11"/>
  <c r="AI6019" i="11"/>
  <c r="AJ6016" i="11"/>
  <c r="AI6011" i="11"/>
  <c r="AJ6008" i="11"/>
  <c r="AI6003" i="11"/>
  <c r="AJ6000" i="11"/>
  <c r="AI5995" i="11"/>
  <c r="AJ5992" i="11"/>
  <c r="AI5987" i="11"/>
  <c r="AJ5984" i="11"/>
  <c r="AI5979" i="11"/>
  <c r="AJ5976" i="11"/>
  <c r="AI5971" i="11"/>
  <c r="AJ5968" i="11"/>
  <c r="AI5963" i="11"/>
  <c r="AJ5960" i="11"/>
  <c r="AI5955" i="11"/>
  <c r="AJ5952" i="11"/>
  <c r="AI5947" i="11"/>
  <c r="AJ5944" i="11"/>
  <c r="AI5939" i="11"/>
  <c r="AJ5936" i="11"/>
  <c r="AI5931" i="11"/>
  <c r="AJ5928" i="11"/>
  <c r="AI5923" i="11"/>
  <c r="AJ5920" i="11"/>
  <c r="AI5915" i="11"/>
  <c r="AJ5912" i="11"/>
  <c r="AI5907" i="11"/>
  <c r="AJ5904" i="11"/>
  <c r="AI5899" i="11"/>
  <c r="AJ5896" i="11"/>
  <c r="AI5891" i="11"/>
  <c r="AJ5888" i="11"/>
  <c r="AI5883" i="11"/>
  <c r="AJ5880" i="11"/>
  <c r="AI5875" i="11"/>
  <c r="AJ5872" i="11"/>
  <c r="AI5867" i="11"/>
  <c r="AJ5864" i="11"/>
  <c r="AI5859" i="11"/>
  <c r="AJ5856" i="11"/>
  <c r="AI5851" i="11"/>
  <c r="AJ5848" i="11"/>
  <c r="AI5843" i="11"/>
  <c r="AJ5840" i="11"/>
  <c r="AI5835" i="11"/>
  <c r="AJ5832" i="11"/>
  <c r="AI5827" i="11"/>
  <c r="AJ5824" i="11"/>
  <c r="AI5819" i="11"/>
  <c r="AJ5816" i="11"/>
  <c r="AI5811" i="11"/>
  <c r="AJ5808" i="11"/>
  <c r="AI5803" i="11"/>
  <c r="AJ5800" i="11"/>
  <c r="AI5795" i="11"/>
  <c r="AJ5792" i="11"/>
  <c r="AI5787" i="11"/>
  <c r="AJ5784" i="11"/>
  <c r="AI5779" i="11"/>
  <c r="AJ5776" i="11"/>
  <c r="AJ5773" i="11"/>
  <c r="AI5772" i="11"/>
  <c r="AJ5769" i="11"/>
  <c r="AI5768" i="11"/>
  <c r="AJ5765" i="11"/>
  <c r="AI5764" i="11"/>
  <c r="AJ5761" i="11"/>
  <c r="AI5760" i="11"/>
  <c r="AJ5757" i="11"/>
  <c r="AI5756" i="11"/>
  <c r="AJ5753" i="11"/>
  <c r="AI5752" i="11"/>
  <c r="AJ5749" i="11"/>
  <c r="AI5748" i="11"/>
  <c r="AJ5745" i="11"/>
  <c r="AI5744" i="11"/>
  <c r="AJ5741" i="11"/>
  <c r="AI5740" i="11"/>
  <c r="AJ5737" i="11"/>
  <c r="AI5736" i="11"/>
  <c r="AJ5733" i="11"/>
  <c r="AI5732" i="11"/>
  <c r="AJ5729" i="11"/>
  <c r="AI5728" i="11"/>
  <c r="AJ5725" i="11"/>
  <c r="AI5724" i="11"/>
  <c r="AJ5721" i="11"/>
  <c r="AI5720" i="11"/>
  <c r="AJ5717" i="11"/>
  <c r="AI5716" i="11"/>
  <c r="AJ5713" i="11"/>
  <c r="AI5712" i="11"/>
  <c r="AJ5709" i="11"/>
  <c r="AI5708" i="11"/>
  <c r="AJ5705" i="11"/>
  <c r="AI5704" i="11"/>
  <c r="AJ5701" i="11"/>
  <c r="AI5700" i="11"/>
  <c r="AJ5697" i="11"/>
  <c r="AI5696" i="11"/>
  <c r="AJ5693" i="11"/>
  <c r="AI5692" i="11"/>
  <c r="AJ5689" i="11"/>
  <c r="AI5688" i="11"/>
  <c r="AJ5685" i="11"/>
  <c r="AI5684" i="11"/>
  <c r="AJ5681" i="11"/>
  <c r="AI5680" i="11"/>
  <c r="AJ5677" i="11"/>
  <c r="AI5676" i="11"/>
  <c r="AJ5673" i="11"/>
  <c r="AI5672" i="11"/>
  <c r="AJ5669" i="11"/>
  <c r="AI5668" i="11"/>
  <c r="AJ5665" i="11"/>
  <c r="AI5664" i="11"/>
  <c r="AJ5661" i="11"/>
  <c r="AI5660" i="11"/>
  <c r="AJ5657" i="11"/>
  <c r="AI5656" i="11"/>
  <c r="AJ5653" i="11"/>
  <c r="AI5652" i="11"/>
  <c r="AJ5649" i="11"/>
  <c r="AI5648" i="11"/>
  <c r="AJ5645" i="11"/>
  <c r="AI5644" i="11"/>
  <c r="AJ5641" i="11"/>
  <c r="AI5640" i="11"/>
  <c r="AJ5637" i="11"/>
  <c r="AI5636" i="11"/>
  <c r="AJ5633" i="11"/>
  <c r="AI5632" i="11"/>
  <c r="AJ5629" i="11"/>
  <c r="AI5628" i="11"/>
  <c r="AJ5625" i="11"/>
  <c r="AI5624" i="11"/>
  <c r="AJ5621" i="11"/>
  <c r="AI5620" i="11"/>
  <c r="AJ5617" i="11"/>
  <c r="AI5616" i="11"/>
  <c r="AJ5613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5577" i="11"/>
  <c r="AI5576" i="11"/>
  <c r="AJ5573" i="11"/>
  <c r="AI5572" i="11"/>
  <c r="AJ5569" i="11"/>
  <c r="AI5568" i="11"/>
  <c r="AJ5565" i="11"/>
  <c r="AI5564" i="11"/>
  <c r="AJ5561" i="11"/>
  <c r="AI5560" i="11"/>
  <c r="AJ5557" i="11"/>
  <c r="AI5556" i="11"/>
  <c r="AJ5553" i="11"/>
  <c r="AI5552" i="11"/>
  <c r="AJ5549" i="11"/>
  <c r="AI5548" i="11"/>
  <c r="AJ5545" i="11"/>
  <c r="AI5544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6669" i="11"/>
  <c r="AJ6604" i="11"/>
  <c r="AI6519" i="11"/>
  <c r="AJ6476" i="11"/>
  <c r="AJ6447" i="11"/>
  <c r="AI6419" i="11"/>
  <c r="AJ6390" i="11"/>
  <c r="AI6362" i="11"/>
  <c r="AI6305" i="11"/>
  <c r="AJ6254" i="11"/>
  <c r="AI6237" i="11"/>
  <c r="AJ6208" i="11"/>
  <c r="AJ6194" i="11"/>
  <c r="AI6180" i="11"/>
  <c r="AJ6137" i="11"/>
  <c r="AI6123" i="11"/>
  <c r="AI6112" i="11"/>
  <c r="AJ6101" i="11"/>
  <c r="AI6080" i="11"/>
  <c r="AJ6069" i="11"/>
  <c r="AI6048" i="11"/>
  <c r="AJ6037" i="11"/>
  <c r="AI6016" i="11"/>
  <c r="AJ6005" i="11"/>
  <c r="AI5984" i="11"/>
  <c r="AJ5973" i="11"/>
  <c r="AI5952" i="11"/>
  <c r="AJ5941" i="11"/>
  <c r="AI5920" i="11"/>
  <c r="AJ5909" i="11"/>
  <c r="AI5888" i="11"/>
  <c r="AJ5877" i="11"/>
  <c r="AI5856" i="11"/>
  <c r="AJ5845" i="11"/>
  <c r="AI5824" i="11"/>
  <c r="AJ5813" i="11"/>
  <c r="AI5792" i="11"/>
  <c r="AJ5781" i="11"/>
  <c r="AI5773" i="11"/>
  <c r="AJ5762" i="11"/>
  <c r="AI5757" i="11"/>
  <c r="AJ5746" i="11"/>
  <c r="AI5741" i="11"/>
  <c r="AJ5730" i="11"/>
  <c r="AI5725" i="11"/>
  <c r="AJ5714" i="11"/>
  <c r="AI5709" i="11"/>
  <c r="AJ5698" i="11"/>
  <c r="AI5693" i="11"/>
  <c r="AJ5682" i="11"/>
  <c r="AI5677" i="11"/>
  <c r="AJ5666" i="11"/>
  <c r="AI5661" i="11"/>
  <c r="AJ5650" i="11"/>
  <c r="AI5645" i="11"/>
  <c r="AJ5634" i="11"/>
  <c r="AI5629" i="11"/>
  <c r="AJ5618" i="11"/>
  <c r="AI5613" i="11"/>
  <c r="AJ5602" i="11"/>
  <c r="AI5597" i="11"/>
  <c r="AJ5586" i="11"/>
  <c r="AI5581" i="11"/>
  <c r="AJ5570" i="11"/>
  <c r="AI5565" i="11"/>
  <c r="AJ5554" i="11"/>
  <c r="AI5549" i="11"/>
  <c r="AJ5538" i="11"/>
  <c r="AI5533" i="11"/>
  <c r="AJ5522" i="11"/>
  <c r="AI5517" i="11"/>
  <c r="AJ5506" i="11"/>
  <c r="AI5501" i="11"/>
  <c r="AJ5498" i="11"/>
  <c r="AI5493" i="11"/>
  <c r="AJ5490" i="11"/>
  <c r="AI5485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I6641" i="11"/>
  <c r="AI6551" i="11"/>
  <c r="AJ6508" i="11"/>
  <c r="AJ6440" i="11"/>
  <c r="AJ6383" i="11"/>
  <c r="AI6355" i="11"/>
  <c r="AJ6326" i="11"/>
  <c r="AI6298" i="11"/>
  <c r="AJ6270" i="11"/>
  <c r="AI6249" i="11"/>
  <c r="AJ6233" i="11"/>
  <c r="AI6219" i="11"/>
  <c r="AI6205" i="11"/>
  <c r="AJ6176" i="11"/>
  <c r="AJ6162" i="11"/>
  <c r="AI6148" i="11"/>
  <c r="AI6120" i="11"/>
  <c r="AJ6109" i="11"/>
  <c r="AI6088" i="11"/>
  <c r="AJ6077" i="11"/>
  <c r="AI6056" i="11"/>
  <c r="AJ6045" i="11"/>
  <c r="AI6024" i="11"/>
  <c r="AJ6013" i="11"/>
  <c r="AI5992" i="11"/>
  <c r="AJ5981" i="11"/>
  <c r="AI5960" i="11"/>
  <c r="AJ5949" i="11"/>
  <c r="AI5928" i="11"/>
  <c r="AJ5917" i="11"/>
  <c r="AI5896" i="11"/>
  <c r="AJ5885" i="11"/>
  <c r="AI5864" i="11"/>
  <c r="AJ5853" i="11"/>
  <c r="AI5832" i="11"/>
  <c r="AJ5821" i="11"/>
  <c r="AI5800" i="11"/>
  <c r="AJ5789" i="11"/>
  <c r="AJ5766" i="11"/>
  <c r="AI5761" i="11"/>
  <c r="AJ5750" i="11"/>
  <c r="AI5745" i="11"/>
  <c r="AJ5734" i="11"/>
  <c r="AI5729" i="11"/>
  <c r="AJ5718" i="11"/>
  <c r="AI5713" i="11"/>
  <c r="AJ5702" i="11"/>
  <c r="AI5697" i="11"/>
  <c r="AJ5686" i="11"/>
  <c r="AI5681" i="11"/>
  <c r="AJ5670" i="11"/>
  <c r="AI5665" i="11"/>
  <c r="AJ5654" i="11"/>
  <c r="AI5649" i="11"/>
  <c r="AJ5638" i="11"/>
  <c r="AI5633" i="11"/>
  <c r="AJ5622" i="11"/>
  <c r="AI5617" i="11"/>
  <c r="AJ5606" i="11"/>
  <c r="AI5601" i="11"/>
  <c r="AJ5590" i="11"/>
  <c r="AI5585" i="11"/>
  <c r="AJ5574" i="11"/>
  <c r="AI5569" i="11"/>
  <c r="AJ5558" i="11"/>
  <c r="AI5553" i="11"/>
  <c r="AJ5542" i="11"/>
  <c r="AI5537" i="11"/>
  <c r="AJ5526" i="11"/>
  <c r="AI5521" i="11"/>
  <c r="AJ5510" i="11"/>
  <c r="AI5505" i="11"/>
  <c r="AI5498" i="11"/>
  <c r="AJ5495" i="11"/>
  <c r="AI5490" i="11"/>
  <c r="AJ5487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I5436" i="11"/>
  <c r="AJ5433" i="11"/>
  <c r="AI5432" i="11"/>
  <c r="AJ5429" i="11"/>
  <c r="AI5428" i="11"/>
  <c r="AJ5425" i="11"/>
  <c r="AI5424" i="11"/>
  <c r="AJ5421" i="11"/>
  <c r="AI5420" i="11"/>
  <c r="AJ5417" i="11"/>
  <c r="AI5416" i="11"/>
  <c r="AJ5413" i="11"/>
  <c r="AI5412" i="11"/>
  <c r="AJ5409" i="11"/>
  <c r="AI5408" i="11"/>
  <c r="AJ5405" i="11"/>
  <c r="AI5404" i="11"/>
  <c r="AJ5401" i="11"/>
  <c r="AI5400" i="11"/>
  <c r="AJ5397" i="11"/>
  <c r="AI5396" i="11"/>
  <c r="AJ5393" i="11"/>
  <c r="AI5392" i="11"/>
  <c r="AJ5389" i="11"/>
  <c r="AI5388" i="11"/>
  <c r="AJ5385" i="11"/>
  <c r="AI5384" i="11"/>
  <c r="AJ5381" i="11"/>
  <c r="AI5380" i="11"/>
  <c r="AJ5377" i="11"/>
  <c r="AI5376" i="11"/>
  <c r="AJ5373" i="11"/>
  <c r="AI5372" i="11"/>
  <c r="AJ5369" i="11"/>
  <c r="AI5368" i="11"/>
  <c r="AJ5365" i="11"/>
  <c r="AI5364" i="11"/>
  <c r="AJ5361" i="11"/>
  <c r="AI5360" i="11"/>
  <c r="AJ5357" i="11"/>
  <c r="AI5356" i="11"/>
  <c r="AJ5353" i="11"/>
  <c r="AI5352" i="11"/>
  <c r="AJ5349" i="11"/>
  <c r="AI5348" i="11"/>
  <c r="AJ5345" i="11"/>
  <c r="AI5344" i="11"/>
  <c r="AJ5341" i="11"/>
  <c r="AI5340" i="11"/>
  <c r="AJ5337" i="11"/>
  <c r="AI5336" i="11"/>
  <c r="AJ5333" i="11"/>
  <c r="AI5332" i="11"/>
  <c r="AJ5329" i="11"/>
  <c r="AI5328" i="11"/>
  <c r="AJ5325" i="11"/>
  <c r="AI5324" i="11"/>
  <c r="AJ5321" i="11"/>
  <c r="AI5320" i="11"/>
  <c r="AJ5317" i="11"/>
  <c r="AI5316" i="11"/>
  <c r="AJ5313" i="11"/>
  <c r="AI5312" i="11"/>
  <c r="AJ5309" i="11"/>
  <c r="AI5308" i="11"/>
  <c r="AJ5305" i="11"/>
  <c r="AI5304" i="11"/>
  <c r="AJ5301" i="11"/>
  <c r="AI5300" i="11"/>
  <c r="AJ5297" i="11"/>
  <c r="AI5296" i="11"/>
  <c r="AJ5293" i="11"/>
  <c r="AI5292" i="11"/>
  <c r="AJ5289" i="11"/>
  <c r="AI5288" i="11"/>
  <c r="AJ5285" i="11"/>
  <c r="AI5284" i="11"/>
  <c r="AJ5281" i="11"/>
  <c r="AI5280" i="11"/>
  <c r="AJ5277" i="11"/>
  <c r="AI5276" i="11"/>
  <c r="AJ5273" i="11"/>
  <c r="AI5272" i="11"/>
  <c r="AJ5269" i="11"/>
  <c r="AI5268" i="11"/>
  <c r="AJ5265" i="11"/>
  <c r="AI5264" i="11"/>
  <c r="AJ5261" i="11"/>
  <c r="AI5260" i="11"/>
  <c r="AJ5257" i="11"/>
  <c r="AI5256" i="11"/>
  <c r="AJ5253" i="11"/>
  <c r="AI5252" i="11"/>
  <c r="AJ5249" i="11"/>
  <c r="AI5248" i="11"/>
  <c r="AJ5245" i="11"/>
  <c r="AI5244" i="11"/>
  <c r="AJ5241" i="11"/>
  <c r="AI5240" i="11"/>
  <c r="AJ5237" i="11"/>
  <c r="AI5236" i="11"/>
  <c r="AJ5233" i="11"/>
  <c r="AI5232" i="11"/>
  <c r="AJ5229" i="11"/>
  <c r="AI5228" i="11"/>
  <c r="AJ5225" i="11"/>
  <c r="AI5224" i="11"/>
  <c r="AJ5221" i="11"/>
  <c r="AI5220" i="11"/>
  <c r="AJ5217" i="11"/>
  <c r="AI5216" i="11"/>
  <c r="AJ5213" i="11"/>
  <c r="AI5212" i="11"/>
  <c r="AJ5209" i="11"/>
  <c r="AI5208" i="11"/>
  <c r="AJ5205" i="11"/>
  <c r="AI5204" i="11"/>
  <c r="AJ5201" i="11"/>
  <c r="AI5200" i="11"/>
  <c r="AJ5197" i="11"/>
  <c r="AI5196" i="11"/>
  <c r="AJ5193" i="11"/>
  <c r="AI5192" i="11"/>
  <c r="AJ5189" i="11"/>
  <c r="AI5188" i="11"/>
  <c r="AJ5185" i="11"/>
  <c r="AI5184" i="11"/>
  <c r="AJ5181" i="11"/>
  <c r="AI5180" i="11"/>
  <c r="AJ5177" i="11"/>
  <c r="AI5176" i="11"/>
  <c r="AJ5173" i="11"/>
  <c r="AI5172" i="11"/>
  <c r="AJ5169" i="11"/>
  <c r="AI5168" i="11"/>
  <c r="AJ5165" i="11"/>
  <c r="AI5164" i="11"/>
  <c r="AJ5161" i="11"/>
  <c r="AI5160" i="11"/>
  <c r="AJ5157" i="11"/>
  <c r="AI5156" i="11"/>
  <c r="AJ5153" i="11"/>
  <c r="AI5152" i="11"/>
  <c r="AJ5149" i="11"/>
  <c r="AI5148" i="11"/>
  <c r="AJ5145" i="11"/>
  <c r="AI5144" i="11"/>
  <c r="AJ5141" i="11"/>
  <c r="AI5140" i="11"/>
  <c r="AJ5137" i="11"/>
  <c r="AI5136" i="11"/>
  <c r="AJ5133" i="11"/>
  <c r="AI5132" i="11"/>
  <c r="AJ5129" i="11"/>
  <c r="AI5128" i="11"/>
  <c r="AJ5125" i="11"/>
  <c r="AI5124" i="11"/>
  <c r="AJ5121" i="11"/>
  <c r="AI5120" i="11"/>
  <c r="AJ5117" i="11"/>
  <c r="AI5116" i="11"/>
  <c r="AJ5113" i="11"/>
  <c r="AI5112" i="11"/>
  <c r="AJ5109" i="11"/>
  <c r="AI5108" i="11"/>
  <c r="AJ5105" i="11"/>
  <c r="AI5104" i="11"/>
  <c r="AJ5101" i="11"/>
  <c r="AI5100" i="11"/>
  <c r="AJ5097" i="11"/>
  <c r="AI5096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8" i="11"/>
  <c r="AJ5065" i="11"/>
  <c r="AI5064" i="11"/>
  <c r="AJ5061" i="11"/>
  <c r="AI5060" i="11"/>
  <c r="AJ5057" i="11"/>
  <c r="AI5056" i="11"/>
  <c r="AJ5053" i="11"/>
  <c r="AI5052" i="11"/>
  <c r="AI6728" i="11"/>
  <c r="AI6583" i="11"/>
  <c r="AI6433" i="11"/>
  <c r="AJ6376" i="11"/>
  <c r="AJ6319" i="11"/>
  <c r="AI6265" i="11"/>
  <c r="AJ6201" i="11"/>
  <c r="AI6173" i="11"/>
  <c r="AJ6144" i="11"/>
  <c r="AJ6117" i="11"/>
  <c r="AI6096" i="11"/>
  <c r="AJ6053" i="11"/>
  <c r="AI6032" i="11"/>
  <c r="AJ5989" i="11"/>
  <c r="AI5968" i="11"/>
  <c r="AJ5925" i="11"/>
  <c r="AI5904" i="11"/>
  <c r="AJ5861" i="11"/>
  <c r="AI5840" i="11"/>
  <c r="AJ5797" i="11"/>
  <c r="AI5776" i="11"/>
  <c r="AI5765" i="11"/>
  <c r="AJ5754" i="11"/>
  <c r="AI5733" i="11"/>
  <c r="AJ5722" i="11"/>
  <c r="AI5701" i="11"/>
  <c r="AJ5690" i="11"/>
  <c r="AI5669" i="11"/>
  <c r="AJ5658" i="11"/>
  <c r="AI5637" i="11"/>
  <c r="AJ5626" i="11"/>
  <c r="AI5605" i="11"/>
  <c r="AJ5594" i="11"/>
  <c r="AI5573" i="11"/>
  <c r="AJ5562" i="11"/>
  <c r="AI5541" i="11"/>
  <c r="AJ5530" i="11"/>
  <c r="AI5509" i="11"/>
  <c r="AJ5494" i="11"/>
  <c r="AI5489" i="11"/>
  <c r="AI5481" i="11"/>
  <c r="AJ5478" i="11"/>
  <c r="AI5473" i="11"/>
  <c r="AJ5470" i="11"/>
  <c r="AI5465" i="11"/>
  <c r="AJ5462" i="11"/>
  <c r="AI5457" i="11"/>
  <c r="AJ5454" i="11"/>
  <c r="AI5449" i="11"/>
  <c r="AJ5446" i="11"/>
  <c r="AI5441" i="11"/>
  <c r="AJ5438" i="11"/>
  <c r="AI5433" i="11"/>
  <c r="AJ5430" i="11"/>
  <c r="AI5425" i="11"/>
  <c r="AJ5422" i="11"/>
  <c r="AI5417" i="11"/>
  <c r="AJ5414" i="11"/>
  <c r="AI5409" i="11"/>
  <c r="AJ5406" i="11"/>
  <c r="AI5401" i="11"/>
  <c r="AJ5398" i="11"/>
  <c r="AI5393" i="11"/>
  <c r="AJ5390" i="11"/>
  <c r="AI5385" i="11"/>
  <c r="AJ5382" i="11"/>
  <c r="AI5377" i="11"/>
  <c r="AJ5374" i="11"/>
  <c r="AI5369" i="11"/>
  <c r="AJ5366" i="11"/>
  <c r="AI5361" i="11"/>
  <c r="AJ5358" i="11"/>
  <c r="AI5353" i="11"/>
  <c r="AJ5350" i="11"/>
  <c r="AI5345" i="11"/>
  <c r="AJ5342" i="11"/>
  <c r="AI5337" i="11"/>
  <c r="AJ5334" i="11"/>
  <c r="AI5329" i="11"/>
  <c r="AJ5326" i="11"/>
  <c r="AI5321" i="11"/>
  <c r="AJ5318" i="11"/>
  <c r="AI5313" i="11"/>
  <c r="AJ5310" i="11"/>
  <c r="AI5305" i="11"/>
  <c r="AJ5302" i="11"/>
  <c r="AI5297" i="11"/>
  <c r="AJ5294" i="11"/>
  <c r="AI5289" i="11"/>
  <c r="AJ5286" i="11"/>
  <c r="AI5281" i="11"/>
  <c r="AJ5278" i="11"/>
  <c r="AI5273" i="11"/>
  <c r="AJ5270" i="11"/>
  <c r="AI5265" i="11"/>
  <c r="AJ5262" i="11"/>
  <c r="AI5257" i="11"/>
  <c r="AJ5254" i="11"/>
  <c r="AI5249" i="11"/>
  <c r="AJ5246" i="11"/>
  <c r="AI5241" i="11"/>
  <c r="AJ5238" i="11"/>
  <c r="AI5233" i="11"/>
  <c r="AJ5230" i="11"/>
  <c r="AI5225" i="11"/>
  <c r="AJ5222" i="11"/>
  <c r="AI5217" i="11"/>
  <c r="AJ5214" i="11"/>
  <c r="AI5209" i="11"/>
  <c r="AJ5206" i="11"/>
  <c r="AI5201" i="11"/>
  <c r="AJ5198" i="11"/>
  <c r="AI5193" i="11"/>
  <c r="AJ5190" i="11"/>
  <c r="AI5185" i="11"/>
  <c r="AJ5182" i="11"/>
  <c r="AI5177" i="11"/>
  <c r="AJ5174" i="11"/>
  <c r="AI5169" i="11"/>
  <c r="AJ5166" i="11"/>
  <c r="AI5161" i="11"/>
  <c r="AJ5158" i="11"/>
  <c r="AI5153" i="11"/>
  <c r="AJ5150" i="11"/>
  <c r="AI5145" i="11"/>
  <c r="AJ5142" i="11"/>
  <c r="AI5137" i="11"/>
  <c r="AJ5134" i="11"/>
  <c r="AI5129" i="11"/>
  <c r="AJ5126" i="11"/>
  <c r="AI5121" i="11"/>
  <c r="AJ5118" i="11"/>
  <c r="AI5113" i="11"/>
  <c r="AJ5110" i="11"/>
  <c r="AI5102" i="11"/>
  <c r="AJ5100" i="11"/>
  <c r="AJ5098" i="11"/>
  <c r="AI5095" i="11"/>
  <c r="AI5093" i="11"/>
  <c r="AJ5091" i="11"/>
  <c r="AI5086" i="11"/>
  <c r="AJ5084" i="11"/>
  <c r="AJ5082" i="11"/>
  <c r="AI5079" i="11"/>
  <c r="AI5077" i="11"/>
  <c r="AJ5075" i="11"/>
  <c r="AI5070" i="11"/>
  <c r="AJ5068" i="11"/>
  <c r="AJ5066" i="11"/>
  <c r="AI5063" i="11"/>
  <c r="AI5061" i="11"/>
  <c r="AJ5059" i="11"/>
  <c r="AI5054" i="11"/>
  <c r="AJ5052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6572" i="11"/>
  <c r="AI6487" i="11"/>
  <c r="AI6426" i="11"/>
  <c r="AI6369" i="11"/>
  <c r="AJ6312" i="11"/>
  <c r="AJ6226" i="11"/>
  <c r="AJ6169" i="11"/>
  <c r="AI6141" i="11"/>
  <c r="AJ6093" i="11"/>
  <c r="AI6072" i="11"/>
  <c r="AJ6029" i="11"/>
  <c r="AI6008" i="11"/>
  <c r="AJ5965" i="11"/>
  <c r="AI5944" i="11"/>
  <c r="AJ5901" i="11"/>
  <c r="AI5880" i="11"/>
  <c r="AJ5837" i="11"/>
  <c r="AI5816" i="11"/>
  <c r="AJ5774" i="11"/>
  <c r="AI5753" i="11"/>
  <c r="AJ5742" i="11"/>
  <c r="AI5721" i="11"/>
  <c r="AJ5710" i="11"/>
  <c r="AI5689" i="11"/>
  <c r="AJ5678" i="11"/>
  <c r="AI5657" i="11"/>
  <c r="AJ5646" i="11"/>
  <c r="AI5625" i="11"/>
  <c r="AJ5614" i="11"/>
  <c r="AI5593" i="11"/>
  <c r="AJ5582" i="11"/>
  <c r="AI5561" i="11"/>
  <c r="AJ5550" i="11"/>
  <c r="AI5529" i="11"/>
  <c r="AJ5518" i="11"/>
  <c r="AJ5499" i="11"/>
  <c r="AI5494" i="11"/>
  <c r="AJ5483" i="11"/>
  <c r="AI5478" i="11"/>
  <c r="AJ5475" i="11"/>
  <c r="AI5470" i="11"/>
  <c r="AJ5467" i="11"/>
  <c r="AI5462" i="11"/>
  <c r="AJ5459" i="11"/>
  <c r="AI5454" i="11"/>
  <c r="AJ5451" i="11"/>
  <c r="AI5446" i="11"/>
  <c r="AJ5443" i="11"/>
  <c r="AI5438" i="11"/>
  <c r="AJ5435" i="11"/>
  <c r="AI5430" i="11"/>
  <c r="AJ5427" i="11"/>
  <c r="AI5422" i="11"/>
  <c r="AJ5419" i="11"/>
  <c r="AI5414" i="11"/>
  <c r="AJ5411" i="11"/>
  <c r="AI5406" i="11"/>
  <c r="AJ5403" i="11"/>
  <c r="AI5398" i="11"/>
  <c r="AJ5395" i="11"/>
  <c r="AI5390" i="11"/>
  <c r="AJ5387" i="11"/>
  <c r="AI5382" i="11"/>
  <c r="AJ5379" i="11"/>
  <c r="AI5374" i="11"/>
  <c r="AJ5371" i="11"/>
  <c r="AI5366" i="11"/>
  <c r="AJ5363" i="11"/>
  <c r="AI5358" i="11"/>
  <c r="AJ5355" i="11"/>
  <c r="AI5350" i="11"/>
  <c r="AJ5347" i="11"/>
  <c r="AI5342" i="11"/>
  <c r="AJ5339" i="11"/>
  <c r="AI5334" i="11"/>
  <c r="AJ5331" i="11"/>
  <c r="AI5326" i="11"/>
  <c r="AJ5323" i="11"/>
  <c r="AI5318" i="11"/>
  <c r="AJ5315" i="11"/>
  <c r="AI5310" i="11"/>
  <c r="AJ5307" i="11"/>
  <c r="AI5302" i="11"/>
  <c r="AJ5299" i="11"/>
  <c r="AI5294" i="11"/>
  <c r="AJ5291" i="11"/>
  <c r="AI5286" i="11"/>
  <c r="AJ5283" i="11"/>
  <c r="AI5278" i="11"/>
  <c r="AJ5275" i="11"/>
  <c r="AI5270" i="11"/>
  <c r="AJ5267" i="11"/>
  <c r="AI5262" i="11"/>
  <c r="AJ5259" i="11"/>
  <c r="AI5254" i="11"/>
  <c r="AJ5251" i="11"/>
  <c r="AI5246" i="11"/>
  <c r="AJ5243" i="11"/>
  <c r="AI5238" i="11"/>
  <c r="AJ5235" i="11"/>
  <c r="AI5230" i="11"/>
  <c r="AJ5227" i="11"/>
  <c r="AI5222" i="11"/>
  <c r="AJ5219" i="11"/>
  <c r="AI5214" i="11"/>
  <c r="AJ5211" i="11"/>
  <c r="AI5206" i="11"/>
  <c r="AJ5203" i="11"/>
  <c r="AI5198" i="11"/>
  <c r="AJ5195" i="11"/>
  <c r="AI5190" i="11"/>
  <c r="AJ5187" i="11"/>
  <c r="AI5182" i="11"/>
  <c r="AJ5179" i="11"/>
  <c r="AI5174" i="11"/>
  <c r="AJ5171" i="11"/>
  <c r="AI5166" i="11"/>
  <c r="AJ5163" i="11"/>
  <c r="AI5158" i="11"/>
  <c r="AJ5155" i="11"/>
  <c r="AI5150" i="11"/>
  <c r="AJ5147" i="11"/>
  <c r="AI5142" i="11"/>
  <c r="AJ5139" i="11"/>
  <c r="AI5134" i="11"/>
  <c r="AJ5131" i="11"/>
  <c r="AI5126" i="11"/>
  <c r="AJ5123" i="11"/>
  <c r="AI5118" i="11"/>
  <c r="AJ5115" i="11"/>
  <c r="AI5110" i="11"/>
  <c r="AJ5107" i="11"/>
  <c r="AI5105" i="11"/>
  <c r="AJ5103" i="11"/>
  <c r="AI5098" i="11"/>
  <c r="AJ5096" i="11"/>
  <c r="AJ5094" i="11"/>
  <c r="AI5091" i="11"/>
  <c r="AI5089" i="11"/>
  <c r="AJ5087" i="11"/>
  <c r="AI5082" i="11"/>
  <c r="AJ5080" i="11"/>
  <c r="AJ5078" i="11"/>
  <c r="AI5075" i="11"/>
  <c r="AI5073" i="11"/>
  <c r="AJ5071" i="11"/>
  <c r="AI5066" i="11"/>
  <c r="AJ5064" i="11"/>
  <c r="AJ5062" i="11"/>
  <c r="AI5059" i="11"/>
  <c r="AI5057" i="11"/>
  <c r="AJ5055" i="11"/>
  <c r="AI5050" i="11"/>
  <c r="AJ5047" i="11"/>
  <c r="AI5046" i="11"/>
  <c r="AJ5043" i="11"/>
  <c r="AI5042" i="11"/>
  <c r="AJ5039" i="11"/>
  <c r="AI5038" i="11"/>
  <c r="AJ5035" i="11"/>
  <c r="AI5034" i="11"/>
  <c r="AJ5031" i="11"/>
  <c r="AI5030" i="11"/>
  <c r="AJ5027" i="11"/>
  <c r="AI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J4891" i="11"/>
  <c r="AI4890" i="11"/>
  <c r="AJ4887" i="11"/>
  <c r="AI4886" i="11"/>
  <c r="AJ4883" i="11"/>
  <c r="AI4882" i="11"/>
  <c r="AJ4879" i="11"/>
  <c r="AI4878" i="11"/>
  <c r="AJ4875" i="11"/>
  <c r="AI4874" i="11"/>
  <c r="AJ4871" i="11"/>
  <c r="AI4870" i="11"/>
  <c r="AJ4867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5" i="11"/>
  <c r="AI4774" i="11"/>
  <c r="AJ4771" i="11"/>
  <c r="AI4770" i="11"/>
  <c r="AJ4767" i="11"/>
  <c r="AI4766" i="11"/>
  <c r="AJ4763" i="11"/>
  <c r="AI4762" i="11"/>
  <c r="AJ4759" i="11"/>
  <c r="AI4758" i="11"/>
  <c r="AJ4755" i="11"/>
  <c r="AI4754" i="11"/>
  <c r="AJ4751" i="11"/>
  <c r="AI4750" i="11"/>
  <c r="AJ4747" i="11"/>
  <c r="AI4746" i="11"/>
  <c r="AJ4743" i="11"/>
  <c r="AI4742" i="11"/>
  <c r="AJ4739" i="11"/>
  <c r="AI4738" i="11"/>
  <c r="AJ4735" i="11"/>
  <c r="AI4734" i="11"/>
  <c r="AJ4731" i="11"/>
  <c r="AI4730" i="11"/>
  <c r="AJ4727" i="11"/>
  <c r="AI4726" i="11"/>
  <c r="AJ4723" i="11"/>
  <c r="AI4722" i="11"/>
  <c r="AJ4719" i="11"/>
  <c r="AI4718" i="11"/>
  <c r="AJ4715" i="11"/>
  <c r="AI4714" i="11"/>
  <c r="AJ4711" i="11"/>
  <c r="AI4710" i="11"/>
  <c r="AJ6540" i="11"/>
  <c r="AI6291" i="11"/>
  <c r="AI6244" i="11"/>
  <c r="AI6187" i="11"/>
  <c r="AJ6130" i="11"/>
  <c r="AJ6085" i="11"/>
  <c r="AI6064" i="11"/>
  <c r="AJ6021" i="11"/>
  <c r="AI6000" i="11"/>
  <c r="AJ5957" i="11"/>
  <c r="AI5936" i="11"/>
  <c r="AJ5893" i="11"/>
  <c r="AI5872" i="11"/>
  <c r="AJ5829" i="11"/>
  <c r="AI5808" i="11"/>
  <c r="AJ5770" i="11"/>
  <c r="AI5749" i="11"/>
  <c r="AJ5738" i="11"/>
  <c r="AI5717" i="11"/>
  <c r="AJ5706" i="11"/>
  <c r="AI5685" i="11"/>
  <c r="AJ5674" i="11"/>
  <c r="AI5653" i="11"/>
  <c r="AJ5642" i="11"/>
  <c r="AI5621" i="11"/>
  <c r="AJ5610" i="11"/>
  <c r="AI5589" i="11"/>
  <c r="AJ5578" i="11"/>
  <c r="AI5557" i="11"/>
  <c r="AJ5546" i="11"/>
  <c r="AI5525" i="11"/>
  <c r="AJ5514" i="11"/>
  <c r="AI5497" i="11"/>
  <c r="AJ5486" i="11"/>
  <c r="AJ5482" i="11"/>
  <c r="AI5477" i="11"/>
  <c r="AJ5474" i="11"/>
  <c r="AI5469" i="11"/>
  <c r="AJ5466" i="11"/>
  <c r="AI5461" i="11"/>
  <c r="AJ5458" i="11"/>
  <c r="AI5453" i="11"/>
  <c r="AJ5450" i="11"/>
  <c r="AI5445" i="11"/>
  <c r="AJ5442" i="11"/>
  <c r="AI5437" i="11"/>
  <c r="AJ5434" i="11"/>
  <c r="AI5429" i="11"/>
  <c r="AJ5426" i="11"/>
  <c r="AI5421" i="11"/>
  <c r="AJ5418" i="11"/>
  <c r="AI5413" i="11"/>
  <c r="AJ5410" i="11"/>
  <c r="AI5405" i="11"/>
  <c r="AJ5402" i="11"/>
  <c r="AI5397" i="11"/>
  <c r="AJ5394" i="11"/>
  <c r="AI5389" i="11"/>
  <c r="AJ5386" i="11"/>
  <c r="AI5381" i="11"/>
  <c r="AJ5378" i="11"/>
  <c r="AI5373" i="11"/>
  <c r="AJ5370" i="11"/>
  <c r="AI5365" i="11"/>
  <c r="AJ5362" i="11"/>
  <c r="AI5357" i="11"/>
  <c r="AJ5354" i="11"/>
  <c r="AI5349" i="11"/>
  <c r="AJ5346" i="11"/>
  <c r="AI5341" i="11"/>
  <c r="AJ5338" i="11"/>
  <c r="AI5333" i="11"/>
  <c r="AJ5330" i="11"/>
  <c r="AI5325" i="11"/>
  <c r="AJ5322" i="11"/>
  <c r="AI5317" i="11"/>
  <c r="AJ5314" i="11"/>
  <c r="AI5309" i="11"/>
  <c r="AJ5306" i="11"/>
  <c r="AI5301" i="11"/>
  <c r="AJ5298" i="11"/>
  <c r="AI5293" i="11"/>
  <c r="AJ5290" i="11"/>
  <c r="AI5285" i="11"/>
  <c r="AJ5282" i="11"/>
  <c r="AI5277" i="11"/>
  <c r="AJ5274" i="11"/>
  <c r="AI5269" i="11"/>
  <c r="AJ5266" i="11"/>
  <c r="AI5261" i="11"/>
  <c r="AJ5258" i="11"/>
  <c r="AI5253" i="11"/>
  <c r="AJ5250" i="11"/>
  <c r="AI5245" i="11"/>
  <c r="AJ5242" i="11"/>
  <c r="AI5237" i="11"/>
  <c r="AJ5234" i="11"/>
  <c r="AI5229" i="11"/>
  <c r="AJ5226" i="11"/>
  <c r="AI5221" i="11"/>
  <c r="AJ5218" i="11"/>
  <c r="AI5213" i="11"/>
  <c r="AJ5210" i="11"/>
  <c r="AI5205" i="11"/>
  <c r="AJ5202" i="11"/>
  <c r="AI5197" i="11"/>
  <c r="AJ5194" i="11"/>
  <c r="AI5189" i="11"/>
  <c r="AJ5186" i="11"/>
  <c r="AI5181" i="11"/>
  <c r="AJ5178" i="11"/>
  <c r="AI5173" i="11"/>
  <c r="AJ5170" i="11"/>
  <c r="AI5165" i="11"/>
  <c r="AJ5162" i="11"/>
  <c r="AI5157" i="11"/>
  <c r="AJ5154" i="11"/>
  <c r="AI5149" i="11"/>
  <c r="AI6615" i="11"/>
  <c r="AJ6454" i="11"/>
  <c r="AJ6240" i="11"/>
  <c r="AI6212" i="11"/>
  <c r="AI6155" i="11"/>
  <c r="AI6104" i="11"/>
  <c r="AJ6061" i="11"/>
  <c r="AI6040" i="11"/>
  <c r="AJ5997" i="11"/>
  <c r="AI5976" i="11"/>
  <c r="AJ5933" i="11"/>
  <c r="AI5912" i="11"/>
  <c r="AJ5869" i="11"/>
  <c r="AI5848" i="11"/>
  <c r="AJ5805" i="11"/>
  <c r="AI5784" i="11"/>
  <c r="AI5769" i="11"/>
  <c r="AJ5758" i="11"/>
  <c r="AI5737" i="11"/>
  <c r="AJ5726" i="11"/>
  <c r="AI5705" i="11"/>
  <c r="AJ5694" i="11"/>
  <c r="AI5673" i="11"/>
  <c r="AJ5662" i="11"/>
  <c r="AI5641" i="11"/>
  <c r="AJ5630" i="11"/>
  <c r="AI5609" i="11"/>
  <c r="AJ5598" i="11"/>
  <c r="AI5577" i="11"/>
  <c r="AJ5566" i="11"/>
  <c r="AI5545" i="11"/>
  <c r="AJ5534" i="11"/>
  <c r="AI5513" i="11"/>
  <c r="AJ5502" i="11"/>
  <c r="AJ5491" i="11"/>
  <c r="AI5486" i="11"/>
  <c r="AI5482" i="11"/>
  <c r="AJ5479" i="11"/>
  <c r="AI5474" i="11"/>
  <c r="AJ5471" i="11"/>
  <c r="AI5466" i="11"/>
  <c r="AJ5463" i="11"/>
  <c r="AI5458" i="11"/>
  <c r="AJ5455" i="11"/>
  <c r="AI5450" i="11"/>
  <c r="AJ5447" i="11"/>
  <c r="AI5442" i="11"/>
  <c r="AJ5439" i="11"/>
  <c r="AI5434" i="11"/>
  <c r="AJ5431" i="11"/>
  <c r="AI5426" i="11"/>
  <c r="AJ5423" i="11"/>
  <c r="AI5418" i="11"/>
  <c r="AJ5415" i="11"/>
  <c r="AI5410" i="11"/>
  <c r="AJ5407" i="11"/>
  <c r="AI5402" i="11"/>
  <c r="AJ5399" i="11"/>
  <c r="AI5394" i="11"/>
  <c r="AJ5391" i="11"/>
  <c r="AI5386" i="11"/>
  <c r="AJ5383" i="11"/>
  <c r="AI5378" i="11"/>
  <c r="AJ5375" i="11"/>
  <c r="AI5370" i="11"/>
  <c r="AJ5367" i="11"/>
  <c r="AI5362" i="11"/>
  <c r="AJ5359" i="11"/>
  <c r="AI5354" i="11"/>
  <c r="AJ5351" i="11"/>
  <c r="AI5346" i="11"/>
  <c r="AJ5343" i="11"/>
  <c r="AI5330" i="11"/>
  <c r="AJ5319" i="11"/>
  <c r="AI5298" i="11"/>
  <c r="AJ5287" i="11"/>
  <c r="AI5266" i="11"/>
  <c r="AJ5255" i="11"/>
  <c r="AI5234" i="11"/>
  <c r="AJ5223" i="11"/>
  <c r="AI5202" i="11"/>
  <c r="AJ5191" i="11"/>
  <c r="AI5170" i="11"/>
  <c r="AJ5159" i="11"/>
  <c r="AJ5143" i="11"/>
  <c r="AI5138" i="11"/>
  <c r="AJ5127" i="11"/>
  <c r="AI5122" i="11"/>
  <c r="AJ5111" i="11"/>
  <c r="AI5106" i="11"/>
  <c r="AJ5102" i="11"/>
  <c r="AI5099" i="11"/>
  <c r="AJ5095" i="11"/>
  <c r="AJ5088" i="11"/>
  <c r="AI5081" i="11"/>
  <c r="AI5074" i="11"/>
  <c r="AJ5070" i="11"/>
  <c r="AI5067" i="11"/>
  <c r="AJ5063" i="11"/>
  <c r="AJ5056" i="11"/>
  <c r="AJ5049" i="11"/>
  <c r="AI5044" i="11"/>
  <c r="AJ5041" i="11"/>
  <c r="AI5036" i="11"/>
  <c r="AJ5033" i="11"/>
  <c r="AI5028" i="11"/>
  <c r="AJ5025" i="11"/>
  <c r="AI5020" i="11"/>
  <c r="AJ5017" i="11"/>
  <c r="AI5012" i="11"/>
  <c r="AJ5009" i="11"/>
  <c r="AI5004" i="11"/>
  <c r="AJ5001" i="11"/>
  <c r="AI4996" i="11"/>
  <c r="AJ4993" i="11"/>
  <c r="AI4988" i="11"/>
  <c r="AJ4985" i="11"/>
  <c r="AI4980" i="11"/>
  <c r="AJ4977" i="11"/>
  <c r="AI4972" i="11"/>
  <c r="AJ4969" i="11"/>
  <c r="AI4964" i="11"/>
  <c r="AJ4961" i="11"/>
  <c r="AI4956" i="11"/>
  <c r="AJ4953" i="11"/>
  <c r="AI4948" i="11"/>
  <c r="AJ4945" i="11"/>
  <c r="AI4940" i="11"/>
  <c r="AJ4937" i="11"/>
  <c r="AI4932" i="11"/>
  <c r="AJ4929" i="11"/>
  <c r="AI4924" i="11"/>
  <c r="AJ4921" i="11"/>
  <c r="AI4916" i="11"/>
  <c r="AJ4913" i="11"/>
  <c r="AI4908" i="11"/>
  <c r="AJ4905" i="11"/>
  <c r="AI4900" i="11"/>
  <c r="AJ4897" i="11"/>
  <c r="AI4892" i="11"/>
  <c r="AJ4889" i="11"/>
  <c r="AI4884" i="11"/>
  <c r="AJ4881" i="11"/>
  <c r="AI4876" i="11"/>
  <c r="AJ4873" i="11"/>
  <c r="AI4868" i="11"/>
  <c r="AJ4865" i="11"/>
  <c r="AI4860" i="11"/>
  <c r="AJ4857" i="11"/>
  <c r="AI4852" i="11"/>
  <c r="AJ4849" i="11"/>
  <c r="AI4844" i="11"/>
  <c r="AJ4841" i="11"/>
  <c r="AI4836" i="11"/>
  <c r="AJ4833" i="11"/>
  <c r="AI4828" i="11"/>
  <c r="AJ4825" i="11"/>
  <c r="AI4820" i="11"/>
  <c r="AJ4817" i="11"/>
  <c r="AI4812" i="11"/>
  <c r="AJ4809" i="11"/>
  <c r="AI4804" i="11"/>
  <c r="AJ4801" i="11"/>
  <c r="AI4796" i="11"/>
  <c r="AJ4793" i="11"/>
  <c r="AI4788" i="11"/>
  <c r="AJ4785" i="11"/>
  <c r="AI4780" i="11"/>
  <c r="AJ4777" i="11"/>
  <c r="AI4772" i="11"/>
  <c r="AJ4769" i="11"/>
  <c r="AI4764" i="11"/>
  <c r="AJ4761" i="11"/>
  <c r="AI4756" i="11"/>
  <c r="AJ4753" i="11"/>
  <c r="AI4748" i="11"/>
  <c r="AJ4745" i="11"/>
  <c r="AI4740" i="11"/>
  <c r="AJ4737" i="11"/>
  <c r="AI4732" i="11"/>
  <c r="AJ4730" i="11"/>
  <c r="AJ4728" i="11"/>
  <c r="AI4725" i="11"/>
  <c r="AI4723" i="11"/>
  <c r="AJ4721" i="11"/>
  <c r="AI4716" i="11"/>
  <c r="AJ4714" i="11"/>
  <c r="AJ4712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J4326" i="11"/>
  <c r="AI4325" i="11"/>
  <c r="AJ4322" i="11"/>
  <c r="AI4321" i="11"/>
  <c r="AJ4318" i="11"/>
  <c r="AI4317" i="11"/>
  <c r="AJ4314" i="11"/>
  <c r="AI4313" i="11"/>
  <c r="AJ4310" i="11"/>
  <c r="AI4309" i="11"/>
  <c r="AJ4306" i="11"/>
  <c r="AI4305" i="11"/>
  <c r="AJ4302" i="11"/>
  <c r="AI4301" i="11"/>
  <c r="AJ4298" i="11"/>
  <c r="AI4297" i="11"/>
  <c r="AJ4294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I5338" i="11"/>
  <c r="AJ5327" i="11"/>
  <c r="AI5306" i="11"/>
  <c r="AJ5295" i="11"/>
  <c r="AI5274" i="11"/>
  <c r="AJ5263" i="11"/>
  <c r="AI5242" i="11"/>
  <c r="AJ5231" i="11"/>
  <c r="AI5210" i="11"/>
  <c r="AJ5199" i="11"/>
  <c r="AI5178" i="11"/>
  <c r="AJ5167" i="11"/>
  <c r="AJ5146" i="11"/>
  <c r="AI5141" i="11"/>
  <c r="AJ5130" i="11"/>
  <c r="AI5125" i="11"/>
  <c r="AJ5114" i="11"/>
  <c r="AI5109" i="11"/>
  <c r="AI5101" i="11"/>
  <c r="AI5094" i="11"/>
  <c r="AJ5090" i="11"/>
  <c r="AI5087" i="11"/>
  <c r="AJ5083" i="11"/>
  <c r="AJ5076" i="11"/>
  <c r="AI5069" i="11"/>
  <c r="AI5062" i="11"/>
  <c r="AJ5058" i="11"/>
  <c r="AI5055" i="11"/>
  <c r="AJ5051" i="11"/>
  <c r="AJ5048" i="11"/>
  <c r="AI5043" i="11"/>
  <c r="AJ5040" i="11"/>
  <c r="AI5035" i="11"/>
  <c r="AJ5032" i="11"/>
  <c r="AI5027" i="11"/>
  <c r="AJ5024" i="11"/>
  <c r="AI5019" i="11"/>
  <c r="AJ5016" i="11"/>
  <c r="AI5011" i="11"/>
  <c r="AJ5008" i="11"/>
  <c r="AI5003" i="11"/>
  <c r="AJ5000" i="11"/>
  <c r="AI4995" i="11"/>
  <c r="AJ4992" i="11"/>
  <c r="AI4987" i="11"/>
  <c r="AJ4984" i="11"/>
  <c r="AI4979" i="11"/>
  <c r="AJ4976" i="11"/>
  <c r="AI4971" i="11"/>
  <c r="AJ4968" i="11"/>
  <c r="AI4963" i="11"/>
  <c r="AJ4960" i="11"/>
  <c r="AI4955" i="11"/>
  <c r="AJ4952" i="11"/>
  <c r="AI4947" i="11"/>
  <c r="AJ4944" i="11"/>
  <c r="AI4939" i="11"/>
  <c r="AJ4936" i="11"/>
  <c r="AI4931" i="11"/>
  <c r="AJ4928" i="11"/>
  <c r="AI4923" i="11"/>
  <c r="AJ4920" i="11"/>
  <c r="AI4915" i="11"/>
  <c r="AJ4912" i="11"/>
  <c r="AI4907" i="11"/>
  <c r="AJ4904" i="11"/>
  <c r="AI4899" i="11"/>
  <c r="AJ4896" i="11"/>
  <c r="AI4891" i="11"/>
  <c r="AJ4888" i="11"/>
  <c r="AI4883" i="11"/>
  <c r="AJ4880" i="11"/>
  <c r="AI4875" i="11"/>
  <c r="AJ4872" i="11"/>
  <c r="AI4867" i="11"/>
  <c r="AJ4864" i="11"/>
  <c r="AI4859" i="11"/>
  <c r="AJ4856" i="11"/>
  <c r="AI4851" i="11"/>
  <c r="AJ4848" i="11"/>
  <c r="AI4843" i="11"/>
  <c r="AJ4840" i="11"/>
  <c r="AI4835" i="11"/>
  <c r="AJ4832" i="11"/>
  <c r="AI4827" i="11"/>
  <c r="AJ4824" i="11"/>
  <c r="AI4819" i="11"/>
  <c r="AJ4816" i="11"/>
  <c r="AI4811" i="11"/>
  <c r="AJ4808" i="11"/>
  <c r="AI4803" i="11"/>
  <c r="AJ4800" i="11"/>
  <c r="AI4795" i="11"/>
  <c r="AJ4792" i="11"/>
  <c r="AI4787" i="11"/>
  <c r="AJ4784" i="11"/>
  <c r="AI4779" i="11"/>
  <c r="AJ4776" i="11"/>
  <c r="AI4771" i="11"/>
  <c r="AJ4768" i="11"/>
  <c r="AI4763" i="11"/>
  <c r="AJ4760" i="11"/>
  <c r="AI4755" i="11"/>
  <c r="AJ4752" i="11"/>
  <c r="AI4747" i="11"/>
  <c r="AJ4744" i="11"/>
  <c r="AI4739" i="11"/>
  <c r="AJ4736" i="11"/>
  <c r="AI4728" i="11"/>
  <c r="AJ4726" i="11"/>
  <c r="AJ4724" i="11"/>
  <c r="AI4721" i="11"/>
  <c r="AI4719" i="11"/>
  <c r="AJ4717" i="11"/>
  <c r="AI4712" i="11"/>
  <c r="AJ4710" i="11"/>
  <c r="AJ4707" i="11"/>
  <c r="AI4706" i="11"/>
  <c r="AJ4703" i="11"/>
  <c r="AI4702" i="11"/>
  <c r="AJ4699" i="11"/>
  <c r="AI4698" i="11"/>
  <c r="AJ4695" i="11"/>
  <c r="AI4694" i="11"/>
  <c r="AJ4691" i="11"/>
  <c r="AI4690" i="11"/>
  <c r="AJ4687" i="11"/>
  <c r="AI4686" i="11"/>
  <c r="AJ4683" i="11"/>
  <c r="AI4682" i="11"/>
  <c r="AJ4679" i="11"/>
  <c r="AI4678" i="11"/>
  <c r="AJ4675" i="11"/>
  <c r="AI4674" i="11"/>
  <c r="AJ4671" i="11"/>
  <c r="AI4670" i="11"/>
  <c r="AJ4667" i="11"/>
  <c r="AI4666" i="11"/>
  <c r="AJ4663" i="11"/>
  <c r="AI4662" i="11"/>
  <c r="AJ4659" i="11"/>
  <c r="AI4658" i="11"/>
  <c r="AJ4655" i="11"/>
  <c r="AI4654" i="11"/>
  <c r="AJ4651" i="11"/>
  <c r="AI4650" i="11"/>
  <c r="AJ4647" i="11"/>
  <c r="AI4646" i="11"/>
  <c r="AJ4643" i="11"/>
  <c r="AI4642" i="11"/>
  <c r="AJ4639" i="11"/>
  <c r="AI4638" i="11"/>
  <c r="AJ4635" i="11"/>
  <c r="AI4634" i="11"/>
  <c r="AJ4631" i="11"/>
  <c r="AI4630" i="11"/>
  <c r="AJ4627" i="11"/>
  <c r="AI4626" i="11"/>
  <c r="AJ4623" i="11"/>
  <c r="AI4622" i="11"/>
  <c r="AJ4619" i="11"/>
  <c r="AI4618" i="11"/>
  <c r="AJ4615" i="11"/>
  <c r="AI4614" i="11"/>
  <c r="AJ4611" i="11"/>
  <c r="AI4610" i="11"/>
  <c r="AJ4607" i="11"/>
  <c r="AI4606" i="11"/>
  <c r="AJ4603" i="11"/>
  <c r="AI4602" i="11"/>
  <c r="AJ4599" i="11"/>
  <c r="AI4598" i="11"/>
  <c r="AJ4595" i="11"/>
  <c r="AI4594" i="11"/>
  <c r="AJ4591" i="11"/>
  <c r="AI4590" i="11"/>
  <c r="AJ4587" i="11"/>
  <c r="AI4586" i="11"/>
  <c r="AJ4583" i="11"/>
  <c r="AI4582" i="11"/>
  <c r="AJ4579" i="11"/>
  <c r="AI4578" i="11"/>
  <c r="AJ4575" i="11"/>
  <c r="AI4574" i="11"/>
  <c r="AJ4571" i="11"/>
  <c r="AI4570" i="11"/>
  <c r="AJ4567" i="11"/>
  <c r="AI4566" i="11"/>
  <c r="AJ4563" i="11"/>
  <c r="AI4562" i="11"/>
  <c r="AJ4559" i="11"/>
  <c r="AI4558" i="11"/>
  <c r="AJ4555" i="11"/>
  <c r="AI4554" i="11"/>
  <c r="AJ4551" i="11"/>
  <c r="AI4550" i="11"/>
  <c r="AJ4547" i="11"/>
  <c r="AI4546" i="11"/>
  <c r="AJ4543" i="11"/>
  <c r="AI4542" i="11"/>
  <c r="AJ4539" i="11"/>
  <c r="AI4538" i="11"/>
  <c r="AJ4535" i="11"/>
  <c r="AI4534" i="11"/>
  <c r="AJ4531" i="11"/>
  <c r="AI4530" i="11"/>
  <c r="AJ4527" i="11"/>
  <c r="AI4526" i="11"/>
  <c r="AJ4523" i="11"/>
  <c r="AI4522" i="11"/>
  <c r="AJ4519" i="11"/>
  <c r="AI4518" i="11"/>
  <c r="AJ4515" i="11"/>
  <c r="AI4514" i="11"/>
  <c r="AJ4511" i="11"/>
  <c r="AI4510" i="11"/>
  <c r="AJ4507" i="11"/>
  <c r="AI4506" i="11"/>
  <c r="AJ4503" i="11"/>
  <c r="AI4502" i="11"/>
  <c r="AJ4499" i="11"/>
  <c r="AI4498" i="11"/>
  <c r="AJ4495" i="11"/>
  <c r="AI4494" i="11"/>
  <c r="AJ4491" i="11"/>
  <c r="AI4490" i="11"/>
  <c r="AJ4487" i="11"/>
  <c r="AI4486" i="11"/>
  <c r="AJ4483" i="11"/>
  <c r="AI4482" i="11"/>
  <c r="AJ4479" i="11"/>
  <c r="AI4478" i="11"/>
  <c r="AJ4475" i="11"/>
  <c r="AI4474" i="11"/>
  <c r="AJ4471" i="11"/>
  <c r="AI4470" i="11"/>
  <c r="AJ4467" i="11"/>
  <c r="AI4466" i="11"/>
  <c r="AJ4463" i="11"/>
  <c r="AI4462" i="11"/>
  <c r="AJ4459" i="11"/>
  <c r="AI4458" i="11"/>
  <c r="AJ4455" i="11"/>
  <c r="AI4454" i="11"/>
  <c r="AJ4451" i="11"/>
  <c r="AI4450" i="11"/>
  <c r="AJ4447" i="11"/>
  <c r="AI4446" i="11"/>
  <c r="AJ4443" i="11"/>
  <c r="AI4442" i="11"/>
  <c r="AJ4439" i="11"/>
  <c r="AI4438" i="11"/>
  <c r="AJ4435" i="11"/>
  <c r="AI4434" i="11"/>
  <c r="AJ4431" i="11"/>
  <c r="AI4430" i="11"/>
  <c r="AJ4427" i="11"/>
  <c r="AI4426" i="11"/>
  <c r="AJ4423" i="11"/>
  <c r="AI4422" i="11"/>
  <c r="AJ4419" i="11"/>
  <c r="AI4418" i="11"/>
  <c r="AJ4415" i="11"/>
  <c r="AI4414" i="11"/>
  <c r="AJ4411" i="11"/>
  <c r="AI4410" i="11"/>
  <c r="AJ4407" i="11"/>
  <c r="AI4406" i="11"/>
  <c r="AJ4403" i="11"/>
  <c r="AI4402" i="11"/>
  <c r="AJ4399" i="11"/>
  <c r="AI4398" i="11"/>
  <c r="AJ4395" i="11"/>
  <c r="AI4394" i="11"/>
  <c r="AJ4391" i="11"/>
  <c r="AI4390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4347" i="11"/>
  <c r="AI4346" i="11"/>
  <c r="AJ4343" i="11"/>
  <c r="AI4342" i="11"/>
  <c r="AJ4339" i="11"/>
  <c r="AI4338" i="11"/>
  <c r="AJ4335" i="11"/>
  <c r="AI4334" i="11"/>
  <c r="AJ4331" i="11"/>
  <c r="AI4330" i="11"/>
  <c r="AJ4327" i="11"/>
  <c r="AI4326" i="11"/>
  <c r="AJ4323" i="11"/>
  <c r="AI4322" i="11"/>
  <c r="AJ4319" i="11"/>
  <c r="AI4318" i="11"/>
  <c r="AJ4315" i="11"/>
  <c r="AI4314" i="11"/>
  <c r="AJ4311" i="11"/>
  <c r="AI4310" i="11"/>
  <c r="AJ4307" i="11"/>
  <c r="AI4306" i="11"/>
  <c r="AJ4303" i="11"/>
  <c r="AI4302" i="11"/>
  <c r="AJ4299" i="11"/>
  <c r="AI4298" i="11"/>
  <c r="AJ4295" i="11"/>
  <c r="AI4294" i="11"/>
  <c r="AJ4291" i="11"/>
  <c r="AI4290" i="11"/>
  <c r="AJ4287" i="11"/>
  <c r="AI4286" i="11"/>
  <c r="AJ4283" i="11"/>
  <c r="AI4282" i="11"/>
  <c r="AJ4279" i="11"/>
  <c r="AI4278" i="11"/>
  <c r="AJ4275" i="11"/>
  <c r="AI4274" i="11"/>
  <c r="AJ4271" i="11"/>
  <c r="AI4270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J4231" i="11"/>
  <c r="AI4230" i="11"/>
  <c r="AJ4227" i="11"/>
  <c r="AI4226" i="11"/>
  <c r="AJ4223" i="11"/>
  <c r="AI4222" i="11"/>
  <c r="AJ4219" i="11"/>
  <c r="AI4218" i="11"/>
  <c r="AJ4215" i="11"/>
  <c r="AI4214" i="11"/>
  <c r="AJ4211" i="11"/>
  <c r="AI4210" i="11"/>
  <c r="AJ4207" i="11"/>
  <c r="AI4206" i="11"/>
  <c r="AJ4203" i="11"/>
  <c r="AI4202" i="11"/>
  <c r="AJ4199" i="11"/>
  <c r="AI4198" i="11"/>
  <c r="AJ4195" i="11"/>
  <c r="AI4194" i="11"/>
  <c r="AJ4191" i="11"/>
  <c r="AI4190" i="11"/>
  <c r="AJ5335" i="11"/>
  <c r="AI5314" i="11"/>
  <c r="AJ5303" i="11"/>
  <c r="AI5282" i="11"/>
  <c r="AJ5271" i="11"/>
  <c r="AI5250" i="11"/>
  <c r="AJ5239" i="11"/>
  <c r="AI5218" i="11"/>
  <c r="AJ5207" i="11"/>
  <c r="AI5186" i="11"/>
  <c r="AJ5175" i="11"/>
  <c r="AI5154" i="11"/>
  <c r="AI5146" i="11"/>
  <c r="AJ5135" i="11"/>
  <c r="AI5130" i="11"/>
  <c r="AJ5119" i="11"/>
  <c r="AI5114" i="11"/>
  <c r="AJ5104" i="11"/>
  <c r="AI5097" i="11"/>
  <c r="AI5090" i="11"/>
  <c r="AJ5086" i="11"/>
  <c r="AI5083" i="11"/>
  <c r="AJ5079" i="11"/>
  <c r="AJ5072" i="11"/>
  <c r="AI5065" i="11"/>
  <c r="AI5058" i="11"/>
  <c r="AJ5054" i="11"/>
  <c r="AI5051" i="11"/>
  <c r="AI5048" i="11"/>
  <c r="AJ5045" i="11"/>
  <c r="AI5040" i="11"/>
  <c r="AJ5037" i="11"/>
  <c r="AI5032" i="11"/>
  <c r="AJ5029" i="11"/>
  <c r="AI5024" i="11"/>
  <c r="AJ5021" i="11"/>
  <c r="AI5016" i="11"/>
  <c r="AJ5013" i="11"/>
  <c r="AI5008" i="11"/>
  <c r="AJ5005" i="11"/>
  <c r="AI5000" i="11"/>
  <c r="AJ4997" i="11"/>
  <c r="AI4992" i="11"/>
  <c r="AJ4989" i="11"/>
  <c r="AI4984" i="11"/>
  <c r="AJ4981" i="11"/>
  <c r="AI4976" i="11"/>
  <c r="AJ4973" i="11"/>
  <c r="AI4968" i="11"/>
  <c r="AJ4965" i="11"/>
  <c r="AI4960" i="11"/>
  <c r="AJ4957" i="11"/>
  <c r="AI4952" i="11"/>
  <c r="AJ4949" i="11"/>
  <c r="AI4944" i="11"/>
  <c r="AJ4941" i="11"/>
  <c r="AI4936" i="11"/>
  <c r="AJ4933" i="11"/>
  <c r="AI4928" i="11"/>
  <c r="AJ4925" i="11"/>
  <c r="AI4920" i="11"/>
  <c r="AJ4917" i="11"/>
  <c r="AI4912" i="11"/>
  <c r="AJ4909" i="11"/>
  <c r="AI4904" i="11"/>
  <c r="AJ4901" i="11"/>
  <c r="AI4896" i="11"/>
  <c r="AJ4893" i="11"/>
  <c r="AI4888" i="11"/>
  <c r="AJ4885" i="11"/>
  <c r="AI4880" i="11"/>
  <c r="AJ4877" i="11"/>
  <c r="AI4872" i="11"/>
  <c r="AJ4869" i="11"/>
  <c r="AI4864" i="11"/>
  <c r="AJ4861" i="11"/>
  <c r="AI4856" i="11"/>
  <c r="AJ4853" i="11"/>
  <c r="AI4848" i="11"/>
  <c r="AJ4845" i="11"/>
  <c r="AI4840" i="11"/>
  <c r="AJ4837" i="11"/>
  <c r="AI4832" i="11"/>
  <c r="AJ4829" i="11"/>
  <c r="AI4824" i="11"/>
  <c r="AJ4821" i="11"/>
  <c r="AI4816" i="11"/>
  <c r="AJ4813" i="11"/>
  <c r="AI4808" i="11"/>
  <c r="AJ4805" i="11"/>
  <c r="AI4800" i="11"/>
  <c r="AJ4797" i="11"/>
  <c r="AI4792" i="11"/>
  <c r="AJ4789" i="11"/>
  <c r="AI4784" i="11"/>
  <c r="AJ4781" i="11"/>
  <c r="AI4776" i="11"/>
  <c r="AJ4773" i="11"/>
  <c r="AI4768" i="11"/>
  <c r="AJ4765" i="11"/>
  <c r="AI4760" i="11"/>
  <c r="AJ4757" i="11"/>
  <c r="AI4752" i="11"/>
  <c r="AJ4749" i="11"/>
  <c r="AI4744" i="11"/>
  <c r="AJ4741" i="11"/>
  <c r="AI4736" i="11"/>
  <c r="AJ4733" i="11"/>
  <c r="AI4731" i="11"/>
  <c r="AJ4729" i="11"/>
  <c r="AI4724" i="11"/>
  <c r="AJ4722" i="11"/>
  <c r="AJ4720" i="11"/>
  <c r="AI4717" i="11"/>
  <c r="AI4715" i="11"/>
  <c r="AJ4713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5322" i="11"/>
  <c r="AJ5311" i="11"/>
  <c r="AI5290" i="11"/>
  <c r="AJ5279" i="11"/>
  <c r="AI5258" i="11"/>
  <c r="AJ5247" i="11"/>
  <c r="AI5226" i="11"/>
  <c r="AJ5215" i="11"/>
  <c r="AI5194" i="11"/>
  <c r="AJ5183" i="11"/>
  <c r="AI5162" i="11"/>
  <c r="AJ5151" i="11"/>
  <c r="AJ5138" i="11"/>
  <c r="AI5133" i="11"/>
  <c r="AJ5122" i="11"/>
  <c r="AI5117" i="11"/>
  <c r="AJ5106" i="11"/>
  <c r="AI5103" i="11"/>
  <c r="AJ5099" i="11"/>
  <c r="AJ5092" i="11"/>
  <c r="AI5085" i="11"/>
  <c r="AI5078" i="11"/>
  <c r="AJ5074" i="11"/>
  <c r="AI5071" i="11"/>
  <c r="AJ5067" i="11"/>
  <c r="AJ5060" i="11"/>
  <c r="AI5053" i="11"/>
  <c r="AI5047" i="11"/>
  <c r="AJ5044" i="11"/>
  <c r="AI5039" i="11"/>
  <c r="AJ5036" i="11"/>
  <c r="AI5031" i="11"/>
  <c r="AJ5028" i="11"/>
  <c r="AI5023" i="11"/>
  <c r="AJ5020" i="11"/>
  <c r="AI5015" i="11"/>
  <c r="AJ5012" i="11"/>
  <c r="AI5007" i="11"/>
  <c r="AJ5004" i="11"/>
  <c r="AI4999" i="11"/>
  <c r="AJ4996" i="11"/>
  <c r="AI4991" i="11"/>
  <c r="AJ4988" i="11"/>
  <c r="AI4983" i="11"/>
  <c r="AJ4980" i="11"/>
  <c r="AI4975" i="11"/>
  <c r="AJ4972" i="11"/>
  <c r="AI4967" i="11"/>
  <c r="AJ4964" i="11"/>
  <c r="AI4959" i="11"/>
  <c r="AJ4956" i="11"/>
  <c r="AI4951" i="11"/>
  <c r="AJ4948" i="11"/>
  <c r="AI4943" i="11"/>
  <c r="AJ4940" i="11"/>
  <c r="AI4935" i="11"/>
  <c r="AJ4932" i="11"/>
  <c r="AI4927" i="11"/>
  <c r="AJ4924" i="11"/>
  <c r="AI4919" i="11"/>
  <c r="AJ4916" i="11"/>
  <c r="AI4911" i="11"/>
  <c r="AJ4908" i="11"/>
  <c r="AI4903" i="11"/>
  <c r="AJ4900" i="11"/>
  <c r="AI4895" i="11"/>
  <c r="AJ4892" i="11"/>
  <c r="AI4887" i="11"/>
  <c r="AJ4884" i="11"/>
  <c r="AI4879" i="11"/>
  <c r="AJ4876" i="11"/>
  <c r="AI4871" i="11"/>
  <c r="AJ4868" i="11"/>
  <c r="AI4863" i="11"/>
  <c r="AJ4860" i="11"/>
  <c r="AI4855" i="11"/>
  <c r="AJ4852" i="11"/>
  <c r="AI4847" i="11"/>
  <c r="AJ4844" i="11"/>
  <c r="AI4839" i="11"/>
  <c r="AJ4836" i="11"/>
  <c r="AI4831" i="11"/>
  <c r="AJ4828" i="11"/>
  <c r="AI4823" i="11"/>
  <c r="AJ4820" i="11"/>
  <c r="AI4815" i="11"/>
  <c r="AJ4812" i="11"/>
  <c r="AI4807" i="11"/>
  <c r="AJ4804" i="11"/>
  <c r="AI4799" i="11"/>
  <c r="AJ4796" i="11"/>
  <c r="AI4791" i="11"/>
  <c r="AJ4788" i="11"/>
  <c r="AI4783" i="11"/>
  <c r="AJ4780" i="11"/>
  <c r="AI4775" i="11"/>
  <c r="AJ4772" i="11"/>
  <c r="AI4767" i="11"/>
  <c r="AJ4764" i="11"/>
  <c r="AI4759" i="11"/>
  <c r="AJ4756" i="11"/>
  <c r="AI4751" i="11"/>
  <c r="AJ4748" i="11"/>
  <c r="AI4743" i="11"/>
  <c r="AJ4740" i="11"/>
  <c r="AI4735" i="11"/>
  <c r="AJ4732" i="11"/>
  <c r="AI4729" i="11"/>
  <c r="AI4727" i="11"/>
  <c r="AJ4725" i="11"/>
  <c r="AI4720" i="11"/>
  <c r="AJ4718" i="11"/>
  <c r="AJ4716" i="11"/>
  <c r="AI4713" i="11"/>
  <c r="AI4711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37" i="11"/>
  <c r="AI4632" i="11"/>
  <c r="AJ4621" i="11"/>
  <c r="AI4616" i="11"/>
  <c r="AJ4605" i="11"/>
  <c r="AI4600" i="11"/>
  <c r="AJ4589" i="11"/>
  <c r="AI4584" i="11"/>
  <c r="AJ4573" i="11"/>
  <c r="AI4568" i="11"/>
  <c r="AJ4557" i="11"/>
  <c r="AI4552" i="11"/>
  <c r="AJ4541" i="11"/>
  <c r="AI4536" i="11"/>
  <c r="AJ4525" i="11"/>
  <c r="AI4520" i="11"/>
  <c r="AJ4509" i="11"/>
  <c r="AI4504" i="11"/>
  <c r="AJ4493" i="11"/>
  <c r="AI4488" i="11"/>
  <c r="AJ4477" i="11"/>
  <c r="AI4472" i="11"/>
  <c r="AJ4461" i="11"/>
  <c r="AI4456" i="11"/>
  <c r="AJ4445" i="11"/>
  <c r="AI4440" i="11"/>
  <c r="AJ4429" i="11"/>
  <c r="AI4424" i="11"/>
  <c r="AJ4413" i="11"/>
  <c r="AI4408" i="11"/>
  <c r="AJ4397" i="11"/>
  <c r="AI4392" i="11"/>
  <c r="AJ4381" i="11"/>
  <c r="AI4376" i="11"/>
  <c r="AJ4365" i="11"/>
  <c r="AI4360" i="11"/>
  <c r="AJ4349" i="11"/>
  <c r="AI4344" i="11"/>
  <c r="AJ4333" i="11"/>
  <c r="AI4328" i="11"/>
  <c r="AJ4317" i="11"/>
  <c r="AI4312" i="11"/>
  <c r="AJ4301" i="11"/>
  <c r="AI4296" i="11"/>
  <c r="AJ4285" i="11"/>
  <c r="AI4280" i="11"/>
  <c r="AJ4269" i="11"/>
  <c r="AI4264" i="11"/>
  <c r="AJ4253" i="11"/>
  <c r="AI4248" i="11"/>
  <c r="AJ4237" i="11"/>
  <c r="AI4232" i="11"/>
  <c r="AJ4229" i="11"/>
  <c r="AI4224" i="11"/>
  <c r="AJ4221" i="11"/>
  <c r="AI4216" i="11"/>
  <c r="AJ4213" i="11"/>
  <c r="AI4208" i="11"/>
  <c r="AJ4205" i="11"/>
  <c r="AI4200" i="11"/>
  <c r="AJ4197" i="11"/>
  <c r="AI4192" i="11"/>
  <c r="AJ4189" i="11"/>
  <c r="AI4186" i="11"/>
  <c r="AI4184" i="11"/>
  <c r="AJ4182" i="11"/>
  <c r="AI4177" i="11"/>
  <c r="AJ4175" i="11"/>
  <c r="AJ4173" i="11"/>
  <c r="AI4170" i="11"/>
  <c r="AI4168" i="11"/>
  <c r="AJ4166" i="11"/>
  <c r="AI4161" i="11"/>
  <c r="AJ4159" i="11"/>
  <c r="AJ4157" i="11"/>
  <c r="AI4154" i="11"/>
  <c r="AI4152" i="11"/>
  <c r="AJ4150" i="11"/>
  <c r="AI4145" i="11"/>
  <c r="AJ4143" i="11"/>
  <c r="AJ4141" i="11"/>
  <c r="AI4138" i="11"/>
  <c r="AI4136" i="11"/>
  <c r="AJ4134" i="11"/>
  <c r="AI4129" i="11"/>
  <c r="AJ4127" i="11"/>
  <c r="AJ4125" i="11"/>
  <c r="AI4122" i="11"/>
  <c r="AI4120" i="11"/>
  <c r="AJ4118" i="11"/>
  <c r="AI4113" i="11"/>
  <c r="AJ4111" i="11"/>
  <c r="AJ4109" i="11"/>
  <c r="AI4106" i="11"/>
  <c r="AI4104" i="11"/>
  <c r="AJ4102" i="11"/>
  <c r="AI4097" i="11"/>
  <c r="AJ4095" i="11"/>
  <c r="AJ4093" i="11"/>
  <c r="AI4090" i="11"/>
  <c r="AI4088" i="11"/>
  <c r="AJ4086" i="11"/>
  <c r="AI4081" i="11"/>
  <c r="AJ4079" i="11"/>
  <c r="AJ4077" i="11"/>
  <c r="AI4074" i="11"/>
  <c r="AI4072" i="11"/>
  <c r="AJ4070" i="11"/>
  <c r="AI4065" i="11"/>
  <c r="AJ4063" i="11"/>
  <c r="AJ4061" i="11"/>
  <c r="AI4058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J4641" i="11"/>
  <c r="AI4636" i="11"/>
  <c r="AJ4625" i="11"/>
  <c r="AI4620" i="11"/>
  <c r="AJ4609" i="11"/>
  <c r="AI4604" i="11"/>
  <c r="AJ4593" i="11"/>
  <c r="AI4588" i="11"/>
  <c r="AJ4577" i="11"/>
  <c r="AI4572" i="11"/>
  <c r="AJ4561" i="11"/>
  <c r="AI4556" i="11"/>
  <c r="AJ4545" i="11"/>
  <c r="AI4540" i="11"/>
  <c r="AJ4529" i="11"/>
  <c r="AI4524" i="11"/>
  <c r="AJ4513" i="11"/>
  <c r="AI4508" i="11"/>
  <c r="AJ4497" i="11"/>
  <c r="AI4492" i="11"/>
  <c r="AJ4481" i="11"/>
  <c r="AI4476" i="11"/>
  <c r="AJ4465" i="11"/>
  <c r="AI4460" i="11"/>
  <c r="AJ4449" i="11"/>
  <c r="AI4444" i="11"/>
  <c r="AJ4433" i="11"/>
  <c r="AI4428" i="11"/>
  <c r="AJ4417" i="11"/>
  <c r="AI4412" i="11"/>
  <c r="AJ4401" i="11"/>
  <c r="AI4396" i="11"/>
  <c r="AJ4385" i="11"/>
  <c r="AI4380" i="11"/>
  <c r="AJ4369" i="11"/>
  <c r="AI4364" i="11"/>
  <c r="AJ4353" i="11"/>
  <c r="AI4348" i="11"/>
  <c r="AJ4337" i="11"/>
  <c r="AI4332" i="11"/>
  <c r="AJ4321" i="11"/>
  <c r="AI4316" i="11"/>
  <c r="AJ4305" i="11"/>
  <c r="AI4300" i="11"/>
  <c r="AJ4289" i="11"/>
  <c r="AI4284" i="11"/>
  <c r="AJ4273" i="11"/>
  <c r="AI4268" i="11"/>
  <c r="AJ4257" i="11"/>
  <c r="AI4252" i="11"/>
  <c r="AJ4241" i="11"/>
  <c r="AI4236" i="11"/>
  <c r="AI4229" i="11"/>
  <c r="AJ4226" i="11"/>
  <c r="AI4221" i="11"/>
  <c r="AJ4218" i="11"/>
  <c r="AI4213" i="11"/>
  <c r="AJ4210" i="11"/>
  <c r="AI4205" i="11"/>
  <c r="AJ4202" i="11"/>
  <c r="AI4197" i="11"/>
  <c r="AJ4194" i="11"/>
  <c r="AI4189" i="11"/>
  <c r="AJ4187" i="11"/>
  <c r="AJ4185" i="11"/>
  <c r="AI4182" i="11"/>
  <c r="AI4180" i="11"/>
  <c r="AJ4178" i="11"/>
  <c r="AI4173" i="11"/>
  <c r="AJ4171" i="11"/>
  <c r="AJ4169" i="11"/>
  <c r="AI4166" i="11"/>
  <c r="AI4164" i="11"/>
  <c r="AJ4162" i="11"/>
  <c r="AI4157" i="11"/>
  <c r="AJ4155" i="11"/>
  <c r="AJ4153" i="11"/>
  <c r="AI4150" i="11"/>
  <c r="AI4148" i="11"/>
  <c r="AJ4146" i="11"/>
  <c r="AI4141" i="11"/>
  <c r="AJ4139" i="11"/>
  <c r="AJ4137" i="11"/>
  <c r="AI4134" i="11"/>
  <c r="AI4132" i="11"/>
  <c r="AJ4130" i="11"/>
  <c r="AI4125" i="11"/>
  <c r="AJ4123" i="11"/>
  <c r="AJ4121" i="11"/>
  <c r="AI4118" i="11"/>
  <c r="AI4116" i="11"/>
  <c r="AJ4114" i="11"/>
  <c r="AI4109" i="11"/>
  <c r="AJ4107" i="11"/>
  <c r="AJ4105" i="11"/>
  <c r="AI4102" i="11"/>
  <c r="AI4100" i="11"/>
  <c r="AJ4098" i="11"/>
  <c r="AI4093" i="11"/>
  <c r="AJ4091" i="11"/>
  <c r="AJ4089" i="11"/>
  <c r="AI4086" i="11"/>
  <c r="AI4084" i="11"/>
  <c r="AJ4082" i="11"/>
  <c r="AI4077" i="11"/>
  <c r="AJ4075" i="11"/>
  <c r="AJ4073" i="11"/>
  <c r="AI4070" i="11"/>
  <c r="AI4068" i="11"/>
  <c r="AJ4066" i="11"/>
  <c r="AI4061" i="11"/>
  <c r="AJ4059" i="11"/>
  <c r="AJ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4645" i="11"/>
  <c r="AI4640" i="11"/>
  <c r="AJ4629" i="11"/>
  <c r="AI4624" i="11"/>
  <c r="AJ4613" i="11"/>
  <c r="AI4608" i="11"/>
  <c r="AJ4597" i="11"/>
  <c r="AI4592" i="11"/>
  <c r="AJ4581" i="11"/>
  <c r="AI4576" i="11"/>
  <c r="AJ4565" i="11"/>
  <c r="AI4560" i="11"/>
  <c r="AJ4549" i="11"/>
  <c r="AI4544" i="11"/>
  <c r="AJ4533" i="11"/>
  <c r="AI4528" i="11"/>
  <c r="AJ4517" i="11"/>
  <c r="AI4512" i="11"/>
  <c r="AJ4501" i="11"/>
  <c r="AI4496" i="11"/>
  <c r="AJ4485" i="11"/>
  <c r="AI4480" i="11"/>
  <c r="AJ4469" i="11"/>
  <c r="AI4464" i="11"/>
  <c r="AJ4453" i="11"/>
  <c r="AI4448" i="11"/>
  <c r="AJ4437" i="11"/>
  <c r="AI4432" i="11"/>
  <c r="AJ4421" i="11"/>
  <c r="AI4416" i="11"/>
  <c r="AJ4405" i="11"/>
  <c r="AI4400" i="11"/>
  <c r="AJ4389" i="11"/>
  <c r="AI4384" i="11"/>
  <c r="AJ4373" i="11"/>
  <c r="AI4368" i="11"/>
  <c r="AJ4357" i="11"/>
  <c r="AI4352" i="11"/>
  <c r="AJ4341" i="11"/>
  <c r="AI4336" i="11"/>
  <c r="AJ4325" i="11"/>
  <c r="AI4320" i="11"/>
  <c r="AJ4309" i="11"/>
  <c r="AI4304" i="11"/>
  <c r="AJ4293" i="11"/>
  <c r="AI4288" i="11"/>
  <c r="AJ4277" i="11"/>
  <c r="AI4272" i="11"/>
  <c r="AJ4261" i="11"/>
  <c r="AI4256" i="11"/>
  <c r="AJ4245" i="11"/>
  <c r="AI4240" i="11"/>
  <c r="AI4228" i="11"/>
  <c r="AJ4225" i="11"/>
  <c r="AI4220" i="11"/>
  <c r="AJ4217" i="11"/>
  <c r="AI4212" i="11"/>
  <c r="AJ4209" i="11"/>
  <c r="AI4204" i="11"/>
  <c r="AJ4201" i="11"/>
  <c r="AI4196" i="11"/>
  <c r="AJ4193" i="11"/>
  <c r="AI4185" i="11"/>
  <c r="AJ4183" i="11"/>
  <c r="AJ4181" i="11"/>
  <c r="AI4178" i="11"/>
  <c r="AI4176" i="11"/>
  <c r="AJ4174" i="11"/>
  <c r="AI4169" i="11"/>
  <c r="AJ4167" i="11"/>
  <c r="AJ4165" i="11"/>
  <c r="AI4162" i="11"/>
  <c r="AI4160" i="11"/>
  <c r="AJ4158" i="11"/>
  <c r="AI4153" i="11"/>
  <c r="AJ4151" i="11"/>
  <c r="AJ4149" i="11"/>
  <c r="AI4146" i="11"/>
  <c r="AI4144" i="11"/>
  <c r="AJ4142" i="11"/>
  <c r="AI4137" i="11"/>
  <c r="AJ4135" i="11"/>
  <c r="AJ4133" i="11"/>
  <c r="AI4130" i="11"/>
  <c r="AI4128" i="11"/>
  <c r="AJ4126" i="11"/>
  <c r="AI4121" i="11"/>
  <c r="AJ4119" i="11"/>
  <c r="AJ4117" i="11"/>
  <c r="AI4114" i="11"/>
  <c r="AI4112" i="11"/>
  <c r="AJ4110" i="11"/>
  <c r="AI4105" i="11"/>
  <c r="AJ4103" i="11"/>
  <c r="AJ4101" i="11"/>
  <c r="AI4098" i="11"/>
  <c r="AI4096" i="11"/>
  <c r="AJ4094" i="11"/>
  <c r="AI4089" i="11"/>
  <c r="AJ4087" i="11"/>
  <c r="AJ4085" i="11"/>
  <c r="AI4082" i="11"/>
  <c r="AI4080" i="11"/>
  <c r="AJ4078" i="11"/>
  <c r="AI4073" i="11"/>
  <c r="AJ4071" i="11"/>
  <c r="AJ4069" i="11"/>
  <c r="AI4066" i="11"/>
  <c r="AI4064" i="11"/>
  <c r="AJ4062" i="11"/>
  <c r="AI4057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4644" i="11"/>
  <c r="AJ4633" i="11"/>
  <c r="AI4628" i="11"/>
  <c r="AJ4617" i="11"/>
  <c r="AI4612" i="11"/>
  <c r="AJ4601" i="11"/>
  <c r="AI4596" i="11"/>
  <c r="AJ4585" i="11"/>
  <c r="AI4580" i="11"/>
  <c r="AJ4569" i="11"/>
  <c r="AI4564" i="11"/>
  <c r="AJ4553" i="11"/>
  <c r="AI4548" i="11"/>
  <c r="AJ4537" i="11"/>
  <c r="AI4532" i="11"/>
  <c r="AJ4521" i="11"/>
  <c r="AI4516" i="11"/>
  <c r="AJ4505" i="11"/>
  <c r="AI4500" i="11"/>
  <c r="AJ4489" i="11"/>
  <c r="AI4484" i="11"/>
  <c r="AJ4473" i="11"/>
  <c r="AI4468" i="11"/>
  <c r="AJ4457" i="11"/>
  <c r="AI4452" i="11"/>
  <c r="AJ4441" i="11"/>
  <c r="AI4436" i="11"/>
  <c r="AJ4425" i="11"/>
  <c r="AI4420" i="11"/>
  <c r="AJ4409" i="11"/>
  <c r="AI4404" i="11"/>
  <c r="AJ4393" i="11"/>
  <c r="AI4388" i="11"/>
  <c r="AJ4377" i="11"/>
  <c r="AI4372" i="11"/>
  <c r="AJ4361" i="11"/>
  <c r="AI4356" i="11"/>
  <c r="AJ4345" i="11"/>
  <c r="AI4340" i="11"/>
  <c r="AJ4329" i="11"/>
  <c r="AI4324" i="11"/>
  <c r="AJ4313" i="11"/>
  <c r="AI4308" i="11"/>
  <c r="AJ4297" i="11"/>
  <c r="AI4292" i="11"/>
  <c r="AJ4281" i="11"/>
  <c r="AI4276" i="11"/>
  <c r="AJ4265" i="11"/>
  <c r="AI4260" i="11"/>
  <c r="AJ4249" i="11"/>
  <c r="AI4244" i="11"/>
  <c r="AJ4233" i="11"/>
  <c r="AJ4230" i="11"/>
  <c r="AI4225" i="11"/>
  <c r="AJ4222" i="11"/>
  <c r="AI4217" i="11"/>
  <c r="AJ4214" i="11"/>
  <c r="AI4209" i="11"/>
  <c r="AJ4206" i="11"/>
  <c r="AI4201" i="11"/>
  <c r="AJ4198" i="11"/>
  <c r="AI4193" i="11"/>
  <c r="AJ4190" i="11"/>
  <c r="AI4188" i="11"/>
  <c r="AJ4186" i="11"/>
  <c r="AI4181" i="11"/>
  <c r="AJ4179" i="11"/>
  <c r="AJ4177" i="11"/>
  <c r="AI4174" i="11"/>
  <c r="AI4172" i="11"/>
  <c r="AJ4170" i="11"/>
  <c r="AI4165" i="11"/>
  <c r="AJ4163" i="11"/>
  <c r="AJ4161" i="11"/>
  <c r="AI4158" i="11"/>
  <c r="AI4156" i="11"/>
  <c r="AJ4154" i="11"/>
  <c r="AI4149" i="11"/>
  <c r="AJ4147" i="11"/>
  <c r="AJ4145" i="11"/>
  <c r="AI4142" i="11"/>
  <c r="AI4140" i="11"/>
  <c r="AJ4138" i="11"/>
  <c r="AI4133" i="11"/>
  <c r="AJ4131" i="11"/>
  <c r="AJ4129" i="11"/>
  <c r="AI4126" i="11"/>
  <c r="AI4124" i="11"/>
  <c r="AJ4122" i="11"/>
  <c r="AI4117" i="11"/>
  <c r="AJ4115" i="11"/>
  <c r="AJ4113" i="11"/>
  <c r="AI4110" i="11"/>
  <c r="AI4108" i="11"/>
  <c r="AJ4106" i="11"/>
  <c r="AI4101" i="11"/>
  <c r="AJ4099" i="11"/>
  <c r="AJ4097" i="11"/>
  <c r="AI4094" i="11"/>
  <c r="AI4092" i="11"/>
  <c r="AJ4090" i="11"/>
  <c r="AI4085" i="11"/>
  <c r="AJ4083" i="11"/>
  <c r="AJ4081" i="11"/>
  <c r="AI4078" i="11"/>
  <c r="AI4076" i="11"/>
  <c r="AJ4074" i="11"/>
  <c r="AI4069" i="11"/>
  <c r="AJ4067" i="11"/>
  <c r="AJ4065" i="11"/>
  <c r="AI4062" i="11"/>
  <c r="AI4060" i="11"/>
  <c r="AJ4058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I3726" i="11"/>
  <c r="AI3722" i="11"/>
  <c r="AJ3719" i="11"/>
  <c r="AI3714" i="11"/>
  <c r="AJ3711" i="11"/>
  <c r="AI3705" i="11"/>
  <c r="AJ3703" i="11"/>
  <c r="AJ3701" i="11"/>
  <c r="AI3698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I3327" i="11"/>
  <c r="AJ3324" i="11"/>
  <c r="AI3323" i="11"/>
  <c r="AJ3320" i="11"/>
  <c r="AI3319" i="11"/>
  <c r="AJ3316" i="11"/>
  <c r="AI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3721" i="11"/>
  <c r="AJ3718" i="11"/>
  <c r="AI3713" i="11"/>
  <c r="AJ3710" i="11"/>
  <c r="AI3708" i="11"/>
  <c r="AJ3706" i="11"/>
  <c r="AI3701" i="11"/>
  <c r="AJ3699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J3723" i="11"/>
  <c r="AI3718" i="11"/>
  <c r="AJ3715" i="11"/>
  <c r="AI3710" i="11"/>
  <c r="AI3706" i="11"/>
  <c r="AI3704" i="11"/>
  <c r="AJ3702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3722" i="11"/>
  <c r="AI3717" i="11"/>
  <c r="AJ3714" i="11"/>
  <c r="AI3709" i="11"/>
  <c r="AJ3707" i="11"/>
  <c r="AJ3705" i="11"/>
  <c r="AI3702" i="11"/>
  <c r="AI3700" i="11"/>
  <c r="AJ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958" i="11"/>
  <c r="AI2953" i="11"/>
  <c r="AJ2942" i="11"/>
  <c r="AI2937" i="11"/>
  <c r="AJ2926" i="11"/>
  <c r="AI2921" i="11"/>
  <c r="AJ2910" i="11"/>
  <c r="AI2905" i="11"/>
  <c r="AJ2894" i="11"/>
  <c r="AI2889" i="11"/>
  <c r="AJ2878" i="11"/>
  <c r="AI2873" i="11"/>
  <c r="AJ2862" i="11"/>
  <c r="AI2857" i="11"/>
  <c r="AJ2846" i="11"/>
  <c r="AI2841" i="11"/>
  <c r="AJ2830" i="11"/>
  <c r="AI2825" i="11"/>
  <c r="AJ2814" i="11"/>
  <c r="AI2809" i="11"/>
  <c r="AJ2798" i="11"/>
  <c r="AI2793" i="11"/>
  <c r="AJ2782" i="11"/>
  <c r="AI2777" i="11"/>
  <c r="AJ2766" i="11"/>
  <c r="AI2761" i="11"/>
  <c r="AJ2750" i="11"/>
  <c r="AI2745" i="11"/>
  <c r="AJ2734" i="11"/>
  <c r="AI2729" i="11"/>
  <c r="AJ2718" i="11"/>
  <c r="AI2713" i="11"/>
  <c r="AJ2702" i="11"/>
  <c r="AI2697" i="11"/>
  <c r="AJ2686" i="11"/>
  <c r="AI2681" i="11"/>
  <c r="AJ2670" i="11"/>
  <c r="AI2665" i="11"/>
  <c r="AJ2654" i="11"/>
  <c r="AI2649" i="11"/>
  <c r="AJ2638" i="11"/>
  <c r="AI2633" i="11"/>
  <c r="AJ2622" i="11"/>
  <c r="AI2617" i="11"/>
  <c r="AJ2606" i="11"/>
  <c r="AI2601" i="11"/>
  <c r="AJ2590" i="11"/>
  <c r="AJ2587" i="11"/>
  <c r="AI2582" i="11"/>
  <c r="AJ2579" i="11"/>
  <c r="AI2574" i="11"/>
  <c r="AJ2571" i="11"/>
  <c r="AI2566" i="11"/>
  <c r="AJ2563" i="11"/>
  <c r="AJ2558" i="11"/>
  <c r="AI2555" i="11"/>
  <c r="AI2553" i="11"/>
  <c r="AJ2551" i="11"/>
  <c r="AI2546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2962" i="11"/>
  <c r="AI2957" i="11"/>
  <c r="AJ2946" i="11"/>
  <c r="AI2941" i="11"/>
  <c r="AJ2930" i="11"/>
  <c r="AI2925" i="11"/>
  <c r="AJ2914" i="11"/>
  <c r="AI2909" i="11"/>
  <c r="AJ2898" i="11"/>
  <c r="AI2893" i="11"/>
  <c r="AJ2882" i="11"/>
  <c r="AI2877" i="11"/>
  <c r="AJ2866" i="11"/>
  <c r="AI2861" i="11"/>
  <c r="AJ2850" i="11"/>
  <c r="AI2845" i="11"/>
  <c r="AJ2834" i="11"/>
  <c r="AI2829" i="11"/>
  <c r="AJ2818" i="11"/>
  <c r="AI2813" i="11"/>
  <c r="AJ2802" i="11"/>
  <c r="AI2797" i="11"/>
  <c r="AJ2786" i="11"/>
  <c r="AI2781" i="11"/>
  <c r="AJ2770" i="11"/>
  <c r="AI2765" i="11"/>
  <c r="AJ2754" i="11"/>
  <c r="AI2749" i="11"/>
  <c r="AJ2738" i="11"/>
  <c r="AI2733" i="11"/>
  <c r="AJ2722" i="11"/>
  <c r="AI2717" i="11"/>
  <c r="AJ2706" i="11"/>
  <c r="AI2701" i="11"/>
  <c r="AJ2690" i="11"/>
  <c r="AI2685" i="11"/>
  <c r="AJ2674" i="11"/>
  <c r="AI2669" i="11"/>
  <c r="AJ2658" i="11"/>
  <c r="AI2653" i="11"/>
  <c r="AJ2642" i="11"/>
  <c r="AI2637" i="11"/>
  <c r="AJ2626" i="11"/>
  <c r="AI2621" i="11"/>
  <c r="AJ2610" i="11"/>
  <c r="AI2605" i="11"/>
  <c r="AJ2594" i="11"/>
  <c r="AI2589" i="11"/>
  <c r="AJ2586" i="11"/>
  <c r="AI2581" i="11"/>
  <c r="AJ2578" i="11"/>
  <c r="AI2573" i="11"/>
  <c r="AJ2570" i="11"/>
  <c r="AI2565" i="11"/>
  <c r="AJ2562" i="11"/>
  <c r="AI2558" i="11"/>
  <c r="AJ2556" i="11"/>
  <c r="AJ2554" i="11"/>
  <c r="AI2551" i="11"/>
  <c r="AI2549" i="11"/>
  <c r="AJ2547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I2961" i="11"/>
  <c r="AJ2950" i="11"/>
  <c r="AI2945" i="11"/>
  <c r="AJ2934" i="11"/>
  <c r="AI2929" i="11"/>
  <c r="AJ2918" i="11"/>
  <c r="AI2913" i="11"/>
  <c r="AJ2902" i="11"/>
  <c r="AI2897" i="11"/>
  <c r="AJ2886" i="11"/>
  <c r="AI2881" i="11"/>
  <c r="AJ2870" i="11"/>
  <c r="AI2865" i="11"/>
  <c r="AJ2854" i="11"/>
  <c r="AI2849" i="11"/>
  <c r="AJ2838" i="11"/>
  <c r="AI2833" i="11"/>
  <c r="AJ2822" i="11"/>
  <c r="AI2817" i="11"/>
  <c r="AJ2806" i="11"/>
  <c r="AI2801" i="11"/>
  <c r="AJ2790" i="11"/>
  <c r="AI2785" i="11"/>
  <c r="AJ2774" i="11"/>
  <c r="AI2769" i="11"/>
  <c r="AJ2758" i="11"/>
  <c r="AI2753" i="11"/>
  <c r="AJ2742" i="11"/>
  <c r="AI2737" i="11"/>
  <c r="AJ2726" i="11"/>
  <c r="AI2721" i="11"/>
  <c r="AJ2710" i="11"/>
  <c r="AI2705" i="11"/>
  <c r="AJ2694" i="11"/>
  <c r="AI2689" i="11"/>
  <c r="AJ2678" i="11"/>
  <c r="AI2673" i="11"/>
  <c r="AJ2662" i="11"/>
  <c r="AI2657" i="11"/>
  <c r="AJ2646" i="11"/>
  <c r="AI2641" i="11"/>
  <c r="AJ2630" i="11"/>
  <c r="AI2625" i="11"/>
  <c r="AJ2614" i="11"/>
  <c r="AI2609" i="11"/>
  <c r="AJ2598" i="11"/>
  <c r="AI2593" i="11"/>
  <c r="AI2586" i="11"/>
  <c r="AJ2583" i="11"/>
  <c r="AI2578" i="11"/>
  <c r="AJ2575" i="11"/>
  <c r="AI2570" i="11"/>
  <c r="AJ2567" i="11"/>
  <c r="AI2562" i="11"/>
  <c r="AJ2559" i="11"/>
  <c r="AI2554" i="11"/>
  <c r="AJ2552" i="11"/>
  <c r="AJ2550" i="11"/>
  <c r="AI2547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2954" i="11"/>
  <c r="AI2949" i="11"/>
  <c r="AJ2938" i="11"/>
  <c r="AI2933" i="11"/>
  <c r="AJ2922" i="11"/>
  <c r="AI2917" i="11"/>
  <c r="AJ2906" i="11"/>
  <c r="AI2901" i="11"/>
  <c r="AJ2890" i="11"/>
  <c r="AI2885" i="11"/>
  <c r="AJ2874" i="11"/>
  <c r="AI2869" i="11"/>
  <c r="AJ2858" i="11"/>
  <c r="AI2853" i="11"/>
  <c r="AJ2842" i="11"/>
  <c r="AI2837" i="11"/>
  <c r="AJ2826" i="11"/>
  <c r="AI2821" i="11"/>
  <c r="AJ2810" i="11"/>
  <c r="AI2805" i="11"/>
  <c r="AJ2794" i="11"/>
  <c r="AI2789" i="11"/>
  <c r="AJ2778" i="11"/>
  <c r="AI2773" i="11"/>
  <c r="AJ2762" i="11"/>
  <c r="AI2757" i="11"/>
  <c r="AJ2746" i="11"/>
  <c r="AI2741" i="11"/>
  <c r="AJ2730" i="11"/>
  <c r="AI2725" i="11"/>
  <c r="AJ2714" i="11"/>
  <c r="AI2709" i="11"/>
  <c r="AJ2698" i="11"/>
  <c r="AI2693" i="11"/>
  <c r="AJ2682" i="11"/>
  <c r="AI2677" i="11"/>
  <c r="AJ2666" i="11"/>
  <c r="AI2661" i="11"/>
  <c r="AJ2650" i="11"/>
  <c r="AI2645" i="11"/>
  <c r="AJ2634" i="11"/>
  <c r="AI2629" i="11"/>
  <c r="AJ2618" i="11"/>
  <c r="AI2613" i="11"/>
  <c r="AJ2602" i="11"/>
  <c r="AI2597" i="11"/>
  <c r="AI2585" i="11"/>
  <c r="AJ2582" i="11"/>
  <c r="AI2577" i="11"/>
  <c r="AJ2574" i="11"/>
  <c r="AI2569" i="11"/>
  <c r="AJ2566" i="11"/>
  <c r="AI2561" i="11"/>
  <c r="AI2559" i="11"/>
  <c r="AI2557" i="11"/>
  <c r="AJ2555" i="11"/>
  <c r="AI2550" i="11"/>
  <c r="AJ2548" i="11"/>
  <c r="AJ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59" i="11"/>
  <c r="AI2454" i="11"/>
  <c r="AJ2443" i="11"/>
  <c r="AI2438" i="11"/>
  <c r="AJ2427" i="11"/>
  <c r="AI2422" i="11"/>
  <c r="AJ2411" i="11"/>
  <c r="AI2406" i="11"/>
  <c r="AJ2395" i="11"/>
  <c r="AI2390" i="11"/>
  <c r="AJ2379" i="11"/>
  <c r="AI2374" i="11"/>
  <c r="AJ2363" i="11"/>
  <c r="AI2358" i="11"/>
  <c r="AJ2347" i="11"/>
  <c r="AI2342" i="11"/>
  <c r="AJ2331" i="11"/>
  <c r="AI2326" i="11"/>
  <c r="AJ2315" i="11"/>
  <c r="AI2310" i="11"/>
  <c r="AJ2299" i="11"/>
  <c r="AI2294" i="11"/>
  <c r="AJ2283" i="11"/>
  <c r="AI2278" i="11"/>
  <c r="AJ2267" i="11"/>
  <c r="AI2262" i="11"/>
  <c r="AJ2251" i="11"/>
  <c r="AI2246" i="11"/>
  <c r="AJ2235" i="11"/>
  <c r="AI2230" i="11"/>
  <c r="AJ2219" i="11"/>
  <c r="AI2214" i="11"/>
  <c r="AJ2203" i="11"/>
  <c r="AI2198" i="11"/>
  <c r="AJ2187" i="11"/>
  <c r="AI2182" i="11"/>
  <c r="AJ2171" i="11"/>
  <c r="AI2166" i="11"/>
  <c r="AJ2155" i="11"/>
  <c r="AI2150" i="11"/>
  <c r="AJ2139" i="11"/>
  <c r="AI2134" i="11"/>
  <c r="AJ2123" i="11"/>
  <c r="AI2118" i="11"/>
  <c r="AJ2107" i="11"/>
  <c r="AI2102" i="11"/>
  <c r="AJ2091" i="11"/>
  <c r="AI2086" i="11"/>
  <c r="AJ2075" i="11"/>
  <c r="AI2070" i="11"/>
  <c r="AJ2059" i="11"/>
  <c r="AI2054" i="11"/>
  <c r="AJ2043" i="11"/>
  <c r="AI2038" i="11"/>
  <c r="AJ2027" i="11"/>
  <c r="AI2022" i="11"/>
  <c r="AJ2011" i="11"/>
  <c r="AI2006" i="11"/>
  <c r="AJ1995" i="11"/>
  <c r="AI1990" i="11"/>
  <c r="AJ1979" i="11"/>
  <c r="AI1974" i="11"/>
  <c r="AJ1963" i="11"/>
  <c r="AI1958" i="11"/>
  <c r="AJ1947" i="11"/>
  <c r="AI1942" i="11"/>
  <c r="AJ1931" i="11"/>
  <c r="AI1926" i="11"/>
  <c r="AJ1915" i="11"/>
  <c r="AI1910" i="11"/>
  <c r="AJ1899" i="11"/>
  <c r="AI1894" i="11"/>
  <c r="AJ1883" i="11"/>
  <c r="AI1878" i="11"/>
  <c r="AJ1867" i="11"/>
  <c r="AI1862" i="11"/>
  <c r="AJ1851" i="11"/>
  <c r="AI1846" i="11"/>
  <c r="AJ1835" i="11"/>
  <c r="AI1830" i="11"/>
  <c r="AJ1819" i="11"/>
  <c r="AI1814" i="11"/>
  <c r="AJ1803" i="11"/>
  <c r="AI1798" i="11"/>
  <c r="AJ1787" i="11"/>
  <c r="AI1782" i="11"/>
  <c r="AJ1771" i="11"/>
  <c r="AI1766" i="11"/>
  <c r="AJ1755" i="11"/>
  <c r="AI1750" i="11"/>
  <c r="AJ1739" i="11"/>
  <c r="AI1734" i="11"/>
  <c r="AJ1723" i="11"/>
  <c r="AI1718" i="11"/>
  <c r="AJ1707" i="11"/>
  <c r="AI1702" i="11"/>
  <c r="AJ1691" i="11"/>
  <c r="AI1686" i="11"/>
  <c r="AJ1675" i="11"/>
  <c r="AI1670" i="11"/>
  <c r="AJ1659" i="11"/>
  <c r="AI1654" i="11"/>
  <c r="AJ1643" i="11"/>
  <c r="AI1638" i="11"/>
  <c r="AJ1627" i="11"/>
  <c r="AI1622" i="11"/>
  <c r="AJ1611" i="11"/>
  <c r="AI1606" i="11"/>
  <c r="AJ1595" i="11"/>
  <c r="AI1590" i="11"/>
  <c r="AJ1579" i="11"/>
  <c r="AI1574" i="11"/>
  <c r="AJ1563" i="11"/>
  <c r="AI1558" i="11"/>
  <c r="AJ1547" i="11"/>
  <c r="AI1542" i="11"/>
  <c r="AJ1531" i="11"/>
  <c r="AI1523" i="11"/>
  <c r="AJ1521" i="11"/>
  <c r="AJ1519" i="11"/>
  <c r="AI1516" i="11"/>
  <c r="AI1514" i="11"/>
  <c r="AJ1512" i="11"/>
  <c r="AI1507" i="11"/>
  <c r="AJ1505" i="11"/>
  <c r="AJ1503" i="11"/>
  <c r="AI1500" i="11"/>
  <c r="AI1498" i="11"/>
  <c r="AJ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J2463" i="11"/>
  <c r="AI2458" i="11"/>
  <c r="AJ2447" i="11"/>
  <c r="AI2442" i="11"/>
  <c r="AJ2431" i="11"/>
  <c r="AI2426" i="11"/>
  <c r="AJ2415" i="11"/>
  <c r="AI2410" i="11"/>
  <c r="AJ2399" i="11"/>
  <c r="AI2394" i="11"/>
  <c r="AJ2383" i="11"/>
  <c r="AI2378" i="11"/>
  <c r="AJ2367" i="11"/>
  <c r="AI2362" i="11"/>
  <c r="AJ2351" i="11"/>
  <c r="AI2346" i="11"/>
  <c r="AJ2335" i="11"/>
  <c r="AI2330" i="11"/>
  <c r="AJ2319" i="11"/>
  <c r="AI2314" i="11"/>
  <c r="AJ2303" i="11"/>
  <c r="AI2298" i="11"/>
  <c r="AJ2287" i="11"/>
  <c r="AI2282" i="11"/>
  <c r="AJ2271" i="11"/>
  <c r="AI2266" i="11"/>
  <c r="AJ2255" i="11"/>
  <c r="AI2250" i="11"/>
  <c r="AJ2239" i="11"/>
  <c r="AI2234" i="11"/>
  <c r="AJ2223" i="11"/>
  <c r="AI2218" i="11"/>
  <c r="AJ2207" i="11"/>
  <c r="AI2202" i="11"/>
  <c r="AJ2191" i="11"/>
  <c r="AI2186" i="11"/>
  <c r="AJ2175" i="11"/>
  <c r="AI2170" i="11"/>
  <c r="AJ2159" i="11"/>
  <c r="AI2154" i="11"/>
  <c r="AJ2143" i="11"/>
  <c r="AI2138" i="11"/>
  <c r="AJ2127" i="11"/>
  <c r="AI2122" i="11"/>
  <c r="AJ2111" i="11"/>
  <c r="AI2106" i="11"/>
  <c r="AJ2095" i="11"/>
  <c r="AI2090" i="11"/>
  <c r="AJ2079" i="11"/>
  <c r="AI2074" i="11"/>
  <c r="AJ2063" i="11"/>
  <c r="AI2058" i="11"/>
  <c r="AJ2047" i="11"/>
  <c r="AI2042" i="11"/>
  <c r="AJ2031" i="11"/>
  <c r="AI2026" i="11"/>
  <c r="AJ2015" i="11"/>
  <c r="AI2010" i="11"/>
  <c r="AJ1999" i="11"/>
  <c r="AI1994" i="11"/>
  <c r="AJ1983" i="11"/>
  <c r="AI1978" i="11"/>
  <c r="AJ1967" i="11"/>
  <c r="AI1962" i="11"/>
  <c r="AJ1951" i="11"/>
  <c r="AI1946" i="11"/>
  <c r="AJ1935" i="11"/>
  <c r="AI1930" i="11"/>
  <c r="AJ1919" i="11"/>
  <c r="AI1914" i="11"/>
  <c r="AJ1903" i="11"/>
  <c r="AI1898" i="11"/>
  <c r="AJ1887" i="11"/>
  <c r="AI1882" i="11"/>
  <c r="AJ1871" i="11"/>
  <c r="AI1866" i="11"/>
  <c r="AJ1855" i="11"/>
  <c r="AI1850" i="11"/>
  <c r="AJ1839" i="11"/>
  <c r="AI1834" i="11"/>
  <c r="AJ1823" i="11"/>
  <c r="AI1818" i="11"/>
  <c r="AJ1807" i="11"/>
  <c r="AI1802" i="11"/>
  <c r="AJ1791" i="11"/>
  <c r="AI1786" i="11"/>
  <c r="AJ1775" i="11"/>
  <c r="AI1770" i="11"/>
  <c r="AJ1759" i="11"/>
  <c r="AI1754" i="11"/>
  <c r="AJ1743" i="11"/>
  <c r="AI1738" i="11"/>
  <c r="AJ1727" i="11"/>
  <c r="AI1722" i="11"/>
  <c r="AJ1711" i="11"/>
  <c r="AI1706" i="11"/>
  <c r="AJ1695" i="11"/>
  <c r="AI1690" i="11"/>
  <c r="AJ1679" i="11"/>
  <c r="AI1674" i="11"/>
  <c r="AJ1663" i="11"/>
  <c r="AI1658" i="11"/>
  <c r="AJ1647" i="11"/>
  <c r="AI1642" i="11"/>
  <c r="AJ1631" i="11"/>
  <c r="AI1626" i="11"/>
  <c r="AJ1615" i="11"/>
  <c r="AI1610" i="11"/>
  <c r="AJ1599" i="11"/>
  <c r="AI1594" i="11"/>
  <c r="AJ1583" i="11"/>
  <c r="AI1578" i="11"/>
  <c r="AJ1567" i="11"/>
  <c r="AI1562" i="11"/>
  <c r="AJ1551" i="11"/>
  <c r="AI1546" i="11"/>
  <c r="AJ1535" i="11"/>
  <c r="AI1530" i="11"/>
  <c r="AI1526" i="11"/>
  <c r="AJ1524" i="11"/>
  <c r="AI1519" i="11"/>
  <c r="AJ1517" i="11"/>
  <c r="AJ1515" i="11"/>
  <c r="AI1512" i="11"/>
  <c r="AI1510" i="11"/>
  <c r="AJ1508" i="11"/>
  <c r="AI1503" i="11"/>
  <c r="AJ1501" i="11"/>
  <c r="AJ1499" i="11"/>
  <c r="AI1496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I789" i="11"/>
  <c r="AJ786" i="11"/>
  <c r="AI785" i="11"/>
  <c r="AJ782" i="11"/>
  <c r="AI781" i="11"/>
  <c r="AJ778" i="11"/>
  <c r="AI777" i="11"/>
  <c r="AJ774" i="11"/>
  <c r="AI773" i="11"/>
  <c r="AJ770" i="11"/>
  <c r="AI769" i="11"/>
  <c r="AJ766" i="11"/>
  <c r="AI765" i="11"/>
  <c r="AJ762" i="11"/>
  <c r="AI761" i="11"/>
  <c r="AJ758" i="11"/>
  <c r="AI757" i="11"/>
  <c r="AJ754" i="11"/>
  <c r="AI753" i="11"/>
  <c r="AJ750" i="11"/>
  <c r="AI749" i="11"/>
  <c r="AJ746" i="11"/>
  <c r="AI745" i="11"/>
  <c r="AJ742" i="11"/>
  <c r="AI741" i="11"/>
  <c r="AJ738" i="11"/>
  <c r="AI737" i="11"/>
  <c r="AJ734" i="11"/>
  <c r="AI733" i="11"/>
  <c r="AJ730" i="11"/>
  <c r="AI729" i="11"/>
  <c r="AJ726" i="11"/>
  <c r="AI725" i="11"/>
  <c r="AJ722" i="11"/>
  <c r="AI721" i="11"/>
  <c r="AJ718" i="11"/>
  <c r="AI717" i="11"/>
  <c r="AJ714" i="11"/>
  <c r="AI713" i="11"/>
  <c r="AJ710" i="11"/>
  <c r="AI709" i="11"/>
  <c r="AJ706" i="11"/>
  <c r="AI705" i="11"/>
  <c r="AJ702" i="11"/>
  <c r="AI701" i="11"/>
  <c r="AJ698" i="11"/>
  <c r="AI697" i="11"/>
  <c r="AJ694" i="11"/>
  <c r="AI693" i="11"/>
  <c r="AJ690" i="11"/>
  <c r="AI689" i="11"/>
  <c r="AJ686" i="11"/>
  <c r="AI685" i="11"/>
  <c r="AJ682" i="11"/>
  <c r="AI681" i="11"/>
  <c r="AJ678" i="11"/>
  <c r="AI677" i="11"/>
  <c r="AJ674" i="11"/>
  <c r="AI673" i="11"/>
  <c r="AJ670" i="11"/>
  <c r="AI669" i="11"/>
  <c r="AJ666" i="11"/>
  <c r="AI665" i="11"/>
  <c r="AJ662" i="11"/>
  <c r="AI661" i="11"/>
  <c r="AJ658" i="11"/>
  <c r="AI657" i="11"/>
  <c r="AJ654" i="11"/>
  <c r="AI653" i="11"/>
  <c r="AJ650" i="11"/>
  <c r="AI649" i="11"/>
  <c r="AJ646" i="11"/>
  <c r="AI645" i="11"/>
  <c r="AJ642" i="11"/>
  <c r="AI641" i="11"/>
  <c r="AJ638" i="11"/>
  <c r="AI637" i="11"/>
  <c r="AJ634" i="11"/>
  <c r="AI633" i="11"/>
  <c r="AJ630" i="11"/>
  <c r="AI629" i="11"/>
  <c r="AJ626" i="11"/>
  <c r="AI625" i="11"/>
  <c r="AJ622" i="11"/>
  <c r="AI621" i="11"/>
  <c r="AJ618" i="11"/>
  <c r="AI617" i="11"/>
  <c r="AJ614" i="11"/>
  <c r="AI613" i="11"/>
  <c r="AJ610" i="11"/>
  <c r="AI609" i="11"/>
  <c r="AJ606" i="11"/>
  <c r="AI605" i="11"/>
  <c r="AJ602" i="11"/>
  <c r="AI601" i="11"/>
  <c r="AJ598" i="11"/>
  <c r="AI597" i="11"/>
  <c r="AJ594" i="11"/>
  <c r="AI593" i="11"/>
  <c r="AJ590" i="11"/>
  <c r="AI589" i="11"/>
  <c r="AJ586" i="11"/>
  <c r="AI585" i="11"/>
  <c r="AJ582" i="11"/>
  <c r="AI581" i="11"/>
  <c r="AJ578" i="11"/>
  <c r="AI577" i="11"/>
  <c r="AJ574" i="11"/>
  <c r="AI573" i="11"/>
  <c r="AJ570" i="11"/>
  <c r="AI569" i="11"/>
  <c r="AJ566" i="11"/>
  <c r="AI565" i="11"/>
  <c r="AJ562" i="11"/>
  <c r="AI2462" i="11"/>
  <c r="AJ2451" i="11"/>
  <c r="AI2446" i="11"/>
  <c r="AJ2435" i="11"/>
  <c r="AI2430" i="11"/>
  <c r="AJ2419" i="11"/>
  <c r="AI2414" i="11"/>
  <c r="AJ2403" i="11"/>
  <c r="AI2398" i="11"/>
  <c r="AJ2387" i="11"/>
  <c r="AI2382" i="11"/>
  <c r="AJ2371" i="11"/>
  <c r="AI2366" i="11"/>
  <c r="AJ2355" i="11"/>
  <c r="AI2350" i="11"/>
  <c r="AJ2339" i="11"/>
  <c r="AI2334" i="11"/>
  <c r="AJ2323" i="11"/>
  <c r="AI2318" i="11"/>
  <c r="AJ2307" i="11"/>
  <c r="AI2302" i="11"/>
  <c r="AJ2291" i="11"/>
  <c r="AI2286" i="11"/>
  <c r="AJ2275" i="11"/>
  <c r="AI2270" i="11"/>
  <c r="AJ2259" i="11"/>
  <c r="AI2254" i="11"/>
  <c r="AJ2243" i="11"/>
  <c r="AI2238" i="11"/>
  <c r="AJ2227" i="11"/>
  <c r="AI2222" i="11"/>
  <c r="AJ2211" i="11"/>
  <c r="AI2206" i="11"/>
  <c r="AJ2195" i="11"/>
  <c r="AI2190" i="11"/>
  <c r="AJ2179" i="11"/>
  <c r="AI2174" i="11"/>
  <c r="AJ2163" i="11"/>
  <c r="AI2158" i="11"/>
  <c r="AJ2147" i="11"/>
  <c r="AI2142" i="11"/>
  <c r="AJ2131" i="11"/>
  <c r="AI2126" i="11"/>
  <c r="AJ2115" i="11"/>
  <c r="AI2110" i="11"/>
  <c r="AJ2099" i="11"/>
  <c r="AI2094" i="11"/>
  <c r="AJ2083" i="11"/>
  <c r="AI2078" i="11"/>
  <c r="AJ2067" i="11"/>
  <c r="AI2062" i="11"/>
  <c r="AJ2051" i="11"/>
  <c r="AI2046" i="11"/>
  <c r="AJ2035" i="11"/>
  <c r="AI2030" i="11"/>
  <c r="AJ2019" i="11"/>
  <c r="AI2014" i="11"/>
  <c r="AJ2003" i="11"/>
  <c r="AI1998" i="11"/>
  <c r="AJ1987" i="11"/>
  <c r="AI1982" i="11"/>
  <c r="AJ1971" i="11"/>
  <c r="AI1966" i="11"/>
  <c r="AJ1955" i="11"/>
  <c r="AI1950" i="11"/>
  <c r="AJ1939" i="11"/>
  <c r="AI1934" i="11"/>
  <c r="AJ1923" i="11"/>
  <c r="AI1918" i="11"/>
  <c r="AJ1907" i="11"/>
  <c r="AI1902" i="11"/>
  <c r="AJ1891" i="11"/>
  <c r="AI1886" i="11"/>
  <c r="AJ1875" i="11"/>
  <c r="AI1870" i="11"/>
  <c r="AJ1859" i="11"/>
  <c r="AI1854" i="11"/>
  <c r="AJ1843" i="11"/>
  <c r="AI1838" i="11"/>
  <c r="AJ1827" i="11"/>
  <c r="AI1822" i="11"/>
  <c r="AJ1811" i="11"/>
  <c r="AI1806" i="11"/>
  <c r="AJ1795" i="11"/>
  <c r="AI1790" i="11"/>
  <c r="AJ1779" i="11"/>
  <c r="AI1774" i="11"/>
  <c r="AJ1763" i="11"/>
  <c r="AI1758" i="11"/>
  <c r="AJ1747" i="11"/>
  <c r="AI1742" i="11"/>
  <c r="AJ1731" i="11"/>
  <c r="AI1726" i="11"/>
  <c r="AJ1715" i="11"/>
  <c r="AI1710" i="11"/>
  <c r="AJ1699" i="11"/>
  <c r="AI1694" i="11"/>
  <c r="AJ1683" i="11"/>
  <c r="AI1678" i="11"/>
  <c r="AJ1667" i="11"/>
  <c r="AI1662" i="11"/>
  <c r="AJ1651" i="11"/>
  <c r="AI1646" i="11"/>
  <c r="AJ1635" i="11"/>
  <c r="AI1630" i="11"/>
  <c r="AJ1619" i="11"/>
  <c r="AI1614" i="11"/>
  <c r="AJ1603" i="11"/>
  <c r="AI1598" i="11"/>
  <c r="AJ1587" i="11"/>
  <c r="AI1582" i="11"/>
  <c r="AJ1571" i="11"/>
  <c r="AI1566" i="11"/>
  <c r="AJ1555" i="11"/>
  <c r="AI1550" i="11"/>
  <c r="AJ1539" i="11"/>
  <c r="AI1534" i="11"/>
  <c r="AI1524" i="11"/>
  <c r="AI1522" i="11"/>
  <c r="AJ1520" i="11"/>
  <c r="AI1515" i="11"/>
  <c r="AJ1513" i="11"/>
  <c r="AJ1511" i="11"/>
  <c r="AI1508" i="11"/>
  <c r="AI1506" i="11"/>
  <c r="AJ1504" i="11"/>
  <c r="AI1499" i="11"/>
  <c r="AJ1497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J2455" i="11"/>
  <c r="AI2450" i="11"/>
  <c r="AJ2439" i="11"/>
  <c r="AI2434" i="11"/>
  <c r="AJ2423" i="11"/>
  <c r="AI2418" i="11"/>
  <c r="AJ2407" i="11"/>
  <c r="AI2402" i="11"/>
  <c r="AJ2391" i="11"/>
  <c r="AI2386" i="11"/>
  <c r="AJ2375" i="11"/>
  <c r="AI2370" i="11"/>
  <c r="AJ2359" i="11"/>
  <c r="AI2354" i="11"/>
  <c r="AJ2343" i="11"/>
  <c r="AI2338" i="11"/>
  <c r="AJ2327" i="11"/>
  <c r="AI2322" i="11"/>
  <c r="AJ2311" i="11"/>
  <c r="AI2306" i="11"/>
  <c r="AJ2295" i="11"/>
  <c r="AI2290" i="11"/>
  <c r="AJ2279" i="11"/>
  <c r="AI2274" i="11"/>
  <c r="AJ2263" i="11"/>
  <c r="AI2258" i="11"/>
  <c r="AJ2247" i="11"/>
  <c r="AI2242" i="11"/>
  <c r="AJ2231" i="11"/>
  <c r="AI2226" i="11"/>
  <c r="AJ2215" i="11"/>
  <c r="AI2210" i="11"/>
  <c r="AJ2199" i="11"/>
  <c r="AI2194" i="11"/>
  <c r="AJ2183" i="11"/>
  <c r="AI2178" i="11"/>
  <c r="AJ2167" i="11"/>
  <c r="AI2162" i="11"/>
  <c r="AJ2151" i="11"/>
  <c r="AI2146" i="11"/>
  <c r="AJ2135" i="11"/>
  <c r="AI2130" i="11"/>
  <c r="AJ2119" i="11"/>
  <c r="AI2114" i="11"/>
  <c r="AJ2103" i="11"/>
  <c r="AI2098" i="11"/>
  <c r="AJ2087" i="11"/>
  <c r="AI2082" i="11"/>
  <c r="AJ2071" i="11"/>
  <c r="AI2066" i="11"/>
  <c r="AJ2055" i="11"/>
  <c r="AI2050" i="11"/>
  <c r="AJ2039" i="11"/>
  <c r="AI2034" i="11"/>
  <c r="AJ2023" i="11"/>
  <c r="AI2018" i="11"/>
  <c r="AJ2007" i="11"/>
  <c r="AI2002" i="11"/>
  <c r="AJ1991" i="11"/>
  <c r="AI1986" i="11"/>
  <c r="AJ1975" i="11"/>
  <c r="AI1970" i="11"/>
  <c r="AJ1959" i="11"/>
  <c r="AI1954" i="11"/>
  <c r="AJ1943" i="11"/>
  <c r="AI1938" i="11"/>
  <c r="AJ1927" i="11"/>
  <c r="AI1922" i="11"/>
  <c r="AJ1911" i="11"/>
  <c r="AI1906" i="11"/>
  <c r="AJ1895" i="11"/>
  <c r="AI1890" i="11"/>
  <c r="AJ1879" i="11"/>
  <c r="AI1874" i="11"/>
  <c r="AJ1863" i="11"/>
  <c r="AI1858" i="11"/>
  <c r="AJ1847" i="11"/>
  <c r="AI1842" i="11"/>
  <c r="AJ1831" i="11"/>
  <c r="AI1826" i="11"/>
  <c r="AJ1815" i="11"/>
  <c r="AI1810" i="11"/>
  <c r="AJ1799" i="11"/>
  <c r="AI1794" i="11"/>
  <c r="AJ1783" i="11"/>
  <c r="AI1778" i="11"/>
  <c r="AJ1767" i="11"/>
  <c r="AI1762" i="11"/>
  <c r="AJ1751" i="11"/>
  <c r="AI1746" i="11"/>
  <c r="AJ1735" i="11"/>
  <c r="AI1730" i="11"/>
  <c r="AJ1719" i="11"/>
  <c r="AI1714" i="11"/>
  <c r="AJ1703" i="11"/>
  <c r="AI1698" i="11"/>
  <c r="AJ1687" i="11"/>
  <c r="AI1682" i="11"/>
  <c r="AJ1671" i="11"/>
  <c r="AI1666" i="11"/>
  <c r="AJ1655" i="11"/>
  <c r="AI1650" i="11"/>
  <c r="AJ1639" i="11"/>
  <c r="AI1634" i="11"/>
  <c r="AJ1623" i="11"/>
  <c r="AI1618" i="11"/>
  <c r="AJ1607" i="11"/>
  <c r="AI1602" i="11"/>
  <c r="AJ1591" i="11"/>
  <c r="AI1586" i="11"/>
  <c r="AJ1575" i="11"/>
  <c r="AI1570" i="11"/>
  <c r="AJ1559" i="11"/>
  <c r="AI1554" i="11"/>
  <c r="AJ1543" i="11"/>
  <c r="AI1538" i="11"/>
  <c r="AJ1527" i="11"/>
  <c r="AJ1525" i="11"/>
  <c r="AJ1523" i="11"/>
  <c r="AI1520" i="11"/>
  <c r="AI1518" i="11"/>
  <c r="AJ1516" i="11"/>
  <c r="AI1511" i="11"/>
  <c r="AJ1509" i="11"/>
  <c r="AJ1507" i="11"/>
  <c r="AI1504" i="11"/>
  <c r="AI1502" i="11"/>
  <c r="AJ1500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994" i="11"/>
  <c r="AJ983" i="11"/>
  <c r="AI978" i="11"/>
  <c r="AJ967" i="11"/>
  <c r="AI962" i="11"/>
  <c r="AJ951" i="11"/>
  <c r="AI946" i="11"/>
  <c r="AJ935" i="11"/>
  <c r="AI930" i="11"/>
  <c r="AJ919" i="11"/>
  <c r="AI914" i="11"/>
  <c r="AJ903" i="11"/>
  <c r="AI898" i="11"/>
  <c r="AJ887" i="11"/>
  <c r="AI882" i="11"/>
  <c r="AJ871" i="11"/>
  <c r="AI866" i="11"/>
  <c r="AJ855" i="11"/>
  <c r="AI850" i="11"/>
  <c r="AJ839" i="11"/>
  <c r="AI834" i="11"/>
  <c r="AJ823" i="11"/>
  <c r="AI818" i="11"/>
  <c r="AJ807" i="11"/>
  <c r="AI802" i="11"/>
  <c r="AJ791" i="11"/>
  <c r="AI786" i="11"/>
  <c r="AJ775" i="11"/>
  <c r="AI770" i="11"/>
  <c r="AJ759" i="11"/>
  <c r="AI754" i="11"/>
  <c r="AJ743" i="11"/>
  <c r="AI738" i="11"/>
  <c r="AJ727" i="11"/>
  <c r="AI722" i="11"/>
  <c r="AJ711" i="11"/>
  <c r="AI706" i="11"/>
  <c r="AJ695" i="11"/>
  <c r="AI690" i="11"/>
  <c r="AJ679" i="11"/>
  <c r="AI674" i="11"/>
  <c r="AJ663" i="11"/>
  <c r="AI658" i="11"/>
  <c r="AJ647" i="11"/>
  <c r="AI642" i="11"/>
  <c r="AJ631" i="11"/>
  <c r="AI626" i="11"/>
  <c r="AJ615" i="11"/>
  <c r="AI611" i="11"/>
  <c r="AJ608" i="11"/>
  <c r="AI603" i="11"/>
  <c r="AJ600" i="11"/>
  <c r="AI595" i="11"/>
  <c r="AJ592" i="11"/>
  <c r="AI587" i="11"/>
  <c r="AJ584" i="11"/>
  <c r="AI579" i="11"/>
  <c r="AJ577" i="11"/>
  <c r="AJ575" i="11"/>
  <c r="AI572" i="11"/>
  <c r="AI570" i="11"/>
  <c r="AJ568" i="11"/>
  <c r="AI563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497" i="11"/>
  <c r="AI496" i="11"/>
  <c r="AJ493" i="11"/>
  <c r="AI492" i="11"/>
  <c r="AJ489" i="11"/>
  <c r="AI488" i="11"/>
  <c r="AJ485" i="11"/>
  <c r="AI484" i="11"/>
  <c r="AJ481" i="11"/>
  <c r="AI480" i="11"/>
  <c r="AJ477" i="11"/>
  <c r="AI476" i="11"/>
  <c r="AJ473" i="11"/>
  <c r="AI472" i="11"/>
  <c r="AJ469" i="11"/>
  <c r="AI468" i="11"/>
  <c r="AJ465" i="11"/>
  <c r="AI464" i="11"/>
  <c r="AJ461" i="11"/>
  <c r="AI460" i="11"/>
  <c r="AJ457" i="11"/>
  <c r="AI456" i="11"/>
  <c r="AJ453" i="11"/>
  <c r="AI452" i="11"/>
  <c r="AJ449" i="11"/>
  <c r="AI448" i="11"/>
  <c r="AJ445" i="11"/>
  <c r="AI444" i="11"/>
  <c r="AJ441" i="11"/>
  <c r="AI440" i="11"/>
  <c r="AJ437" i="11"/>
  <c r="AI436" i="11"/>
  <c r="AJ433" i="11"/>
  <c r="AI432" i="11"/>
  <c r="AJ429" i="11"/>
  <c r="AI428" i="11"/>
  <c r="AJ425" i="11"/>
  <c r="AI424" i="11"/>
  <c r="AJ421" i="11"/>
  <c r="AI420" i="11"/>
  <c r="AJ417" i="11"/>
  <c r="AI416" i="11"/>
  <c r="AJ413" i="11"/>
  <c r="AI412" i="11"/>
  <c r="AJ409" i="11"/>
  <c r="AI408" i="11"/>
  <c r="AJ405" i="11"/>
  <c r="AI404" i="11"/>
  <c r="AJ401" i="11"/>
  <c r="AI400" i="11"/>
  <c r="AJ397" i="11"/>
  <c r="AI396" i="11"/>
  <c r="AJ393" i="11"/>
  <c r="AI392" i="11"/>
  <c r="AJ389" i="11"/>
  <c r="AI388" i="11"/>
  <c r="AJ385" i="11"/>
  <c r="AI384" i="11"/>
  <c r="AJ381" i="11"/>
  <c r="AI380" i="11"/>
  <c r="AJ377" i="11"/>
  <c r="AI376" i="11"/>
  <c r="AJ373" i="11"/>
  <c r="AI372" i="11"/>
  <c r="AJ369" i="11"/>
  <c r="AI368" i="11"/>
  <c r="AJ365" i="11"/>
  <c r="AI364" i="11"/>
  <c r="AJ361" i="11"/>
  <c r="AI360" i="11"/>
  <c r="AJ357" i="11"/>
  <c r="AI356" i="11"/>
  <c r="AJ353" i="11"/>
  <c r="AI352" i="11"/>
  <c r="AJ349" i="11"/>
  <c r="AI348" i="11"/>
  <c r="AJ345" i="11"/>
  <c r="AI344" i="11"/>
  <c r="AJ341" i="11"/>
  <c r="AI340" i="11"/>
  <c r="AJ337" i="11"/>
  <c r="AI336" i="11"/>
  <c r="AJ333" i="11"/>
  <c r="AI332" i="11"/>
  <c r="AJ329" i="11"/>
  <c r="AI328" i="11"/>
  <c r="AJ325" i="11"/>
  <c r="AI324" i="11"/>
  <c r="AJ321" i="11"/>
  <c r="AI320" i="11"/>
  <c r="AJ317" i="11"/>
  <c r="AI316" i="11"/>
  <c r="AJ313" i="11"/>
  <c r="AI312" i="11"/>
  <c r="AJ309" i="11"/>
  <c r="AI308" i="11"/>
  <c r="AJ305" i="11"/>
  <c r="AI304" i="11"/>
  <c r="AJ301" i="11"/>
  <c r="AI300" i="11"/>
  <c r="AJ297" i="11"/>
  <c r="AI296" i="11"/>
  <c r="AJ293" i="11"/>
  <c r="AI292" i="11"/>
  <c r="AJ289" i="11"/>
  <c r="AI288" i="11"/>
  <c r="AJ285" i="11"/>
  <c r="AI284" i="11"/>
  <c r="AJ281" i="11"/>
  <c r="AI280" i="11"/>
  <c r="AJ277" i="11"/>
  <c r="AI276" i="11"/>
  <c r="AJ273" i="11"/>
  <c r="AI272" i="11"/>
  <c r="AJ269" i="11"/>
  <c r="AI268" i="11"/>
  <c r="AJ265" i="11"/>
  <c r="AI264" i="11"/>
  <c r="AJ261" i="11"/>
  <c r="AI260" i="11"/>
  <c r="AJ257" i="11"/>
  <c r="AI256" i="11"/>
  <c r="AJ253" i="11"/>
  <c r="AI252" i="11"/>
  <c r="AJ249" i="11"/>
  <c r="AI248" i="11"/>
  <c r="AJ245" i="11"/>
  <c r="AI244" i="11"/>
  <c r="AJ241" i="11"/>
  <c r="AI240" i="11"/>
  <c r="AJ237" i="11"/>
  <c r="AI236" i="11"/>
  <c r="AJ233" i="11"/>
  <c r="AI232" i="11"/>
  <c r="AJ229" i="11"/>
  <c r="AI228" i="11"/>
  <c r="AJ225" i="11"/>
  <c r="AI224" i="11"/>
  <c r="AJ221" i="11"/>
  <c r="AI220" i="11"/>
  <c r="AJ217" i="11"/>
  <c r="AI216" i="11"/>
  <c r="AJ213" i="11"/>
  <c r="AI212" i="11"/>
  <c r="AJ209" i="11"/>
  <c r="AI208" i="11"/>
  <c r="AJ205" i="11"/>
  <c r="AI204" i="11"/>
  <c r="AJ201" i="11"/>
  <c r="AI200" i="11"/>
  <c r="AJ197" i="11"/>
  <c r="AI196" i="11"/>
  <c r="AJ193" i="11"/>
  <c r="AI192" i="11"/>
  <c r="AJ189" i="11"/>
  <c r="AI188" i="11"/>
  <c r="AJ185" i="11"/>
  <c r="AI184" i="11"/>
  <c r="AJ181" i="11"/>
  <c r="AJ180" i="11"/>
  <c r="AI177" i="11"/>
  <c r="AJ176" i="11"/>
  <c r="AI173" i="11"/>
  <c r="AJ172" i="11"/>
  <c r="AJ170" i="11"/>
  <c r="AI169" i="11"/>
  <c r="AJ166" i="11"/>
  <c r="AJ165" i="11"/>
  <c r="AI162" i="11"/>
  <c r="AJ161" i="11"/>
  <c r="AI158" i="11"/>
  <c r="AJ157" i="11"/>
  <c r="AJ155" i="11"/>
  <c r="AI154" i="11"/>
  <c r="AI151" i="11"/>
  <c r="AJ150" i="11"/>
  <c r="AI147" i="11"/>
  <c r="AJ146" i="11"/>
  <c r="AI143" i="11"/>
  <c r="AJ140" i="11"/>
  <c r="AJ139" i="11"/>
  <c r="AJ138" i="11"/>
  <c r="AJ137" i="11"/>
  <c r="AJ136" i="11"/>
  <c r="AJ135" i="11"/>
  <c r="AJ134" i="11"/>
  <c r="AJ133" i="11"/>
  <c r="AJ132" i="11"/>
  <c r="AJ131" i="11"/>
  <c r="AJ130" i="11"/>
  <c r="AI129" i="11"/>
  <c r="AJ126" i="11"/>
  <c r="AI125" i="11"/>
  <c r="AJ122" i="11"/>
  <c r="AJ121" i="11"/>
  <c r="AI120" i="11"/>
  <c r="AI118" i="11"/>
  <c r="AJ105" i="11"/>
  <c r="AJ104" i="11"/>
  <c r="AI103" i="11"/>
  <c r="AI100" i="11"/>
  <c r="AI98" i="11"/>
  <c r="AI96" i="11"/>
  <c r="AI94" i="11"/>
  <c r="AI92" i="11"/>
  <c r="AI90" i="11"/>
  <c r="AI88" i="11"/>
  <c r="AI86" i="11"/>
  <c r="AI84" i="11"/>
  <c r="AI82" i="11"/>
  <c r="AI80" i="11"/>
  <c r="AI78" i="11"/>
  <c r="AI76" i="11"/>
  <c r="AI74" i="11"/>
  <c r="AI72" i="11"/>
  <c r="AI70" i="11"/>
  <c r="AI68" i="11"/>
  <c r="AI66" i="11"/>
  <c r="AI64" i="11"/>
  <c r="AI62" i="11"/>
  <c r="AI60" i="11"/>
  <c r="AI58" i="11"/>
  <c r="AI56" i="11"/>
  <c r="AI54" i="11"/>
  <c r="AJ987" i="11"/>
  <c r="AI982" i="11"/>
  <c r="AJ971" i="11"/>
  <c r="AI966" i="11"/>
  <c r="AJ955" i="11"/>
  <c r="AI950" i="11"/>
  <c r="AJ939" i="11"/>
  <c r="AI934" i="11"/>
  <c r="AJ923" i="11"/>
  <c r="AI918" i="11"/>
  <c r="AJ907" i="11"/>
  <c r="AI902" i="11"/>
  <c r="AJ891" i="11"/>
  <c r="AI886" i="11"/>
  <c r="AJ875" i="11"/>
  <c r="AI870" i="11"/>
  <c r="AJ859" i="11"/>
  <c r="AI854" i="11"/>
  <c r="AJ843" i="11"/>
  <c r="AI838" i="11"/>
  <c r="AJ827" i="11"/>
  <c r="AI822" i="11"/>
  <c r="AJ811" i="11"/>
  <c r="AI806" i="11"/>
  <c r="AJ795" i="11"/>
  <c r="AI790" i="11"/>
  <c r="AJ779" i="11"/>
  <c r="AI774" i="11"/>
  <c r="AJ763" i="11"/>
  <c r="AI758" i="11"/>
  <c r="AJ747" i="11"/>
  <c r="AI742" i="11"/>
  <c r="AJ731" i="11"/>
  <c r="AI726" i="11"/>
  <c r="AJ715" i="11"/>
  <c r="AI710" i="11"/>
  <c r="AJ699" i="11"/>
  <c r="AI694" i="11"/>
  <c r="AJ683" i="11"/>
  <c r="AI678" i="11"/>
  <c r="AJ667" i="11"/>
  <c r="AI662" i="11"/>
  <c r="AJ651" i="11"/>
  <c r="AI646" i="11"/>
  <c r="AJ635" i="11"/>
  <c r="AI630" i="11"/>
  <c r="AJ619" i="11"/>
  <c r="AI614" i="11"/>
  <c r="AI610" i="11"/>
  <c r="AJ607" i="11"/>
  <c r="AI602" i="11"/>
  <c r="AJ599" i="11"/>
  <c r="AI594" i="11"/>
  <c r="AJ591" i="11"/>
  <c r="AI586" i="11"/>
  <c r="AI584" i="11"/>
  <c r="AI582" i="11"/>
  <c r="AJ580" i="11"/>
  <c r="AI575" i="11"/>
  <c r="AJ573" i="11"/>
  <c r="AJ571" i="11"/>
  <c r="AI568" i="11"/>
  <c r="AI566" i="11"/>
  <c r="AJ564" i="11"/>
  <c r="AI561" i="11"/>
  <c r="AJ558" i="11"/>
  <c r="AI557" i="11"/>
  <c r="AJ554" i="11"/>
  <c r="AI553" i="11"/>
  <c r="AJ550" i="11"/>
  <c r="AI549" i="11"/>
  <c r="AJ546" i="11"/>
  <c r="AI545" i="11"/>
  <c r="AJ542" i="11"/>
  <c r="AI541" i="11"/>
  <c r="AJ538" i="11"/>
  <c r="AI537" i="11"/>
  <c r="AJ534" i="11"/>
  <c r="AI533" i="11"/>
  <c r="AJ530" i="11"/>
  <c r="AI529" i="11"/>
  <c r="AJ526" i="11"/>
  <c r="AI525" i="11"/>
  <c r="AJ522" i="11"/>
  <c r="AI521" i="11"/>
  <c r="AJ518" i="11"/>
  <c r="AI517" i="11"/>
  <c r="AJ514" i="11"/>
  <c r="AI513" i="11"/>
  <c r="AJ510" i="11"/>
  <c r="AI509" i="11"/>
  <c r="AJ506" i="11"/>
  <c r="AI505" i="11"/>
  <c r="AJ502" i="11"/>
  <c r="AI501" i="11"/>
  <c r="AJ498" i="11"/>
  <c r="AI497" i="11"/>
  <c r="AJ494" i="11"/>
  <c r="AI493" i="11"/>
  <c r="AJ490" i="11"/>
  <c r="AI489" i="11"/>
  <c r="AJ486" i="11"/>
  <c r="AI485" i="11"/>
  <c r="AJ482" i="11"/>
  <c r="AI481" i="11"/>
  <c r="AJ478" i="11"/>
  <c r="AI477" i="11"/>
  <c r="AJ474" i="11"/>
  <c r="AI473" i="11"/>
  <c r="AJ470" i="11"/>
  <c r="AI469" i="11"/>
  <c r="AJ466" i="11"/>
  <c r="AI465" i="11"/>
  <c r="AJ462" i="11"/>
  <c r="AI461" i="11"/>
  <c r="AJ458" i="11"/>
  <c r="AI457" i="11"/>
  <c r="AJ454" i="11"/>
  <c r="AI453" i="11"/>
  <c r="AJ450" i="11"/>
  <c r="AI449" i="11"/>
  <c r="AJ446" i="11"/>
  <c r="AI445" i="11"/>
  <c r="AJ442" i="11"/>
  <c r="AI441" i="11"/>
  <c r="AJ438" i="11"/>
  <c r="AI437" i="11"/>
  <c r="AJ434" i="11"/>
  <c r="AI433" i="11"/>
  <c r="AJ430" i="11"/>
  <c r="AI429" i="11"/>
  <c r="AJ426" i="11"/>
  <c r="AI425" i="11"/>
  <c r="AJ422" i="11"/>
  <c r="AI421" i="11"/>
  <c r="AJ418" i="11"/>
  <c r="AI417" i="11"/>
  <c r="AJ414" i="11"/>
  <c r="AI413" i="11"/>
  <c r="AJ410" i="11"/>
  <c r="AI409" i="11"/>
  <c r="AJ406" i="11"/>
  <c r="AI405" i="11"/>
  <c r="AJ402" i="11"/>
  <c r="AI401" i="11"/>
  <c r="AJ398" i="11"/>
  <c r="AI397" i="11"/>
  <c r="AJ394" i="11"/>
  <c r="AI393" i="11"/>
  <c r="AJ390" i="11"/>
  <c r="AI389" i="11"/>
  <c r="AJ386" i="11"/>
  <c r="AI385" i="11"/>
  <c r="AJ382" i="11"/>
  <c r="AI381" i="11"/>
  <c r="AJ378" i="11"/>
  <c r="AI377" i="11"/>
  <c r="AJ374" i="11"/>
  <c r="AI373" i="11"/>
  <c r="AJ370" i="11"/>
  <c r="AI369" i="11"/>
  <c r="AJ366" i="11"/>
  <c r="AI365" i="11"/>
  <c r="AJ362" i="11"/>
  <c r="AI361" i="11"/>
  <c r="AJ358" i="11"/>
  <c r="AI357" i="11"/>
  <c r="AJ354" i="11"/>
  <c r="AI353" i="11"/>
  <c r="AJ350" i="11"/>
  <c r="AI349" i="11"/>
  <c r="AJ346" i="11"/>
  <c r="AI345" i="11"/>
  <c r="AJ342" i="11"/>
  <c r="AI341" i="11"/>
  <c r="AJ338" i="11"/>
  <c r="AI337" i="11"/>
  <c r="AJ334" i="11"/>
  <c r="AI333" i="11"/>
  <c r="AJ330" i="11"/>
  <c r="AI329" i="11"/>
  <c r="AJ326" i="11"/>
  <c r="AI325" i="11"/>
  <c r="AJ322" i="11"/>
  <c r="AI321" i="11"/>
  <c r="AJ318" i="11"/>
  <c r="AI317" i="11"/>
  <c r="AJ314" i="11"/>
  <c r="AI313" i="11"/>
  <c r="AJ310" i="11"/>
  <c r="AI309" i="11"/>
  <c r="AJ306" i="11"/>
  <c r="AI305" i="11"/>
  <c r="AJ302" i="11"/>
  <c r="AI301" i="11"/>
  <c r="AJ298" i="11"/>
  <c r="AI297" i="11"/>
  <c r="AJ294" i="11"/>
  <c r="AI293" i="11"/>
  <c r="AJ290" i="11"/>
  <c r="AI289" i="11"/>
  <c r="AJ286" i="11"/>
  <c r="AI285" i="11"/>
  <c r="AJ282" i="11"/>
  <c r="AI281" i="11"/>
  <c r="AJ278" i="11"/>
  <c r="AI277" i="11"/>
  <c r="AJ274" i="11"/>
  <c r="AI273" i="11"/>
  <c r="AJ270" i="11"/>
  <c r="AI269" i="11"/>
  <c r="AJ266" i="11"/>
  <c r="AI265" i="11"/>
  <c r="AJ262" i="11"/>
  <c r="AI261" i="11"/>
  <c r="AJ258" i="11"/>
  <c r="AI257" i="11"/>
  <c r="AJ254" i="11"/>
  <c r="AI253" i="11"/>
  <c r="AJ250" i="11"/>
  <c r="AI249" i="11"/>
  <c r="AJ246" i="11"/>
  <c r="AI245" i="11"/>
  <c r="AJ242" i="11"/>
  <c r="AI241" i="11"/>
  <c r="AJ238" i="11"/>
  <c r="AI237" i="11"/>
  <c r="AJ234" i="11"/>
  <c r="AI233" i="11"/>
  <c r="AJ230" i="11"/>
  <c r="AI229" i="11"/>
  <c r="AJ226" i="11"/>
  <c r="AI225" i="11"/>
  <c r="AJ222" i="11"/>
  <c r="AI221" i="11"/>
  <c r="AJ218" i="11"/>
  <c r="AI217" i="11"/>
  <c r="AJ214" i="11"/>
  <c r="AI213" i="11"/>
  <c r="AJ210" i="11"/>
  <c r="AI209" i="11"/>
  <c r="AJ206" i="11"/>
  <c r="AI205" i="11"/>
  <c r="AJ202" i="11"/>
  <c r="AI201" i="11"/>
  <c r="AJ198" i="11"/>
  <c r="AI197" i="11"/>
  <c r="AJ194" i="11"/>
  <c r="AI193" i="11"/>
  <c r="AJ190" i="11"/>
  <c r="AI189" i="11"/>
  <c r="AJ186" i="11"/>
  <c r="AI185" i="11"/>
  <c r="AJ182" i="11"/>
  <c r="AI181" i="11"/>
  <c r="AI180" i="11"/>
  <c r="AJ179" i="11"/>
  <c r="AI176" i="11"/>
  <c r="AJ175" i="11"/>
  <c r="AI172" i="11"/>
  <c r="AJ171" i="11"/>
  <c r="AI170" i="11"/>
  <c r="AJ167" i="11"/>
  <c r="AI166" i="11"/>
  <c r="AI165" i="11"/>
  <c r="AJ164" i="11"/>
  <c r="AI161" i="11"/>
  <c r="AJ160" i="11"/>
  <c r="AI157" i="11"/>
  <c r="AJ156" i="11"/>
  <c r="AI155" i="11"/>
  <c r="AI150" i="11"/>
  <c r="AJ149" i="11"/>
  <c r="AI146" i="11"/>
  <c r="AJ145" i="11"/>
  <c r="AJ141" i="11"/>
  <c r="AI140" i="11"/>
  <c r="AI139" i="11"/>
  <c r="AI138" i="11"/>
  <c r="AI137" i="11"/>
  <c r="AI136" i="11"/>
  <c r="AI135" i="11"/>
  <c r="AI134" i="11"/>
  <c r="AI133" i="11"/>
  <c r="AI132" i="11"/>
  <c r="AI131" i="11"/>
  <c r="AI130" i="11"/>
  <c r="AJ127" i="11"/>
  <c r="AI126" i="11"/>
  <c r="AJ123" i="11"/>
  <c r="AI122" i="11"/>
  <c r="AI121" i="11"/>
  <c r="AJ106" i="11"/>
  <c r="AI105" i="11"/>
  <c r="AI104" i="11"/>
  <c r="AJ101" i="11"/>
  <c r="AJ99" i="11"/>
  <c r="AJ97" i="11"/>
  <c r="AJ95" i="11"/>
  <c r="AJ93" i="11"/>
  <c r="AJ91" i="11"/>
  <c r="AJ89" i="11"/>
  <c r="AJ87" i="11"/>
  <c r="AJ85" i="11"/>
  <c r="AJ83" i="11"/>
  <c r="AJ81" i="11"/>
  <c r="AJ79" i="11"/>
  <c r="AJ77" i="11"/>
  <c r="AJ75" i="11"/>
  <c r="AJ73" i="11"/>
  <c r="AJ71" i="11"/>
  <c r="AJ69" i="11"/>
  <c r="AJ67" i="11"/>
  <c r="AJ65" i="11"/>
  <c r="AJ63" i="11"/>
  <c r="AJ61" i="11"/>
  <c r="AJ59" i="11"/>
  <c r="AJ57" i="11"/>
  <c r="AJ55" i="11"/>
  <c r="AJ52" i="11"/>
  <c r="AJ51" i="11"/>
  <c r="AJ50" i="11"/>
  <c r="AJ49" i="11"/>
  <c r="AJ48" i="11"/>
  <c r="AJ47" i="11"/>
  <c r="AJ46" i="11"/>
  <c r="AJ991" i="11"/>
  <c r="AI986" i="11"/>
  <c r="AJ975" i="11"/>
  <c r="AI970" i="11"/>
  <c r="AJ959" i="11"/>
  <c r="AI954" i="11"/>
  <c r="AJ943" i="11"/>
  <c r="AI938" i="11"/>
  <c r="AJ927" i="11"/>
  <c r="AI922" i="11"/>
  <c r="AJ911" i="11"/>
  <c r="AI906" i="11"/>
  <c r="AJ895" i="11"/>
  <c r="AI890" i="11"/>
  <c r="AJ879" i="11"/>
  <c r="AI874" i="11"/>
  <c r="AJ863" i="11"/>
  <c r="AI858" i="11"/>
  <c r="AJ847" i="11"/>
  <c r="AI842" i="11"/>
  <c r="AJ831" i="11"/>
  <c r="AI826" i="11"/>
  <c r="AJ815" i="11"/>
  <c r="AI810" i="11"/>
  <c r="AJ799" i="11"/>
  <c r="AI794" i="11"/>
  <c r="AJ783" i="11"/>
  <c r="AI778" i="11"/>
  <c r="AJ767" i="11"/>
  <c r="AI762" i="11"/>
  <c r="AJ751" i="11"/>
  <c r="AI746" i="11"/>
  <c r="AJ735" i="11"/>
  <c r="AI730" i="11"/>
  <c r="AJ719" i="11"/>
  <c r="AI714" i="11"/>
  <c r="AJ703" i="11"/>
  <c r="AI698" i="11"/>
  <c r="AJ687" i="11"/>
  <c r="AI682" i="11"/>
  <c r="AJ671" i="11"/>
  <c r="AI666" i="11"/>
  <c r="AJ655" i="11"/>
  <c r="AI650" i="11"/>
  <c r="AJ639" i="11"/>
  <c r="AI634" i="11"/>
  <c r="AJ623" i="11"/>
  <c r="AI618" i="11"/>
  <c r="AI607" i="11"/>
  <c r="AJ604" i="11"/>
  <c r="AI599" i="11"/>
  <c r="AJ596" i="11"/>
  <c r="AI591" i="11"/>
  <c r="AJ588" i="11"/>
  <c r="AJ583" i="11"/>
  <c r="AI580" i="11"/>
  <c r="AI578" i="11"/>
  <c r="AJ576" i="11"/>
  <c r="AI571" i="11"/>
  <c r="AJ569" i="11"/>
  <c r="AJ567" i="11"/>
  <c r="AI564" i="11"/>
  <c r="AI562" i="11"/>
  <c r="AJ559" i="11"/>
  <c r="AI558" i="11"/>
  <c r="AJ555" i="11"/>
  <c r="AI554" i="11"/>
  <c r="AJ551" i="11"/>
  <c r="AI550" i="11"/>
  <c r="AJ547" i="11"/>
  <c r="AI546" i="11"/>
  <c r="AJ543" i="11"/>
  <c r="AI542" i="11"/>
  <c r="AJ539" i="11"/>
  <c r="AI538" i="11"/>
  <c r="AJ535" i="11"/>
  <c r="AI534" i="11"/>
  <c r="AJ531" i="11"/>
  <c r="AI530" i="11"/>
  <c r="AJ527" i="11"/>
  <c r="AI526" i="11"/>
  <c r="AJ523" i="11"/>
  <c r="AI522" i="11"/>
  <c r="AJ519" i="11"/>
  <c r="AI518" i="11"/>
  <c r="AJ515" i="11"/>
  <c r="AI514" i="11"/>
  <c r="AJ511" i="11"/>
  <c r="AI510" i="11"/>
  <c r="AJ507" i="11"/>
  <c r="AI506" i="11"/>
  <c r="AJ503" i="11"/>
  <c r="AI502" i="11"/>
  <c r="AJ499" i="11"/>
  <c r="AI498" i="11"/>
  <c r="AJ495" i="11"/>
  <c r="AI494" i="11"/>
  <c r="AJ491" i="11"/>
  <c r="AI490" i="11"/>
  <c r="AJ487" i="11"/>
  <c r="AI486" i="11"/>
  <c r="AJ483" i="11"/>
  <c r="AI482" i="11"/>
  <c r="AJ479" i="11"/>
  <c r="AI478" i="11"/>
  <c r="AJ475" i="11"/>
  <c r="AI474" i="11"/>
  <c r="AJ471" i="11"/>
  <c r="AI470" i="11"/>
  <c r="AJ467" i="11"/>
  <c r="AI466" i="11"/>
  <c r="AJ463" i="11"/>
  <c r="AI462" i="11"/>
  <c r="AJ459" i="11"/>
  <c r="AI458" i="11"/>
  <c r="AJ455" i="11"/>
  <c r="AI454" i="11"/>
  <c r="AJ451" i="11"/>
  <c r="AI450" i="11"/>
  <c r="AJ447" i="11"/>
  <c r="AI446" i="11"/>
  <c r="AJ443" i="11"/>
  <c r="AI442" i="11"/>
  <c r="AJ439" i="11"/>
  <c r="AI438" i="11"/>
  <c r="AJ435" i="11"/>
  <c r="AI434" i="11"/>
  <c r="AJ431" i="11"/>
  <c r="AI430" i="11"/>
  <c r="AJ427" i="11"/>
  <c r="AI426" i="11"/>
  <c r="AJ423" i="11"/>
  <c r="AI422" i="11"/>
  <c r="AJ419" i="11"/>
  <c r="AI418" i="11"/>
  <c r="AJ415" i="11"/>
  <c r="AI414" i="11"/>
  <c r="AJ411" i="11"/>
  <c r="AI410" i="11"/>
  <c r="AJ407" i="11"/>
  <c r="AI406" i="11"/>
  <c r="AJ403" i="11"/>
  <c r="AI402" i="11"/>
  <c r="AJ399" i="11"/>
  <c r="AI398" i="11"/>
  <c r="AJ395" i="11"/>
  <c r="AI394" i="11"/>
  <c r="AJ391" i="11"/>
  <c r="AI390" i="11"/>
  <c r="AJ387" i="11"/>
  <c r="AI386" i="11"/>
  <c r="AJ383" i="11"/>
  <c r="AI382" i="11"/>
  <c r="AJ379" i="11"/>
  <c r="AI378" i="11"/>
  <c r="AJ375" i="11"/>
  <c r="AI374" i="11"/>
  <c r="AJ371" i="11"/>
  <c r="AI370" i="11"/>
  <c r="AJ367" i="11"/>
  <c r="AI366" i="11"/>
  <c r="AJ363" i="11"/>
  <c r="AI362" i="11"/>
  <c r="AJ359" i="11"/>
  <c r="AI358" i="11"/>
  <c r="AJ355" i="11"/>
  <c r="AI354" i="11"/>
  <c r="AJ351" i="11"/>
  <c r="AI350" i="11"/>
  <c r="AJ347" i="11"/>
  <c r="AI346" i="11"/>
  <c r="AJ343" i="11"/>
  <c r="AI342" i="11"/>
  <c r="AJ339" i="11"/>
  <c r="AI338" i="11"/>
  <c r="AJ335" i="11"/>
  <c r="AI334" i="11"/>
  <c r="AJ331" i="11"/>
  <c r="AI330" i="11"/>
  <c r="AJ327" i="11"/>
  <c r="AI326" i="11"/>
  <c r="AJ323" i="11"/>
  <c r="AI322" i="11"/>
  <c r="AJ319" i="11"/>
  <c r="AI318" i="11"/>
  <c r="AJ315" i="11"/>
  <c r="AI314" i="11"/>
  <c r="AJ311" i="11"/>
  <c r="AI310" i="11"/>
  <c r="AJ307" i="11"/>
  <c r="AI306" i="11"/>
  <c r="AJ303" i="11"/>
  <c r="AI302" i="11"/>
  <c r="AJ299" i="11"/>
  <c r="AI298" i="11"/>
  <c r="AJ295" i="11"/>
  <c r="AI294" i="11"/>
  <c r="AJ291" i="11"/>
  <c r="AI290" i="11"/>
  <c r="AJ287" i="11"/>
  <c r="AI286" i="11"/>
  <c r="AJ283" i="11"/>
  <c r="AI282" i="11"/>
  <c r="AJ279" i="11"/>
  <c r="AI278" i="11"/>
  <c r="AJ275" i="11"/>
  <c r="AI274" i="11"/>
  <c r="AJ271" i="11"/>
  <c r="AI270" i="11"/>
  <c r="AJ267" i="11"/>
  <c r="AI266" i="11"/>
  <c r="AJ263" i="11"/>
  <c r="AI262" i="11"/>
  <c r="AJ259" i="11"/>
  <c r="AI258" i="11"/>
  <c r="AJ255" i="11"/>
  <c r="AI254" i="11"/>
  <c r="AJ251" i="11"/>
  <c r="AI250" i="11"/>
  <c r="AJ247" i="11"/>
  <c r="AI246" i="11"/>
  <c r="AJ243" i="11"/>
  <c r="AI242" i="11"/>
  <c r="AJ239" i="11"/>
  <c r="AI238" i="11"/>
  <c r="AJ235" i="11"/>
  <c r="AI234" i="11"/>
  <c r="AJ231" i="11"/>
  <c r="AI230" i="11"/>
  <c r="AJ227" i="11"/>
  <c r="AI226" i="11"/>
  <c r="AJ223" i="11"/>
  <c r="AI222" i="11"/>
  <c r="AJ219" i="11"/>
  <c r="AI218" i="11"/>
  <c r="AJ215" i="11"/>
  <c r="AI214" i="11"/>
  <c r="AJ211" i="11"/>
  <c r="AI210" i="11"/>
  <c r="AJ207" i="11"/>
  <c r="AI206" i="11"/>
  <c r="AJ203" i="11"/>
  <c r="AI202" i="11"/>
  <c r="AJ199" i="11"/>
  <c r="AI198" i="11"/>
  <c r="AJ195" i="11"/>
  <c r="AI194" i="11"/>
  <c r="AJ191" i="11"/>
  <c r="AI190" i="11"/>
  <c r="AJ187" i="11"/>
  <c r="AI186" i="11"/>
  <c r="AJ183" i="11"/>
  <c r="AI182" i="11"/>
  <c r="AI179" i="11"/>
  <c r="AJ178" i="11"/>
  <c r="AI175" i="11"/>
  <c r="AJ174" i="11"/>
  <c r="AI171" i="11"/>
  <c r="AJ168" i="11"/>
  <c r="AI167" i="11"/>
  <c r="AI164" i="11"/>
  <c r="AJ163" i="11"/>
  <c r="AI160" i="11"/>
  <c r="AJ159" i="11"/>
  <c r="AI156" i="11"/>
  <c r="AJ153" i="11"/>
  <c r="AJ152" i="11"/>
  <c r="AI149" i="11"/>
  <c r="AJ148" i="11"/>
  <c r="AI145" i="11"/>
  <c r="AJ144" i="11"/>
  <c r="AJ142" i="11"/>
  <c r="AI141" i="11"/>
  <c r="AJ128" i="11"/>
  <c r="AI127" i="11"/>
  <c r="AJ124" i="11"/>
  <c r="AI123" i="11"/>
  <c r="AJ117" i="11"/>
  <c r="AJ116" i="11"/>
  <c r="AJ115" i="11"/>
  <c r="AJ114" i="11"/>
  <c r="AJ113" i="11"/>
  <c r="AJ112" i="11"/>
  <c r="AJ111" i="11"/>
  <c r="AJ110" i="11"/>
  <c r="AJ109" i="11"/>
  <c r="AJ108" i="11"/>
  <c r="AJ107" i="11"/>
  <c r="AI106" i="11"/>
  <c r="AJ102" i="11"/>
  <c r="AI101" i="11"/>
  <c r="AI99" i="11"/>
  <c r="AI97" i="11"/>
  <c r="AI95" i="11"/>
  <c r="AI93" i="11"/>
  <c r="AI91" i="11"/>
  <c r="AI89" i="11"/>
  <c r="AI87" i="11"/>
  <c r="AI85" i="11"/>
  <c r="AI83" i="11"/>
  <c r="AI81" i="11"/>
  <c r="AI79" i="11"/>
  <c r="AI77" i="11"/>
  <c r="AI75" i="11"/>
  <c r="AI73" i="11"/>
  <c r="AI71" i="11"/>
  <c r="AI69" i="11"/>
  <c r="AI67" i="11"/>
  <c r="AI65" i="11"/>
  <c r="AI63" i="11"/>
  <c r="AI61" i="11"/>
  <c r="AI59" i="11"/>
  <c r="AI57" i="11"/>
  <c r="AI55" i="11"/>
  <c r="AJ53" i="11"/>
  <c r="AI52" i="11"/>
  <c r="AI51" i="11"/>
  <c r="AI50" i="11"/>
  <c r="AI49" i="11"/>
  <c r="AI48" i="11"/>
  <c r="AI47" i="11"/>
  <c r="AI46" i="11"/>
  <c r="AI45" i="11"/>
  <c r="AI44" i="11"/>
  <c r="AJ43" i="11"/>
  <c r="AJ42" i="11"/>
  <c r="AI990" i="11"/>
  <c r="AJ979" i="11"/>
  <c r="AI974" i="11"/>
  <c r="AJ963" i="11"/>
  <c r="AI958" i="11"/>
  <c r="AJ947" i="11"/>
  <c r="AI942" i="11"/>
  <c r="AJ931" i="11"/>
  <c r="AI926" i="11"/>
  <c r="AJ915" i="11"/>
  <c r="AI910" i="11"/>
  <c r="AJ899" i="11"/>
  <c r="AI894" i="11"/>
  <c r="AJ883" i="11"/>
  <c r="AI878" i="11"/>
  <c r="AJ867" i="11"/>
  <c r="AI862" i="11"/>
  <c r="AJ851" i="11"/>
  <c r="AI846" i="11"/>
  <c r="AJ835" i="11"/>
  <c r="AI830" i="11"/>
  <c r="AJ819" i="11"/>
  <c r="AI814" i="11"/>
  <c r="AJ803" i="11"/>
  <c r="AI798" i="11"/>
  <c r="AJ787" i="11"/>
  <c r="AI782" i="11"/>
  <c r="AJ771" i="11"/>
  <c r="AI766" i="11"/>
  <c r="AJ755" i="11"/>
  <c r="AI750" i="11"/>
  <c r="AJ739" i="11"/>
  <c r="AI734" i="11"/>
  <c r="AJ723" i="11"/>
  <c r="AI718" i="11"/>
  <c r="AJ707" i="11"/>
  <c r="AI702" i="11"/>
  <c r="AJ691" i="11"/>
  <c r="AI686" i="11"/>
  <c r="AJ675" i="11"/>
  <c r="AI670" i="11"/>
  <c r="AJ659" i="11"/>
  <c r="AI654" i="11"/>
  <c r="AJ643" i="11"/>
  <c r="AI638" i="11"/>
  <c r="AJ627" i="11"/>
  <c r="AI622" i="11"/>
  <c r="AJ611" i="11"/>
  <c r="AI606" i="11"/>
  <c r="AJ603" i="11"/>
  <c r="AI598" i="11"/>
  <c r="AJ595" i="11"/>
  <c r="AI590" i="11"/>
  <c r="AJ587" i="11"/>
  <c r="AI583" i="11"/>
  <c r="AJ581" i="11"/>
  <c r="AJ579" i="11"/>
  <c r="AI576" i="11"/>
  <c r="AI574" i="11"/>
  <c r="AJ572" i="11"/>
  <c r="AI567" i="11"/>
  <c r="AJ565" i="11"/>
  <c r="AJ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184" i="11"/>
  <c r="AI183" i="11"/>
  <c r="AI178" i="11"/>
  <c r="AJ177" i="11"/>
  <c r="AI174" i="11"/>
  <c r="AJ173" i="11"/>
  <c r="AJ169" i="11"/>
  <c r="AI168" i="11"/>
  <c r="AI163" i="11"/>
  <c r="AJ162" i="11"/>
  <c r="AI159" i="11"/>
  <c r="AJ158" i="11"/>
  <c r="AJ154" i="11"/>
  <c r="AI153" i="11"/>
  <c r="AI152" i="11"/>
  <c r="AJ151" i="11"/>
  <c r="AI148" i="11"/>
  <c r="AJ147" i="11"/>
  <c r="AI144" i="11"/>
  <c r="AJ143" i="11"/>
  <c r="AI142" i="11"/>
  <c r="AJ129" i="11"/>
  <c r="AI128" i="11"/>
  <c r="AJ125" i="11"/>
  <c r="AI124" i="11"/>
  <c r="AJ120" i="11"/>
  <c r="AJ118" i="11"/>
  <c r="AI117" i="11"/>
  <c r="AI116" i="11"/>
  <c r="AI115" i="11"/>
  <c r="AI114" i="11"/>
  <c r="AI113" i="11"/>
  <c r="AI112" i="11"/>
  <c r="AI111" i="11"/>
  <c r="AI110" i="11"/>
  <c r="AI109" i="11"/>
  <c r="AI108" i="11"/>
  <c r="AI107" i="11"/>
  <c r="AJ103" i="11"/>
  <c r="AI102" i="11"/>
  <c r="AJ100" i="11"/>
  <c r="AJ98" i="11"/>
  <c r="AJ96" i="11"/>
  <c r="AJ94" i="11"/>
  <c r="AJ92" i="11"/>
  <c r="AJ90" i="11"/>
  <c r="AJ88" i="11"/>
  <c r="AJ86" i="11"/>
  <c r="AJ84" i="11"/>
  <c r="AJ82" i="11"/>
  <c r="AJ80" i="11"/>
  <c r="AJ78" i="11"/>
  <c r="AJ76" i="11"/>
  <c r="AJ74" i="11"/>
  <c r="AJ72" i="11"/>
  <c r="AJ70" i="11"/>
  <c r="AJ62" i="11"/>
  <c r="AJ54" i="11"/>
  <c r="AI42" i="11"/>
  <c r="AJ41" i="11"/>
  <c r="AJ40" i="11"/>
  <c r="AJ36" i="11"/>
  <c r="AI35" i="11"/>
  <c r="AJ34" i="11"/>
  <c r="AJ29" i="11"/>
  <c r="AJ25" i="11"/>
  <c r="AI24" i="11"/>
  <c r="AJ21" i="11"/>
  <c r="AI20" i="11"/>
  <c r="AJ17" i="11"/>
  <c r="AJ16" i="11"/>
  <c r="AJ15" i="11"/>
  <c r="AJ14" i="11"/>
  <c r="AJ13" i="11"/>
  <c r="AI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<sst xmlns="http://schemas.openxmlformats.org/spreadsheetml/2006/main" count="20606" uniqueCount="1875">
  <si>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</si>
  <si>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</si>
  <si>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</si>
  <si>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</si>
  <si>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</si>
  <si>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</si>
  <si>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</si>
  <si>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</si>
  <si>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</si>
  <si>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</si>
  <si>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</si>
  <si>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</si>
  <si>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</si>
  <si>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</si>
  <si>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</si>
  <si>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</si>
  <si>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</si>
  <si>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</si>
  <si>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</si>
  <si>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</si>
  <si>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</si>
  <si>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</si>
  <si>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</si>
  <si>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</si>
  <si>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</si>
  <si>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</si>
  <si>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</si>
  <si>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</si>
  <si>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</si>
  <si>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</si>
  <si>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</si>
  <si>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</si>
  <si>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</si>
  <si>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</si>
  <si>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</si>
  <si>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</si>
  <si>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</si>
  <si>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</si>
  <si>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</si>
  <si>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</si>
  <si>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</si>
  <si>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</si>
  <si>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</si>
  <si>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</si>
  <si>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</si>
  <si>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</si>
  <si>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</si>
  <si>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</si>
  <si>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</si>
  <si>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</si>
  <si>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</si>
  <si>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</si>
  <si>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</si>
  <si>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</si>
  <si>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</si>
  <si>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</si>
  <si>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</si>
  <si>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</si>
  <si>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</si>
  <si>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</si>
  <si>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</si>
  <si>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</si>
  <si>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</si>
  <si>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</si>
  <si>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</si>
  <si>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</si>
  <si>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</si>
  <si>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</si>
  <si>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</si>
  <si>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</si>
  <si>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</si>
  <si>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</si>
  <si>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</si>
  <si>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</si>
  <si>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</si>
  <si>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</si>
  <si>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</si>
  <si>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</si>
  <si>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</si>
  <si>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</si>
  <si>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</si>
  <si>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</si>
  <si>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</si>
  <si>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</si>
  <si>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</si>
  <si>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</si>
  <si>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</si>
  <si>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</si>
  <si>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</si>
  <si>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</si>
  <si>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</si>
  <si>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</si>
  <si>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</si>
  <si>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</si>
  <si>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</si>
  <si>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</si>
  <si>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</si>
  <si>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</si>
  <si>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</si>
  <si>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</si>
  <si>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</si>
  <si>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</si>
  <si>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</si>
  <si>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</si>
  <si>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</si>
  <si>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</si>
  <si>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</si>
  <si>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</si>
  <si>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</si>
  <si>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</si>
  <si>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</si>
  <si>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</si>
  <si>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</si>
  <si>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</si>
  <si>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</si>
  <si>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</si>
  <si>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</si>
  <si>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</si>
  <si>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</si>
  <si>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</si>
  <si>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</si>
  <si>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</si>
  <si>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</si>
  <si>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</si>
  <si>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</si>
  <si>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</si>
  <si>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</si>
  <si>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</si>
  <si>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</si>
  <si>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</si>
  <si>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</si>
  <si>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</si>
  <si>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</si>
  <si>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</si>
  <si>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</si>
  <si>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</si>
  <si>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</si>
  <si>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</si>
  <si>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</si>
  <si>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</si>
  <si>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</si>
  <si>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</si>
  <si>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</si>
  <si>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</si>
  <si>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</si>
  <si>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</si>
  <si>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</si>
  <si>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</si>
  <si>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</si>
  <si>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</si>
  <si>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</si>
  <si>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</si>
  <si>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</si>
  <si>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</si>
  <si>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</si>
  <si>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</si>
  <si>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</si>
  <si>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</si>
  <si>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</si>
  <si>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</si>
  <si>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</si>
  <si>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</si>
  <si>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</si>
  <si>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</si>
  <si>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</si>
  <si>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</si>
  <si>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</si>
  <si>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</si>
  <si>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</si>
  <si>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</si>
  <si>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</si>
  <si>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</si>
  <si>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</si>
  <si>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</si>
  <si>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</si>
  <si>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</si>
  <si>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</si>
  <si>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</si>
  <si>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</si>
  <si>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</si>
  <si>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</si>
  <si>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</si>
  <si>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</si>
  <si>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</si>
  <si>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</si>
  <si>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</si>
  <si>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</si>
  <si>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</si>
  <si>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</si>
  <si>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</si>
  <si>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</si>
  <si>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</si>
  <si>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</si>
  <si>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</si>
  <si>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</si>
  <si>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</si>
  <si>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</si>
  <si>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</si>
  <si>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</si>
  <si>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</si>
  <si>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</si>
  <si>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</si>
  <si>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</si>
  <si>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</si>
  <si>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</si>
  <si>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</si>
  <si>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</si>
  <si>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</si>
  <si>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</si>
  <si>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</si>
  <si>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</si>
  <si>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</si>
  <si>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</si>
  <si>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</si>
  <si>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</si>
  <si>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</si>
  <si>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</si>
  <si>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</si>
  <si>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</si>
  <si>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</si>
  <si>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</si>
  <si>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</si>
  <si>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</si>
  <si>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</si>
  <si>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</si>
  <si>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</si>
  <si>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</si>
  <si>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</si>
  <si>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</si>
  <si>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</si>
  <si>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</si>
  <si>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</si>
  <si>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</si>
  <si>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</si>
  <si>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</si>
  <si>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</si>
  <si>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</si>
  <si>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</si>
  <si>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</si>
  <si>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</si>
  <si>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</si>
  <si>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</si>
  <si>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</si>
  <si>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</si>
  <si>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</si>
  <si>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</si>
  <si>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</si>
  <si>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</si>
  <si>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</si>
  <si>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</si>
  <si>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</si>
  <si>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</si>
  <si>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</si>
  <si>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</si>
  <si>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</si>
  <si>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</si>
  <si>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</si>
  <si>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</si>
  <si>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</si>
  <si>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</si>
  <si>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</si>
  <si>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</si>
  <si>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</si>
  <si>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</si>
  <si>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</si>
  <si>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</si>
  <si>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</si>
  <si>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</si>
  <si>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</si>
  <si>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</si>
  <si>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</si>
  <si>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</si>
  <si>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</si>
  <si>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</si>
  <si>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</si>
  <si>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</si>
  <si>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</si>
  <si>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</si>
  <si>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</si>
  <si>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</si>
  <si>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</si>
  <si>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</si>
  <si>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</si>
  <si>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</si>
  <si>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</si>
  <si>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</si>
  <si>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</si>
  <si>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</si>
  <si>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</si>
  <si>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</si>
  <si>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</si>
  <si>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</si>
  <si>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</si>
  <si>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</si>
  <si>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</si>
  <si>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</si>
  <si>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</si>
  <si>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</si>
  <si>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</si>
  <si>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</si>
  <si>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</si>
  <si>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</si>
  <si>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</si>
  <si>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</si>
  <si>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</si>
  <si>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</si>
  <si>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</si>
  <si>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</si>
  <si>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</si>
  <si>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</si>
  <si>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</si>
  <si>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</si>
  <si>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</si>
  <si>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</si>
  <si>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</si>
  <si>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</si>
  <si>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</si>
  <si>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</si>
  <si>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</si>
  <si>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</si>
  <si>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</si>
  <si>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</si>
  <si>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</si>
  <si>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</si>
  <si>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</si>
  <si>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</si>
  <si>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</si>
  <si>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</si>
  <si>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</si>
  <si>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</si>
  <si>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</si>
  <si>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</si>
  <si>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</si>
  <si>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</si>
  <si>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</si>
  <si>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</si>
  <si>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</si>
  <si>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</si>
  <si>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</si>
  <si>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</si>
  <si>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</si>
  <si>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</si>
  <si>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</si>
  <si>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</si>
  <si>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</si>
  <si>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</si>
  <si>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</si>
  <si>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</si>
  <si>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</si>
  <si>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</si>
  <si>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</si>
  <si>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</si>
  <si>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</si>
  <si>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</si>
  <si>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</si>
  <si>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</si>
  <si>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</si>
  <si>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</si>
  <si>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</si>
  <si>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</si>
  <si>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</si>
  <si>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</si>
  <si>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</si>
  <si>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</si>
  <si>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</si>
  <si>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</si>
  <si>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</si>
  <si>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</si>
  <si>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</si>
  <si>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</si>
  <si>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</si>
  <si>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</si>
  <si>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</si>
  <si>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</si>
  <si>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</si>
  <si>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</si>
  <si>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</si>
  <si>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</si>
  <si>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</si>
  <si>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</si>
  <si>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</si>
  <si>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</si>
  <si>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</si>
  <si>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</si>
  <si>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</si>
  <si>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</si>
  <si>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</si>
  <si>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</si>
  <si>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</si>
  <si>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</si>
  <si>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</si>
  <si>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</si>
  <si>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</si>
  <si>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</si>
  <si>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</si>
  <si>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</si>
  <si>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</si>
  <si>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</si>
  <si>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</si>
  <si>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</si>
  <si>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</si>
  <si>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</si>
  <si>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</si>
  <si>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</si>
  <si>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</si>
  <si>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</si>
  <si>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</si>
  <si>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</si>
  <si>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</si>
  <si>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</si>
  <si>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</si>
  <si>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</si>
  <si>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</si>
  <si>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</si>
  <si>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</si>
  <si>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</si>
  <si>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</si>
  <si>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</si>
  <si>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</si>
  <si>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</si>
  <si>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</si>
  <si>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</si>
  <si>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</si>
  <si>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</si>
  <si>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</si>
  <si>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</si>
  <si>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</si>
  <si>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</si>
  <si>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</si>
  <si>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</si>
  <si>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</si>
  <si>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</si>
  <si>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</si>
  <si>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</si>
  <si>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</si>
  <si>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</si>
  <si>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</si>
  <si>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</si>
  <si>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</si>
  <si>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</si>
  <si>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</si>
  <si>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</si>
  <si>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</si>
  <si>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</si>
  <si>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</si>
  <si>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</si>
  <si>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</si>
  <si>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</si>
  <si>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</si>
  <si>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</si>
  <si>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</si>
  <si>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</si>
  <si>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</si>
  <si>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</si>
  <si>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</si>
  <si>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</si>
  <si>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</si>
  <si>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</si>
  <si>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</si>
  <si>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</si>
  <si>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</si>
  <si>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</si>
  <si>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</si>
  <si>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</si>
  <si>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</si>
  <si>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</si>
  <si>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</si>
  <si>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</si>
  <si>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</si>
  <si>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</si>
  <si>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</si>
  <si>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</si>
  <si>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</si>
  <si>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</si>
  <si>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</si>
  <si>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</si>
  <si>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</si>
  <si>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</si>
  <si>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</si>
  <si>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</si>
  <si>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</si>
  <si>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</si>
  <si>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</si>
  <si>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</si>
  <si>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</si>
  <si>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</si>
  <si>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</si>
  <si>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</si>
  <si>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</si>
  <si>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</si>
  <si>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</si>
  <si>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</si>
  <si>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</si>
  <si>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</si>
  <si>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</si>
  <si>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</si>
  <si>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</si>
  <si>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</si>
  <si>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</si>
  <si>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</si>
  <si>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</si>
  <si>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</si>
  <si>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</si>
  <si>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</si>
  <si>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</si>
  <si>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</si>
  <si>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</si>
  <si>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</si>
  <si>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</si>
  <si>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</si>
  <si>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</si>
  <si>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</si>
  <si>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</si>
  <si>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</si>
  <si>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</si>
  <si>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</si>
  <si>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</si>
  <si>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</si>
  <si>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</si>
  <si>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</si>
  <si>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</si>
  <si>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</si>
  <si>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</si>
  <si>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</si>
  <si>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</si>
  <si>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</si>
  <si>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</si>
  <si>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</si>
  <si>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</si>
  <si>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</si>
  <si>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</si>
  <si>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</si>
  <si>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</si>
  <si>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</si>
  <si>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</si>
  <si>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</si>
  <si>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</si>
  <si>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</si>
  <si>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</si>
  <si>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</si>
  <si>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</si>
  <si>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</si>
  <si>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(16)</t>
  </si>
  <si>
    <t>CDI+ (34)</t>
  </si>
  <si>
    <t>CDI+ (22)</t>
  </si>
  <si>
    <t>CDI+ (15)</t>
  </si>
  <si>
    <t>Hedge IPCA (-7)</t>
  </si>
  <si>
    <t>Juros Reais (6)</t>
  </si>
  <si>
    <t>Hedge IPCA (-1)</t>
  </si>
  <si>
    <t>Cupom (-130)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</si>
  <si>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</si>
  <si>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</si>
  <si>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</si>
  <si>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</si>
  <si>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</si>
  <si>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</si>
  <si>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</si>
  <si>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</si>
  <si>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</si>
  <si>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</si>
  <si>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</si>
  <si>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</si>
  <si>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</si>
  <si>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</si>
  <si>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</si>
  <si>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</si>
  <si>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</si>
  <si>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</si>
  <si>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</si>
  <si>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</si>
  <si>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</si>
  <si>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</si>
  <si>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</si>
  <si>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</si>
  <si>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</si>
  <si>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</si>
  <si>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</si>
  <si>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</si>
  <si>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</si>
  <si>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</si>
  <si>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</si>
  <si>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</si>
  <si>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</si>
  <si>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</si>
  <si>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</si>
  <si>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</si>
  <si>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</si>
  <si>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</si>
  <si>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</si>
  <si>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</si>
  <si>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</si>
  <si>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</si>
  <si>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</si>
  <si>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</si>
  <si>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</si>
  <si>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</si>
  <si>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</si>
  <si>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</si>
  <si>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</si>
  <si>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</si>
  <si>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</si>
  <si>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</si>
  <si>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</si>
  <si>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</si>
  <si>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</si>
  <si>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</si>
  <si>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</si>
  <si>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</si>
  <si>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</si>
  <si>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</si>
  <si>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</si>
  <si>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</si>
  <si>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</si>
  <si>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</si>
  <si>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</si>
  <si>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</si>
  <si>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</si>
  <si>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</si>
  <si>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</si>
  <si>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</si>
  <si>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</si>
  <si>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</si>
  <si>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</si>
  <si>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</si>
  <si>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</si>
  <si>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</si>
  <si>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</si>
  <si>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</si>
  <si>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</si>
  <si>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</si>
  <si>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(148)</t>
  </si>
  <si>
    <t>CDI+ (179)</t>
  </si>
  <si>
    <t>CDI+ (3.809)</t>
  </si>
  <si>
    <t>IPCA+ (210)</t>
  </si>
  <si>
    <t>IPCA+ (237)</t>
  </si>
  <si>
    <t>CDI+ (2.016)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</si>
  <si>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</si>
  <si>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</si>
  <si>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</si>
  <si>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</si>
  <si>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</si>
  <si>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</si>
  <si>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</si>
  <si>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</si>
  <si>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</si>
  <si>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</si>
  <si>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</si>
  <si>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</si>
  <si>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</si>
  <si>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</si>
  <si>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</si>
  <si>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</si>
  <si>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</si>
  <si>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</si>
  <si>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</si>
  <si>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</si>
  <si>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</si>
  <si>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</si>
  <si>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</si>
  <si>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</si>
  <si>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</si>
  <si>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</si>
  <si>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</si>
  <si>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</si>
  <si>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</si>
  <si>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</si>
  <si>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</si>
  <si>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</si>
  <si>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</si>
  <si>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</si>
  <si>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</si>
  <si>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</si>
  <si>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</si>
  <si>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</si>
  <si>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CDI+ (77)</t>
  </si>
  <si>
    <t>CDI+ (1.991)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</si>
  <si>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</si>
  <si>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</si>
  <si>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</si>
  <si>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</si>
  <si>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</si>
  <si>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</si>
  <si>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</si>
  <si>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</si>
  <si>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</si>
  <si>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</si>
  <si>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</si>
  <si>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</si>
  <si>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</si>
  <si>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</si>
  <si>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</si>
  <si>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</si>
  <si>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</si>
  <si>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</si>
  <si>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</si>
  <si>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</si>
  <si>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</si>
  <si>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</si>
  <si>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</si>
  <si>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</si>
  <si>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</si>
  <si>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</si>
  <si>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</si>
  <si>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</si>
  <si>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</si>
  <si>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</si>
  <si>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</si>
  <si>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</si>
  <si>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</si>
  <si>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</si>
  <si>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</si>
  <si>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</si>
  <si>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</si>
  <si>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</si>
  <si>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</si>
  <si>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</si>
  <si>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</si>
  <si>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</si>
  <si>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</si>
  <si>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</si>
  <si>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</si>
  <si>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</si>
  <si>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</si>
  <si>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</si>
  <si>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</si>
  <si>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</si>
  <si>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</si>
  <si>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</si>
  <si>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</si>
  <si>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</si>
  <si>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</si>
  <si>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</si>
  <si>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</si>
  <si>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</si>
  <si>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</si>
  <si>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</si>
  <si>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</si>
  <si>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</si>
  <si>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</si>
  <si>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</si>
  <si>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</si>
  <si>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</si>
  <si>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</si>
  <si>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</si>
  <si>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</si>
  <si>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</si>
  <si>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</si>
  <si>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</si>
  <si>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</si>
  <si>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</si>
  <si>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</si>
  <si>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</si>
  <si>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</si>
  <si>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</si>
  <si>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</si>
  <si>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</si>
  <si>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</si>
  <si>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</si>
  <si>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</si>
  <si>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</si>
  <si>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</si>
  <si>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</si>
  <si>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</si>
  <si>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</si>
  <si>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</si>
  <si>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</si>
  <si>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(490)</t>
  </si>
  <si>
    <t>IPCA+ (249)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</si>
  <si>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</si>
  <si>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</si>
  <si>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</si>
  <si>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</si>
  <si>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</si>
  <si>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</si>
  <si>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</si>
  <si>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</si>
  <si>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</si>
  <si>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</si>
  <si>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</si>
  <si>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</si>
  <si>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</si>
  <si>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</si>
  <si>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</si>
  <si>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</si>
  <si>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</si>
  <si>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</si>
  <si>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</si>
  <si>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</si>
  <si>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</si>
  <si>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</si>
  <si>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</si>
  <si>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(335)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</si>
  <si>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</si>
  <si>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</si>
  <si>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</si>
  <si>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</si>
  <si>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</si>
  <si>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</si>
  <si>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</si>
  <si>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</si>
  <si>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</si>
  <si>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</si>
  <si>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</si>
  <si>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</si>
  <si>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</si>
  <si>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</si>
  <si>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</si>
  <si>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</si>
  <si>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</si>
  <si>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</si>
  <si>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</si>
  <si>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</si>
  <si>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Hedge IPCA (-14)</t>
  </si>
  <si>
    <t>IPCA+ (1.207)</t>
  </si>
  <si>
    <t>IPCA+ (1.099)</t>
  </si>
  <si>
    <t>IPCA+ (172)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</si>
  <si>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</si>
  <si>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</si>
  <si>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</si>
  <si>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</si>
  <si>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</si>
  <si>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</si>
  <si>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</si>
  <si>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</si>
  <si>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</si>
  <si>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</si>
  <si>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(14.908)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</si>
  <si>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</si>
  <si>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</si>
  <si>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</si>
  <si>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</si>
  <si>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</si>
  <si>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</si>
  <si>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</si>
  <si>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</si>
  <si>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</si>
  <si>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</si>
  <si>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</si>
  <si>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</si>
  <si>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</si>
  <si>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</si>
  <si>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</si>
  <si>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</si>
  <si>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</si>
  <si>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</si>
  <si>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</si>
  <si>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</si>
  <si>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</si>
  <si>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</si>
  <si>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</si>
  <si>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</si>
  <si>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</si>
  <si>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</si>
  <si>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</si>
  <si>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</si>
  <si>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</si>
  <si>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</si>
  <si>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</si>
  <si>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</si>
  <si>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</si>
  <si>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</si>
  <si>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</si>
  <si>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</si>
  <si>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</si>
  <si>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</si>
  <si>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</si>
  <si>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</si>
  <si>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</si>
  <si>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</si>
  <si>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</si>
  <si>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</si>
  <si>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</si>
  <si>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</si>
  <si>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</si>
  <si>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</si>
  <si>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</si>
  <si>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</si>
  <si>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</si>
  <si>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</si>
  <si>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</si>
  <si>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</si>
  <si>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</si>
  <si>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</si>
  <si>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</si>
  <si>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</si>
  <si>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</si>
  <si>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LF00200088U</t>
  </si>
  <si>
    <t>LF0020008IV</t>
  </si>
  <si>
    <t>LF002000977</t>
  </si>
  <si>
    <t>LF002400BZZ</t>
  </si>
  <si>
    <t>CDI+ (-6)</t>
  </si>
  <si>
    <t>VLIDA0</t>
  </si>
  <si>
    <t>CDI+ (1.792)</t>
  </si>
  <si>
    <t>CDI+ (3.078)</t>
  </si>
  <si>
    <t>CDI+ (108)</t>
  </si>
  <si>
    <t>CDI+ (2.328)</t>
  </si>
  <si>
    <t>CDI+ (3.306)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</si>
  <si>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</si>
  <si>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</si>
  <si>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</si>
  <si>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</si>
  <si>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</si>
  <si>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</si>
  <si>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</si>
  <si>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</si>
  <si>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</si>
  <si>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</si>
  <si>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</si>
  <si>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</si>
  <si>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</si>
  <si>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</si>
  <si>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</si>
  <si>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</si>
  <si>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</si>
  <si>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</si>
  <si>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</si>
  <si>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</si>
  <si>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</si>
  <si>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</si>
  <si>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</si>
  <si>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</si>
  <si>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</si>
  <si>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</si>
  <si>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</si>
  <si>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</si>
  <si>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</si>
  <si>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</si>
  <si>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</si>
  <si>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</si>
  <si>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</si>
  <si>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</si>
  <si>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</si>
  <si>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</si>
  <si>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</si>
  <si>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</si>
  <si>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</si>
  <si>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</si>
  <si>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</si>
  <si>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</si>
  <si>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</si>
  <si>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</si>
  <si>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</si>
  <si>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</si>
  <si>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</si>
  <si>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</si>
  <si>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</si>
  <si>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</si>
  <si>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</si>
  <si>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</si>
  <si>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</si>
  <si>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</si>
  <si>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</si>
  <si>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</si>
  <si>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</si>
  <si>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</si>
  <si>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</si>
  <si>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</si>
  <si>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</si>
  <si>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</si>
  <si>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</si>
  <si>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</si>
  <si>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</si>
  <si>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</si>
  <si>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</si>
  <si>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</si>
  <si>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</si>
  <si>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</si>
  <si>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</si>
  <si>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</si>
  <si>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</si>
  <si>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</si>
  <si>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</si>
  <si>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</si>
  <si>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</si>
  <si>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</si>
  <si>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</si>
  <si>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</si>
  <si>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</si>
  <si>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</si>
  <si>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</si>
  <si>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</si>
  <si>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</si>
  <si>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</si>
  <si>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</si>
  <si>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</si>
  <si>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</si>
  <si>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</si>
  <si>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</si>
  <si>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</si>
  <si>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</si>
  <si>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</si>
  <si>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</si>
  <si>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</si>
  <si>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</si>
  <si>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</si>
  <si>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</si>
  <si>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</si>
  <si>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</si>
  <si>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</si>
  <si>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</si>
  <si>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</si>
  <si>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</si>
  <si>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</si>
  <si>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</si>
  <si>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</si>
  <si>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</si>
  <si>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</si>
  <si>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</si>
  <si>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</si>
  <si>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</si>
  <si>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</si>
  <si>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</si>
  <si>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</si>
  <si>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</si>
  <si>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</si>
  <si>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</si>
  <si>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</si>
  <si>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</si>
  <si>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</si>
  <si>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</si>
  <si>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</si>
  <si>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</si>
  <si>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</si>
  <si>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</si>
  <si>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</si>
  <si>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</si>
  <si>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</si>
  <si>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</si>
  <si>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</si>
  <si>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</si>
  <si>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</si>
  <si>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</si>
  <si>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</si>
  <si>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</si>
  <si>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</si>
  <si>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</si>
  <si>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</si>
  <si>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</si>
  <si>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</si>
  <si>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</si>
  <si>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</si>
  <si>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</si>
  <si>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</si>
  <si>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</si>
  <si>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</si>
  <si>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</si>
  <si>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</si>
  <si>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</si>
  <si>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</si>
  <si>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</si>
  <si>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</si>
  <si>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</si>
  <si>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</si>
  <si>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</si>
  <si>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</si>
  <si>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</si>
  <si>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</si>
  <si>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</si>
  <si>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</si>
  <si>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</si>
  <si>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</si>
  <si>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</si>
  <si>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</si>
  <si>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</si>
  <si>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</si>
  <si>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</si>
  <si>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</si>
  <si>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</si>
  <si>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</si>
  <si>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</si>
  <si>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</si>
  <si>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</si>
  <si>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</si>
  <si>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</si>
  <si>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</si>
  <si>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</si>
  <si>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CDI+ (2.847)</t>
  </si>
  <si>
    <t>IPCA+ (722)</t>
  </si>
  <si>
    <t>EQUIPAV SANEAMENTO S.A.</t>
  </si>
  <si>
    <t>AEGE17</t>
  </si>
  <si>
    <t>CDI+ (850)</t>
  </si>
  <si>
    <t>CDI+ (145)</t>
  </si>
  <si>
    <t>COMPANHIA DE TRANSMISSÃO DE ENERGIA ELÉTRICA PAULISTA - CTEEP</t>
  </si>
  <si>
    <t>BRKMB6</t>
  </si>
  <si>
    <t>CAEC21</t>
  </si>
  <si>
    <t>CHSF13</t>
  </si>
  <si>
    <t>%CDI (79)</t>
  </si>
  <si>
    <t>CDI+ (1.141)</t>
  </si>
  <si>
    <t>LIGT11</t>
  </si>
  <si>
    <t>LIGH2B</t>
  </si>
  <si>
    <t>CDI+ (6.297)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</si>
  <si>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</si>
  <si>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</si>
  <si>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</si>
  <si>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</si>
  <si>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</si>
  <si>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</si>
  <si>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</si>
  <si>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</si>
  <si>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</si>
  <si>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</si>
  <si>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</si>
  <si>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</si>
  <si>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</si>
  <si>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</si>
  <si>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</si>
  <si>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</si>
  <si>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</si>
  <si>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</si>
  <si>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</si>
  <si>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</si>
  <si>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</si>
  <si>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</si>
  <si>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</si>
  <si>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</si>
  <si>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</si>
  <si>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</si>
  <si>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</si>
  <si>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</si>
  <si>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</si>
  <si>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</si>
  <si>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</si>
  <si>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</si>
  <si>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</si>
  <si>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</si>
  <si>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</si>
  <si>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(-4)</t>
  </si>
  <si>
    <t>AF INVEST</t>
  </si>
  <si>
    <t>FIDC PICPAY FGTS</t>
  </si>
  <si>
    <t>FIDC PICPAY FGTS SR</t>
  </si>
  <si>
    <t>CDI+ (1.465)</t>
  </si>
  <si>
    <t>CDI+ (1.177)</t>
  </si>
  <si>
    <t>CDI+ (412)</t>
  </si>
  <si>
    <t>CDI+ (2.711)</t>
  </si>
  <si>
    <t>CDI+ (2.977)</t>
  </si>
  <si>
    <t>LIGHC6</t>
  </si>
  <si>
    <t>IPCA+ (582)</t>
  </si>
  <si>
    <t>CDI+ (1.267)</t>
  </si>
  <si>
    <t>IPCA+ (2.856)</t>
  </si>
  <si>
    <t>CDI+ (94)</t>
  </si>
  <si>
    <t>Caixa (262.497)</t>
  </si>
  <si>
    <t>CDI+ (468)</t>
  </si>
  <si>
    <t>LFSC24001P5</t>
  </si>
  <si>
    <t>LF002305RG5</t>
  </si>
  <si>
    <t>LF002305RGO</t>
  </si>
  <si>
    <t>LF002400Q09</t>
  </si>
  <si>
    <t>LF002400ABI</t>
  </si>
  <si>
    <t>KAPITALO K10 FIQ FIM</t>
  </si>
  <si>
    <t>CDB824AAYUA</t>
  </si>
  <si>
    <t>CDB924AJYNP</t>
  </si>
  <si>
    <t>Hedge IPCA (-6)</t>
  </si>
  <si>
    <t>CDI+ (-5)</t>
  </si>
  <si>
    <t>CDI+ (-12)</t>
  </si>
  <si>
    <t>Caixa (3)</t>
  </si>
  <si>
    <t>LFT mar 29</t>
  </si>
  <si>
    <t>Caixa (27)</t>
  </si>
  <si>
    <t>Caixa (5)</t>
  </si>
  <si>
    <t>CDBC241I1TG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</si>
  <si>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</si>
  <si>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</si>
  <si>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</si>
  <si>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</si>
  <si>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</si>
  <si>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</si>
  <si>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</si>
  <si>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</si>
  <si>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</si>
  <si>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</si>
  <si>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</si>
  <si>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</si>
  <si>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</si>
  <si>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</si>
  <si>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</si>
  <si>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</si>
  <si>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</si>
  <si>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</si>
  <si>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</si>
  <si>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</si>
  <si>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</si>
  <si>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</si>
  <si>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</si>
  <si>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</si>
  <si>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</si>
  <si>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</si>
  <si>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</si>
  <si>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</si>
  <si>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</si>
  <si>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</si>
  <si>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</si>
  <si>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</si>
  <si>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</si>
  <si>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</si>
  <si>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</si>
  <si>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</si>
  <si>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</si>
  <si>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</si>
  <si>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CDI+ (1.773)</t>
  </si>
  <si>
    <t>CDI+ (61)</t>
  </si>
  <si>
    <t>IPCA+ (116)</t>
  </si>
  <si>
    <t>CDB824AAYU9</t>
  </si>
  <si>
    <t>CDB924AJYNR</t>
  </si>
  <si>
    <t>CDB924AJYNU</t>
  </si>
  <si>
    <t>CDI+ (298)</t>
  </si>
  <si>
    <t>BANCO INTER SA</t>
  </si>
  <si>
    <t>INBR32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</si>
  <si>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</si>
  <si>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</si>
  <si>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</si>
  <si>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</si>
  <si>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</si>
  <si>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</si>
  <si>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</si>
  <si>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</si>
  <si>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</si>
  <si>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</si>
  <si>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</si>
  <si>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</si>
  <si>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</si>
  <si>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</si>
  <si>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</si>
  <si>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</si>
  <si>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</si>
  <si>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</si>
  <si>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</si>
  <si>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</si>
  <si>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</si>
  <si>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</si>
  <si>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</si>
  <si>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</si>
  <si>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</si>
  <si>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</si>
  <si>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</si>
  <si>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</si>
  <si>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</si>
  <si>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</si>
  <si>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USRATES (10)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</si>
  <si>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</si>
  <si>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</si>
  <si>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</si>
  <si>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</si>
  <si>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</si>
  <si>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</si>
  <si>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</si>
  <si>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</si>
  <si>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(3.057)</t>
  </si>
  <si>
    <t>CDI+ (1.191)</t>
  </si>
  <si>
    <t>CDI+ (2.011)</t>
  </si>
  <si>
    <t>CENTRAIS ELETRICAS DO PARA S.A - CELPA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</si>
  <si>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</si>
  <si>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</si>
  <si>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</si>
  <si>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</si>
  <si>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</si>
  <si>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</si>
  <si>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</si>
  <si>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</si>
  <si>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</si>
  <si>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</si>
  <si>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</si>
  <si>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</si>
  <si>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</si>
  <si>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</si>
  <si>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</si>
  <si>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</si>
  <si>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</si>
  <si>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</si>
  <si>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</si>
  <si>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</si>
  <si>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</si>
  <si>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</si>
  <si>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</si>
  <si>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</si>
  <si>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</si>
  <si>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</si>
  <si>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</si>
  <si>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</si>
  <si>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</si>
  <si>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</si>
  <si>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T10JUN25</t>
  </si>
  <si>
    <t>IPCA+ (476)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</si>
  <si>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</si>
  <si>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</si>
  <si>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</si>
  <si>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</si>
  <si>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</si>
  <si>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</si>
  <si>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IPCA+ (1.987)</t>
  </si>
  <si>
    <t>IPCA+ (2.145)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</si>
  <si>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</si>
  <si>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</si>
  <si>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</si>
  <si>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</si>
  <si>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</si>
  <si>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</si>
  <si>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</si>
  <si>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</si>
  <si>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</si>
  <si>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</si>
  <si>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</si>
  <si>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</si>
  <si>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</si>
  <si>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</si>
  <si>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</si>
  <si>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RISP22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</si>
  <si>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</si>
  <si>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</si>
  <si>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</si>
  <si>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</si>
  <si>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</si>
  <si>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</si>
  <si>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</si>
  <si>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</si>
  <si>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</si>
  <si>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NORTE ENERGIA S/A</t>
  </si>
  <si>
    <t>NTEN11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</si>
  <si>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</si>
  <si>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</si>
  <si>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</si>
  <si>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</si>
  <si>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</si>
  <si>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</si>
  <si>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</si>
  <si>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</si>
  <si>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</si>
  <si>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</si>
  <si>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</si>
  <si>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</si>
  <si>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GBS PARTICIPACOES S.A.</t>
  </si>
  <si>
    <t>GBSP11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</si>
  <si>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</si>
  <si>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</si>
  <si>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</si>
  <si>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</si>
  <si>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</si>
  <si>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</si>
  <si>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</si>
  <si>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</si>
  <si>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</si>
  <si>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</si>
  <si>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</si>
  <si>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</si>
  <si>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</si>
  <si>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</si>
  <si>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</si>
  <si>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</si>
  <si>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</si>
  <si>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</si>
  <si>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</si>
  <si>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</si>
  <si>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</si>
  <si>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</si>
  <si>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</si>
  <si>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</si>
  <si>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</si>
  <si>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</si>
  <si>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</si>
  <si>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</si>
  <si>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</si>
  <si>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</si>
  <si>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</si>
  <si>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</si>
  <si>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</si>
  <si>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</si>
  <si>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 S/A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</si>
  <si>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</si>
  <si>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</si>
  <si>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</si>
  <si>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</si>
  <si>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</si>
  <si>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</si>
  <si>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</si>
  <si>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</si>
  <si>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</si>
  <si>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</si>
  <si>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</si>
  <si>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</si>
  <si>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</si>
  <si>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</si>
  <si>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</si>
  <si>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</si>
  <si>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</si>
  <si>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(973)</t>
  </si>
  <si>
    <t>IPCA+ (990)</t>
  </si>
  <si>
    <t>IPCA+ (935)</t>
  </si>
  <si>
    <t>IPCA+ (925)</t>
  </si>
  <si>
    <t>IPCA+ (897)</t>
  </si>
  <si>
    <t>LFSN1800HXO</t>
  </si>
  <si>
    <t>LFSN19001BC</t>
  </si>
  <si>
    <t>LFSN1800E2G</t>
  </si>
  <si>
    <t>LF002305RGW</t>
  </si>
  <si>
    <t>LF002305RFO</t>
  </si>
  <si>
    <t>LF002400KBX</t>
  </si>
  <si>
    <t>LF002400ABH</t>
  </si>
  <si>
    <t>Pré (-50)</t>
  </si>
  <si>
    <t>Pré (-12)</t>
  </si>
  <si>
    <t>Hedge IPCA (-12)</t>
  </si>
  <si>
    <t>Hedge DI (-1)</t>
  </si>
  <si>
    <t>SANTANDER CASH</t>
  </si>
  <si>
    <t>DELTA ENERGIA PRE-PAGAMENTO I - FIDC DE RESPONSABILIDADE LIMITADA</t>
  </si>
  <si>
    <t>DELTA ENERGIA PRÉ PAGAMENTO I FIDC RL</t>
  </si>
  <si>
    <t>CDI+ (702)</t>
  </si>
  <si>
    <t>CDI+ (160)</t>
  </si>
  <si>
    <t>CDI+ (7.334)</t>
  </si>
  <si>
    <t>CDI+ (721)</t>
  </si>
  <si>
    <t>CDI+ (1.169)</t>
  </si>
  <si>
    <t>CDI+ (222)</t>
  </si>
  <si>
    <t>CDI+ (277)</t>
  </si>
  <si>
    <t>TRSP - TERMINAL DE REGASEIFICACAO DE GNL DE SAO PAULO S.A.</t>
  </si>
  <si>
    <t>IPCA+ (1.246)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</si>
  <si>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</si>
  <si>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</si>
  <si>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</si>
  <si>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</si>
  <si>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</si>
  <si>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</si>
  <si>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</si>
  <si>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</si>
  <si>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IPCA+ (774)</t>
  </si>
  <si>
    <t>CERT11</t>
  </si>
  <si>
    <t>IPCA+ (1.983)</t>
  </si>
  <si>
    <t>CDI+ (1.366)</t>
  </si>
  <si>
    <t>CIA. DE SANEAMENTO BÁSICO DO ESTADO DE SP - SABESP</t>
  </si>
  <si>
    <t>IPCA+ (2.419)</t>
  </si>
  <si>
    <t>IPCA+ (1.581)</t>
  </si>
  <si>
    <t>IPCA+ (483)</t>
  </si>
  <si>
    <t>IPCA+ (319)</t>
  </si>
  <si>
    <t>IPCA+ (1.905)</t>
  </si>
  <si>
    <t>IPCA+ (621)</t>
  </si>
  <si>
    <t>IPCA+ (-45)</t>
  </si>
  <si>
    <t>IPCA+ (581)</t>
  </si>
  <si>
    <t>IPCA+ (1.670)</t>
  </si>
  <si>
    <t>IPCA+ (400)</t>
  </si>
  <si>
    <t>IPCA+ (870)</t>
  </si>
  <si>
    <t>CDI+ (5.387)</t>
  </si>
  <si>
    <t>IPCA+ (313)</t>
  </si>
  <si>
    <t>IPCA+ (258)</t>
  </si>
  <si>
    <t>CDI+ (579)</t>
  </si>
  <si>
    <t>CDB724BH6RG (CDB724BH6RF)</t>
  </si>
  <si>
    <t>%CDI (957)</t>
  </si>
  <si>
    <t>CDB724BH6RG (CDB724BH6RD)</t>
  </si>
  <si>
    <t>CDB MERCANTIL OUT25 (CDBA245P84E)</t>
  </si>
  <si>
    <t>%CDI (262)</t>
  </si>
  <si>
    <t>CDB MERCANTIL OUT25 (CDBA245P84D)</t>
  </si>
  <si>
    <t>CGOS16</t>
  </si>
  <si>
    <t>Caixa (30)</t>
  </si>
  <si>
    <t>Caixa (32)</t>
  </si>
  <si>
    <t>IPCA+ (272)</t>
  </si>
  <si>
    <t>CMGDB0</t>
  </si>
  <si>
    <t>CDI+ (-6), Caixa (62)</t>
  </si>
  <si>
    <t>XP INC</t>
  </si>
  <si>
    <t>LF002400LQY</t>
  </si>
  <si>
    <t>Hedge DI (4)</t>
  </si>
  <si>
    <t>Risco (1)</t>
  </si>
  <si>
    <t>Hedge IPCA (-5)</t>
  </si>
  <si>
    <t>CDI+ (1.405)</t>
  </si>
  <si>
    <t>CDI+ (481)</t>
  </si>
  <si>
    <t>CDI+ (1.313)</t>
  </si>
  <si>
    <t>CDI+ (285)</t>
  </si>
  <si>
    <t>CDI+ (1.220)</t>
  </si>
  <si>
    <t>IPCA+ (1.250)</t>
  </si>
  <si>
    <t>CDI+ (4.090)</t>
  </si>
  <si>
    <t>CDI+ (1.394)</t>
  </si>
  <si>
    <t>CDI+ (1.282)</t>
  </si>
  <si>
    <t>CDI+ (2.162)</t>
  </si>
  <si>
    <t>CDI+ (1.432)</t>
  </si>
  <si>
    <t>%CDI (217)</t>
  </si>
  <si>
    <t>CDI+ (2.405)</t>
  </si>
  <si>
    <t>IPCA+ (440)</t>
  </si>
  <si>
    <t>IPCA+ (2.607)</t>
  </si>
  <si>
    <t>IPCA+ (1.593)</t>
  </si>
  <si>
    <t>CDI+ (428)</t>
  </si>
  <si>
    <t>CDI+ (164)</t>
  </si>
  <si>
    <t>CDI+ (3.770)</t>
  </si>
  <si>
    <t>CDI+ (1.233)</t>
  </si>
  <si>
    <t>IPCA+ (660)</t>
  </si>
  <si>
    <t>CDI+ (1.006)</t>
  </si>
  <si>
    <t>CDI+ (4.977)</t>
  </si>
  <si>
    <t>LOG COMMERCIAL PROPERTIES</t>
  </si>
  <si>
    <t>LOGG3</t>
  </si>
  <si>
    <t>Hedge DI (5)</t>
  </si>
  <si>
    <t>CDI+ (203)</t>
  </si>
  <si>
    <t>CDI+ (416)</t>
  </si>
  <si>
    <t>CDI+ (1.501)</t>
  </si>
  <si>
    <t>CDI+ (156)</t>
  </si>
  <si>
    <t>OMGE12</t>
  </si>
  <si>
    <t>CBAN12</t>
  </si>
  <si>
    <t>CBAN72</t>
  </si>
  <si>
    <t>IPCA+ (-482)</t>
  </si>
  <si>
    <t>USG98239AB55</t>
  </si>
  <si>
    <t>CDB3239C4TL</t>
  </si>
  <si>
    <t>Hedge DI (20)</t>
  </si>
  <si>
    <t>DDIMAI25</t>
  </si>
  <si>
    <t>Hedge IPCA (-2)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</si>
  <si>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</si>
  <si>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</si>
  <si>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</si>
  <si>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</si>
  <si>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</si>
  <si>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PARSAN S.A</t>
  </si>
  <si>
    <t>PSAN23</t>
  </si>
  <si>
    <t>CDI+ (37)</t>
  </si>
  <si>
    <t>IPCA+ (1.510)</t>
  </si>
  <si>
    <t>IPCA+ (715)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</si>
  <si>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</si>
  <si>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</si>
  <si>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</si>
  <si>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</si>
  <si>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</si>
  <si>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</si>
  <si>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2.41y</t>
  </si>
  <si>
    <t>CDI+ (91)</t>
  </si>
  <si>
    <t>CDI+ (114)</t>
  </si>
  <si>
    <t>IPCA+ (2.090)</t>
  </si>
  <si>
    <t>IPCA+ (1.520)</t>
  </si>
  <si>
    <t>IPCA+ (1.038)</t>
  </si>
  <si>
    <t>IPCA+ (552)</t>
  </si>
  <si>
    <t>3.71y</t>
  </si>
  <si>
    <t>LF002400U3R</t>
  </si>
  <si>
    <t>SUZB3</t>
  </si>
  <si>
    <t>IPCA+ (-236)</t>
  </si>
  <si>
    <t>LF0025008NC</t>
  </si>
  <si>
    <t>CDI+ (240)</t>
  </si>
  <si>
    <t>DOLMAI25</t>
  </si>
  <si>
    <t>WDOMAI25</t>
  </si>
  <si>
    <t>Hedge IPCA (-17)</t>
  </si>
  <si>
    <t>Hedge IPCA (-8)</t>
  </si>
  <si>
    <t>Hedge IPCA (-25)</t>
  </si>
  <si>
    <t>Hedge IPCA (16)</t>
  </si>
  <si>
    <t>Hedge IPCA (-9)</t>
  </si>
  <si>
    <t>IPCA+ (239)</t>
  </si>
  <si>
    <t>IPCA+ (2.250)</t>
  </si>
  <si>
    <t>IPCA+ (334)</t>
  </si>
  <si>
    <t>2.42y</t>
  </si>
  <si>
    <t>IPCA+ (145.089)</t>
  </si>
  <si>
    <t>IPCA+ (68.864)</t>
  </si>
  <si>
    <t>IPCA+ (4.249)</t>
  </si>
  <si>
    <t>IPCA+ (655)</t>
  </si>
  <si>
    <t>6.17y</t>
  </si>
  <si>
    <t>1.99y</t>
  </si>
  <si>
    <t>5.34y</t>
  </si>
  <si>
    <t>ESSENTIA PCHS S.A</t>
  </si>
  <si>
    <t>CGBP14</t>
  </si>
  <si>
    <t>CDI+ (1.782)</t>
  </si>
  <si>
    <t>CDI+ (1.884)</t>
  </si>
  <si>
    <t>CDI+ (700)</t>
  </si>
  <si>
    <t>CDI+ (133)</t>
  </si>
  <si>
    <t>6.09y</t>
  </si>
  <si>
    <t>IPCA+ (2.885)</t>
  </si>
  <si>
    <t>IPCA+ (399)</t>
  </si>
  <si>
    <t>IPCA+ (8.374)</t>
  </si>
  <si>
    <t>IPCA+ (653)</t>
  </si>
  <si>
    <t>4.27y</t>
  </si>
  <si>
    <t>IPCA+ (6.692)</t>
  </si>
  <si>
    <t>IPCA+ (534)</t>
  </si>
  <si>
    <t>2.39y</t>
  </si>
  <si>
    <t>COMPANHIA PAULISTA DE FORÇA E LUZ</t>
  </si>
  <si>
    <t>IPCA+ (3.446)</t>
  </si>
  <si>
    <t>IPCA+ (664)</t>
  </si>
  <si>
    <t>IPCA+ (3.238)</t>
  </si>
  <si>
    <t>IPCA+ (627)</t>
  </si>
  <si>
    <t>6.92y</t>
  </si>
  <si>
    <t>IPCA+ (1.683)</t>
  </si>
  <si>
    <t>%CDI (1), CDI+ (1)</t>
  </si>
  <si>
    <t>LFSC25004NH</t>
  </si>
  <si>
    <t>Risco (3), Juros Reais (6)</t>
  </si>
  <si>
    <t>Juros Reais (25), Hedge IPCA (-32)</t>
  </si>
  <si>
    <t>FUNDO DE INVESTIMENTO EM DIREITOS CREDITORIOS NOTO CONSIGNADOS - RESPONSABILIDADE LIMITADA</t>
  </si>
  <si>
    <t>7.01y</t>
  </si>
  <si>
    <t>CDI+ (385)</t>
  </si>
  <si>
    <t>CDI+ (4.376)</t>
  </si>
  <si>
    <t>CDI+ (374)</t>
  </si>
  <si>
    <t>CDI+ (1.776)</t>
  </si>
  <si>
    <t>CDI+ (1.130)</t>
  </si>
  <si>
    <t>CDI+ (331)</t>
  </si>
  <si>
    <t>CDI+ (2.094)</t>
  </si>
  <si>
    <t>CDI+ (1.608)</t>
  </si>
  <si>
    <t>CDI+ (2.491)</t>
  </si>
  <si>
    <t>2.81y</t>
  </si>
  <si>
    <t>4.57y</t>
  </si>
  <si>
    <t>CDI+ (2.170)</t>
  </si>
  <si>
    <t>IPCA+ (650)</t>
  </si>
  <si>
    <t>IPCA+ (850)</t>
  </si>
  <si>
    <t>8.61y</t>
  </si>
  <si>
    <t>IPCA+ (252)</t>
  </si>
  <si>
    <t>IPCA+ (214)</t>
  </si>
  <si>
    <t>IPCA+ (388)</t>
  </si>
  <si>
    <t>IPCA+ (297)</t>
  </si>
  <si>
    <t>IPCA+ (114)</t>
  </si>
  <si>
    <t>5.02y</t>
  </si>
  <si>
    <t>CDI+ (1.232)</t>
  </si>
  <si>
    <t>4.60y</t>
  </si>
  <si>
    <t>CDI+ (5.268)</t>
  </si>
  <si>
    <t>EKTRC1</t>
  </si>
  <si>
    <t>IPCA+ (-15), Juros Reais (250)</t>
  </si>
  <si>
    <t>NC002400OUJ</t>
  </si>
  <si>
    <t>MINAS DIVIDENDOS</t>
  </si>
  <si>
    <t>Hedge DI (2), Risco (3)</t>
  </si>
  <si>
    <t>Risco (2), Hedge IPCA (-43)</t>
  </si>
  <si>
    <t>Risco (2), Hedge Cambial (6)</t>
  </si>
  <si>
    <t>Risco (6)</t>
  </si>
  <si>
    <t>Risco (3), Hedge Cambial (-15)</t>
  </si>
  <si>
    <t>Risco (9)</t>
  </si>
  <si>
    <t>Risco (5), Hedge DI (10)</t>
  </si>
  <si>
    <t>Risco (8)</t>
  </si>
  <si>
    <t>Risco (2)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</si>
  <si>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</si>
  <si>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</si>
  <si>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</si>
  <si>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</si>
  <si>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</si>
  <si>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</si>
  <si>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</si>
  <si>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</si>
  <si>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6.94y</t>
  </si>
  <si>
    <t>3.02y</t>
  </si>
  <si>
    <t>3.85y</t>
  </si>
  <si>
    <t>0.23y</t>
  </si>
  <si>
    <t>3.39y</t>
  </si>
  <si>
    <t>0.80y</t>
  </si>
  <si>
    <t>5.03y</t>
  </si>
  <si>
    <t>1.39y</t>
  </si>
  <si>
    <t>2.40y</t>
  </si>
  <si>
    <t>4.98y</t>
  </si>
  <si>
    <t>3.17y</t>
  </si>
  <si>
    <t>3.15y</t>
  </si>
  <si>
    <t>0.90y</t>
  </si>
  <si>
    <t>7.80y</t>
  </si>
  <si>
    <t>1.06y</t>
  </si>
  <si>
    <t>8.84y</t>
  </si>
  <si>
    <t>2.55y</t>
  </si>
  <si>
    <t>6.12y</t>
  </si>
  <si>
    <t>1.31y</t>
  </si>
  <si>
    <t>8.38y</t>
  </si>
  <si>
    <t>3.42y</t>
  </si>
  <si>
    <t>5.47y</t>
  </si>
  <si>
    <t>IPCA+ (-285)</t>
  </si>
  <si>
    <t>IPCA+ (285)</t>
  </si>
  <si>
    <t>3.53y</t>
  </si>
  <si>
    <t>IPCA+ (875)</t>
  </si>
  <si>
    <t>IPCA+ (1.515)</t>
  </si>
  <si>
    <t>7.77y</t>
  </si>
  <si>
    <t>2.63y</t>
  </si>
  <si>
    <t>3.32y</t>
  </si>
  <si>
    <t>6.06y</t>
  </si>
  <si>
    <t>2.79y</t>
  </si>
  <si>
    <t>5.89y</t>
  </si>
  <si>
    <t>7.05y</t>
  </si>
  <si>
    <t>ELEKTRO REDES S.A.</t>
  </si>
  <si>
    <t>IPCA+ (2.284)</t>
  </si>
  <si>
    <t>IPCA+ (879)</t>
  </si>
  <si>
    <t>IPCA+ (782)</t>
  </si>
  <si>
    <t>IPCA+ (605)</t>
  </si>
  <si>
    <t>0.49y</t>
  </si>
  <si>
    <t>2.84y</t>
  </si>
  <si>
    <t>3.68y</t>
  </si>
  <si>
    <t>IPCA+ (1.654)</t>
  </si>
  <si>
    <t>6.44y</t>
  </si>
  <si>
    <t>IPCA+ (463)</t>
  </si>
  <si>
    <t>IPCA+ (1.615)</t>
  </si>
  <si>
    <t>IPCA+ (402)</t>
  </si>
  <si>
    <t>6.37y</t>
  </si>
  <si>
    <t>3.47y</t>
  </si>
  <si>
    <t>1.81y</t>
  </si>
  <si>
    <t>2.62y</t>
  </si>
  <si>
    <t>IPCA+ (3.259)</t>
  </si>
  <si>
    <t>IPCA+ (616)</t>
  </si>
  <si>
    <t>1.43y</t>
  </si>
  <si>
    <t>6.20y</t>
  </si>
  <si>
    <t>1.66y</t>
  </si>
  <si>
    <t>7.41y</t>
  </si>
  <si>
    <t>IPCA+ (1.118)</t>
  </si>
  <si>
    <t>IPCA+ (213)</t>
  </si>
  <si>
    <t>3.76y</t>
  </si>
  <si>
    <t>3.40y</t>
  </si>
  <si>
    <t>IPCA+ (2.059)</t>
  </si>
  <si>
    <t>IPCA+ (365)</t>
  </si>
  <si>
    <t>7.76y</t>
  </si>
  <si>
    <t>IPCA+ (3.271)</t>
  </si>
  <si>
    <t>IPCA+ (438)</t>
  </si>
  <si>
    <t>2.26y</t>
  </si>
  <si>
    <t>4.58y</t>
  </si>
  <si>
    <t>XPBR31</t>
  </si>
  <si>
    <t>TIM S.A.</t>
  </si>
  <si>
    <t>TIMS3</t>
  </si>
  <si>
    <t>PETRÓLEO BRASILEIRO S/A - PETROBRAS</t>
  </si>
  <si>
    <t>PETR4</t>
  </si>
  <si>
    <t>NEOE3</t>
  </si>
  <si>
    <t>ITUB4</t>
  </si>
  <si>
    <t>%CDI (1), CDI+ (2)</t>
  </si>
  <si>
    <t>%CDI (4), CDI+ (4)</t>
  </si>
  <si>
    <t>Hedge IPCA (-53)</t>
  </si>
  <si>
    <t>Risco (5), Hedge IPCA (-73)</t>
  </si>
  <si>
    <t>Hedge IPCA (-93)</t>
  </si>
  <si>
    <t>Hedge IPCA (-109)</t>
  </si>
  <si>
    <t>Hedge IPCA (-35)</t>
  </si>
  <si>
    <t>Hedge IPCA (-49)</t>
  </si>
  <si>
    <t>Hedge IPCA (-55)</t>
  </si>
  <si>
    <t>Hedge IPCA (-84)</t>
  </si>
  <si>
    <t>Hedge IPCA (-197)</t>
  </si>
  <si>
    <t>Hedge IPCA (-20)</t>
  </si>
  <si>
    <t>Hedge IPCA (-43)</t>
  </si>
  <si>
    <t>Hedge IPCA (-44)</t>
  </si>
  <si>
    <t>Hedge IPCA (-18)</t>
  </si>
  <si>
    <t>Hedge IPCA (-39)</t>
  </si>
  <si>
    <t>Hedge IPCA (-79)</t>
  </si>
  <si>
    <t>Hedge DI (-3)</t>
  </si>
  <si>
    <t>Hedge DI (-2)</t>
  </si>
  <si>
    <t>Hedge DI (-17)</t>
  </si>
  <si>
    <t>Hedge IPCA (-26)</t>
  </si>
  <si>
    <t>Hedge IPCA (-3)</t>
  </si>
  <si>
    <t>Hedge IPCA (-10)</t>
  </si>
  <si>
    <t>Hedge DI (-4)</t>
  </si>
  <si>
    <t>Hedge IPCA (-32)</t>
  </si>
  <si>
    <t>Hedge IPCA (-46)</t>
  </si>
  <si>
    <t>3.01y</t>
  </si>
  <si>
    <t>0.87y</t>
  </si>
  <si>
    <t>0.21y</t>
  </si>
  <si>
    <t>4.04y</t>
  </si>
  <si>
    <t>9.51y</t>
  </si>
  <si>
    <t>7.48y</t>
  </si>
  <si>
    <t>1.38y</t>
  </si>
  <si>
    <t>IPCA+ (-2.000)</t>
  </si>
  <si>
    <t>IPCA+ (750)</t>
  </si>
  <si>
    <t>4.97y</t>
  </si>
  <si>
    <t>8.35y</t>
  </si>
  <si>
    <t>4.37y</t>
  </si>
  <si>
    <t>2.80y</t>
  </si>
  <si>
    <t>2.08y</t>
  </si>
  <si>
    <t>CDI+ (1.898)</t>
  </si>
  <si>
    <t>CDI+ (1.098)</t>
  </si>
  <si>
    <t>0.88y</t>
  </si>
  <si>
    <t>0.10y</t>
  </si>
  <si>
    <t>CDI+ (361)</t>
  </si>
  <si>
    <t>6.71y</t>
  </si>
  <si>
    <t>8.80y</t>
  </si>
  <si>
    <t>1.04y</t>
  </si>
  <si>
    <t>4.47y</t>
  </si>
  <si>
    <t>5.05y</t>
  </si>
  <si>
    <t>0.95y</t>
  </si>
  <si>
    <t>4.00y</t>
  </si>
  <si>
    <t>1.98y</t>
  </si>
  <si>
    <t>2.53y</t>
  </si>
  <si>
    <t>4.11y</t>
  </si>
  <si>
    <t>2.33y</t>
  </si>
  <si>
    <t>IPCA+ (-770)</t>
  </si>
  <si>
    <t>IPCA+ (770)</t>
  </si>
  <si>
    <t>7.52y</t>
  </si>
  <si>
    <t>7.06y</t>
  </si>
  <si>
    <t>8.47y</t>
  </si>
  <si>
    <t>4.36y</t>
  </si>
  <si>
    <t>1.09y</t>
  </si>
  <si>
    <t>CDI+ (1.129)</t>
  </si>
  <si>
    <t>2.96y</t>
  </si>
  <si>
    <t>8.98y</t>
  </si>
  <si>
    <t>1.95y</t>
  </si>
  <si>
    <t>4.24y</t>
  </si>
  <si>
    <t>2.38y</t>
  </si>
  <si>
    <t>CDI+ (487)</t>
  </si>
  <si>
    <t>5.66y</t>
  </si>
  <si>
    <t>1.52y</t>
  </si>
  <si>
    <t>CDI+ (1.322)</t>
  </si>
  <si>
    <t>CDI+ (4.459)</t>
  </si>
  <si>
    <t>2.66y</t>
  </si>
  <si>
    <t>4.59y</t>
  </si>
  <si>
    <t>7.79y</t>
  </si>
  <si>
    <t>5.49y</t>
  </si>
  <si>
    <t>4.33y</t>
  </si>
  <si>
    <t>CDI+ (2.635)</t>
  </si>
  <si>
    <t>6.77y</t>
  </si>
  <si>
    <t>CDI+ (1.364.000)</t>
  </si>
  <si>
    <t>CDI+ (437)</t>
  </si>
  <si>
    <t>IPCA+ (-734)</t>
  </si>
  <si>
    <t>6.78y</t>
  </si>
  <si>
    <t>IPCA+ (734)</t>
  </si>
  <si>
    <t>3.33y</t>
  </si>
  <si>
    <t>6.05y</t>
  </si>
  <si>
    <t>IPCA+ (-722)</t>
  </si>
  <si>
    <t>2.77y</t>
  </si>
  <si>
    <t>8.69y</t>
  </si>
  <si>
    <t>IPCA+ (-466)</t>
  </si>
  <si>
    <t>IPCA+ (466)</t>
  </si>
  <si>
    <t>IPCA+ (104)</t>
  </si>
  <si>
    <t>5.06y</t>
  </si>
  <si>
    <t>2.82y</t>
  </si>
  <si>
    <t>4.68y</t>
  </si>
  <si>
    <t>0.35y</t>
  </si>
  <si>
    <t>IPCA+ (-750)</t>
  </si>
  <si>
    <t>5.88y</t>
  </si>
  <si>
    <t>4.17y</t>
  </si>
  <si>
    <t>5.01y</t>
  </si>
  <si>
    <t>3.29y</t>
  </si>
  <si>
    <t>3.34y</t>
  </si>
  <si>
    <t>6.08y</t>
  </si>
  <si>
    <t>0.47y</t>
  </si>
  <si>
    <t>4.22y</t>
  </si>
  <si>
    <t>4.70y</t>
  </si>
  <si>
    <t>3.86y</t>
  </si>
  <si>
    <t>4.95y</t>
  </si>
  <si>
    <t>IPCA+ (-661)</t>
  </si>
  <si>
    <t>IPCA+ (661)</t>
  </si>
  <si>
    <t>3.88y</t>
  </si>
  <si>
    <t>0.45y</t>
  </si>
  <si>
    <t>CDI+ (2.012)</t>
  </si>
  <si>
    <t>1.79y</t>
  </si>
  <si>
    <t>2.36y</t>
  </si>
  <si>
    <t>CDI+ (1.969)</t>
  </si>
  <si>
    <t>CDI+ (1.497)</t>
  </si>
  <si>
    <t>7.16y</t>
  </si>
  <si>
    <t>4.93y</t>
  </si>
  <si>
    <t>0.91y</t>
  </si>
  <si>
    <t>6.85y</t>
  </si>
  <si>
    <t>2.61y</t>
  </si>
  <si>
    <t>2.45y</t>
  </si>
  <si>
    <t>CDI+ (433)</t>
  </si>
  <si>
    <t>1.97y</t>
  </si>
  <si>
    <t>7.11y</t>
  </si>
  <si>
    <t>1.40y</t>
  </si>
  <si>
    <t>IPCA+ (-501)</t>
  </si>
  <si>
    <t>IPCA+ (501)</t>
  </si>
  <si>
    <t>1.76y</t>
  </si>
  <si>
    <t>2.93y</t>
  </si>
  <si>
    <t>CDI+ (1.552)</t>
  </si>
  <si>
    <t>3.92y</t>
  </si>
  <si>
    <t>7.27y</t>
  </si>
  <si>
    <t>1.82y</t>
  </si>
  <si>
    <t>4.51y</t>
  </si>
  <si>
    <t>4.89y</t>
  </si>
  <si>
    <t>2.68y</t>
  </si>
  <si>
    <t>1.28y</t>
  </si>
  <si>
    <t>CDI+ (1.371)</t>
  </si>
  <si>
    <t>2.24y</t>
  </si>
  <si>
    <t>CDI+ (1.880)</t>
  </si>
  <si>
    <t>CDI+ (1.571)</t>
  </si>
  <si>
    <t>CDI+ (128)</t>
  </si>
  <si>
    <t>CDB724BH6RG (CDB724BH6RE)</t>
  </si>
  <si>
    <t>CDI+ (157)</t>
  </si>
  <si>
    <t>CDB MERCANTIL OUT25 (CDBA245P84C)</t>
  </si>
  <si>
    <t>CDI+ (72)</t>
  </si>
  <si>
    <t>CDB724BH6RG (CDB724BH6RG)</t>
  </si>
  <si>
    <t>CDB MERCANTIL OUT25 (CDBA245P84B)</t>
  </si>
  <si>
    <t>Hedge IPCA (-1), Risco (2)</t>
  </si>
  <si>
    <t>Hedge IPCA (-23), Risco (2)</t>
  </si>
  <si>
    <t>%CDI (191), CDI+ (19)</t>
  </si>
  <si>
    <t>IPCA+ (-870), Pré (4.500)</t>
  </si>
  <si>
    <t>Juros Reais (20), Hedge IPCA (-21)</t>
  </si>
  <si>
    <t>Juros Reais (7), Hedge IPCA (-8)</t>
  </si>
  <si>
    <t>Juros Reais (5), Hedge IPCA (-6)</t>
  </si>
  <si>
    <t>0.79y</t>
  </si>
  <si>
    <t>3.16y</t>
  </si>
  <si>
    <t>3.18y</t>
  </si>
  <si>
    <t>2.09y</t>
  </si>
  <si>
    <t>0.11y</t>
  </si>
  <si>
    <t>1.05y</t>
  </si>
  <si>
    <t>3.72y</t>
  </si>
  <si>
    <t>CDI+ (225)</t>
  </si>
  <si>
    <t>0.96y</t>
  </si>
  <si>
    <t>2.05y</t>
  </si>
  <si>
    <t>3.54y</t>
  </si>
  <si>
    <t>1.53y</t>
  </si>
  <si>
    <t>0.68y</t>
  </si>
  <si>
    <t>4.34y</t>
  </si>
  <si>
    <t>3.14y</t>
  </si>
  <si>
    <t>4.71y</t>
  </si>
  <si>
    <t>2.85y</t>
  </si>
  <si>
    <t>0.43y</t>
  </si>
  <si>
    <t>3.48y</t>
  </si>
  <si>
    <t>0.50y</t>
  </si>
  <si>
    <t>2.95y</t>
  </si>
  <si>
    <t>1.29y</t>
  </si>
  <si>
    <t>Mostrando de 1 até 243 de 243 registros</t>
  </si>
  <si>
    <t>HBSA11</t>
  </si>
  <si>
    <t>ANET11</t>
  </si>
  <si>
    <t>ANET12</t>
  </si>
  <si>
    <t>WLK33 Index</t>
  </si>
  <si>
    <t>DAPMAI33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</si>
</sst>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35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170" fontId="0" fillId="0" borderId="0" xfId="0" applyNumberFormat="1"/>
    <xf numFmtId="3" fontId="30" fillId="0" borderId="31" xfId="0" applyNumberFormat="1" applyFont="1" applyBorder="1" applyAlignment="1">
      <alignment horizontal="center" vertical="top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29" fillId="0" borderId="37" xfId="0" applyFont="1" applyBorder="1" applyAlignment="1">
      <alignment horizontal="left" vertical="top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top"/>
    </xf>
    <xf numFmtId="0" fontId="29" fillId="0" borderId="36" xfId="0" applyFont="1" applyBorder="1" applyAlignment="1">
      <alignment horizontal="left"/>
    </xf>
    <xf numFmtId="0" fontId="29" fillId="0" borderId="36" xfId="0" applyFont="1" applyBorder="1" applyAlignment="1">
      <alignment horizontal="center"/>
    </xf>
    <xf numFmtId="0" fontId="29" fillId="0" borderId="37" xfId="0" applyFont="1" applyBorder="1" applyAlignment="1">
      <alignment horizontal="left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Data...4234856954</v>
        <stp/>
        <stp>BDP|11890849347572517576</stp>
        <tr r="C22" s="11"/>
      </tp>
      <tp t="s">
        <v>#N/A Requesting Data...1699579873</v>
        <stp/>
        <stp>BDP|14870338291340284442</stp>
        <tr r="Z89" s="11"/>
        <tr r="Y89" s="11"/>
        <tr r="X89" s="11"/>
        <tr r="W89" s="11"/>
        <tr r="V89" s="11"/>
        <tr r="U89" s="11"/>
        <tr r="T89" s="11"/>
        <tr r="S89" s="11"/>
        <tr r="R89" s="11"/>
        <tr r="Q89" s="11"/>
        <tr r="AB89" s="11"/>
        <tr r="AA89" s="11"/>
      </tp>
      <tp>
        <v>7.16</v>
        <stp/>
        <stp>BDP|17126916438941211442|22</stp>
        <stp>WLQ40 Index</stp>
        <stp>LAST_PRICE</stp>
        <tr r="K26" s="11"/>
        <tr r="D27" s="19"/>
      </tp>
      <tp t="s">
        <v>#N/A Requesting Data...1270103786</v>
        <stp/>
        <stp>BDP|11672668594955036146</stp>
        <tr r="M13" s="2"/>
      </tp>
      <tp t="s">
        <v>#N/A Requesting Data...3901268718</v>
        <stp/>
        <stp>BDP|10525875546933644503</stp>
        <tr r="J16" s="2"/>
      </tp>
      <tp t="s">
        <v>#N/A Requesting Data...2501326165</v>
        <stp/>
        <stp>BDP|14015119157373264937</stp>
        <tr r="Z96" s="11"/>
        <tr r="Y96" s="11"/>
        <tr r="X96" s="11"/>
        <tr r="W96" s="11"/>
        <tr r="V96" s="11"/>
        <tr r="U96" s="11"/>
        <tr r="T96" s="11"/>
        <tr r="S96" s="11"/>
        <tr r="R96" s="11"/>
        <tr r="Q96" s="11"/>
        <tr r="AB96" s="11"/>
        <tr r="AA96" s="11"/>
      </tp>
      <tp>
        <v>14.205</v>
        <stp/>
        <stp>BDP|1817248158173027332|22</stp>
        <stp>ODF27 Comdty</stp>
        <stp>LAST_PRICE</stp>
        <tr r="I9" s="2"/>
      </tp>
      <tp t="s">
        <v>#N/A Requesting Data...2672436927</v>
        <stp/>
        <stp>BDP|13922660516409086616</stp>
        <tr r="J8" s="2"/>
      </tp>
      <tp t="s">
        <v>#N/A Requesting Data...4076179785</v>
        <stp/>
        <stp>BDP|17845737256369227744</stp>
        <tr r="Z57" s="11"/>
        <tr r="Y57" s="11"/>
        <tr r="X57" s="11"/>
        <tr r="W57" s="11"/>
        <tr r="V57" s="11"/>
        <tr r="U57" s="11"/>
        <tr r="T57" s="11"/>
        <tr r="S57" s="11"/>
        <tr r="R57" s="11"/>
        <tr r="Q57" s="11"/>
        <tr r="AB57" s="11"/>
        <tr r="AA57" s="11"/>
        <tr r="R19" s="19"/>
      </tp>
      <tp t="s">
        <v>#N/A Requesting Data...4217036817</v>
        <stp/>
        <stp>BDP|13351826156476807351</stp>
        <tr r="I4" s="11"/>
        <tr r="I4" s="19"/>
      </tp>
      <tp t="s">
        <v>#N/A Requesting Data...4132121311</v>
        <stp/>
        <stp>BDP|16242250041598013390</stp>
        <tr r="H12" s="2"/>
      </tp>
      <tp t="s">
        <v>#N/A Requesting Data...3778175947</v>
        <stp/>
        <stp>BDP|17554782934170103895</stp>
        <tr r="I11" s="11"/>
        <tr r="I13" s="19"/>
      </tp>
      <tp t="s">
        <v>#N/A Requesting Data...2054815046</v>
        <stp/>
        <stp>BDP|11933922321687068691</stp>
        <tr r="J30" s="11"/>
        <tr r="J36" s="11"/>
      </tp>
      <tp t="s">
        <v>#N/A Requesting Data...2108051589</v>
        <stp/>
        <stp>BDP|10989192625468543075</stp>
        <tr r="M11" s="2"/>
      </tp>
      <tp t="s">
        <v>#N/A Requesting Data...2174993481</v>
        <stp/>
        <stp>BDP|10560911534449628801</stp>
        <tr r="H16" s="2"/>
      </tp>
      <tp>
        <v>13.615</v>
        <stp/>
        <stp>BDP|5994555288853599865|22</stp>
        <stp>ODF28 Comdty</stp>
        <stp>LAST_PRICE</stp>
        <tr r="I10" s="2"/>
      </tp>
      <tp t="s">
        <v>#N/A Requesting Data...2772130435</v>
        <stp/>
        <stp>BDP|15250395624748236457</stp>
        <tr r="J12" s="11"/>
        <tr r="J14" s="19"/>
      </tp>
      <tp t="s">
        <v>#N/A Requesting Data...2337176533</v>
        <stp/>
        <stp>BDP|13212962842473294584</stp>
        <tr r="Z72" s="11"/>
        <tr r="Y72" s="11"/>
        <tr r="X72" s="11"/>
        <tr r="W72" s="11"/>
        <tr r="V72" s="11"/>
        <tr r="U72" s="11"/>
        <tr r="T72" s="11"/>
        <tr r="S72" s="11"/>
        <tr r="R72" s="11"/>
        <tr r="Q72" s="11"/>
        <tr r="AB72" s="11"/>
        <tr r="AA72" s="11"/>
      </tp>
      <tp t="s">
        <v>#N/A Requesting Data...4147350953</v>
        <stp/>
        <stp>BDP|16401139052443934902</stp>
        <tr r="H12" s="11"/>
        <tr r="H14" s="19"/>
      </tp>
      <tp t="s">
        <v>#N/A Requesting Data...2662784359</v>
        <stp/>
        <stp>BDP|13199699395971985544</stp>
        <tr r="M12" s="2"/>
      </tp>
      <tp t="s">
        <v>#N/A Requesting Data...2744479312</v>
        <stp/>
        <stp>BDP|11018397475349807400</stp>
        <tr r="J9" s="11"/>
        <tr r="J11" s="19"/>
      </tp>
      <tp t="s">
        <v>#N/A Requesting Data...3495061491</v>
        <stp/>
        <stp>BDP|12663864063863005743</stp>
        <tr r="Z69" s="11"/>
        <tr r="Y69" s="11"/>
        <tr r="X69" s="11"/>
        <tr r="W69" s="11"/>
        <tr r="V69" s="11"/>
        <tr r="U69" s="11"/>
        <tr r="T69" s="11"/>
        <tr r="S69" s="11"/>
        <tr r="R69" s="11"/>
        <tr r="Q69" s="11"/>
        <tr r="AB69" s="11"/>
        <tr r="AA69" s="11"/>
      </tp>
      <tp t="s">
        <v>#N/A Requesting Data...2571849404</v>
        <stp/>
        <stp>BDP|18066504518365779184</stp>
        <tr r="E9" s="7"/>
      </tp>
      <tp t="s">
        <v>#N/A Requesting Data...2744050263</v>
        <stp/>
        <stp>BDP|17086933372672206359</stp>
        <tr r="J6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Data...4149972589</v>
        <stp/>
        <stp>BDP|10795199835342094934</stp>
        <tr r="G12" s="7"/>
      </tp>
      <tp t="s">
        <v>#N/A Requesting Data...2602862409</v>
        <stp/>
        <stp>BDP|11908500411255775974</stp>
        <tr r="Z59" s="11"/>
        <tr r="Y59" s="11"/>
        <tr r="X59" s="11"/>
        <tr r="W59" s="11"/>
        <tr r="V59" s="11"/>
        <tr r="U59" s="11"/>
        <tr r="T59" s="11"/>
        <tr r="S59" s="11"/>
        <tr r="R59" s="11"/>
        <tr r="Q59" s="11"/>
        <tr r="AB59" s="11"/>
        <tr r="AA59" s="11"/>
      </tp>
      <tp t="s">
        <v>#N/A Requesting Data...2401401038</v>
        <stp/>
        <stp>BDP|12094132856919978643</stp>
        <tr r="G12" s="11"/>
        <tr r="G14" s="19"/>
      </tp>
      <tp t="s">
        <v>#N/A Requesting Data...3912763909</v>
        <stp/>
        <stp>BDP|15560487271058748776</stp>
        <tr r="R15" s="19"/>
      </tp>
      <tp t="s">
        <v>#N/A Requesting Data...3247116767</v>
        <stp/>
        <stp>BDP|12664923227122563262</stp>
        <tr r="H15" s="2"/>
      </tp>
      <tp t="s">
        <v>#N/A Requesting Data...3775416934</v>
        <stp/>
        <stp>BDP|10132886557853282798</stp>
        <tr r="R25" s="19"/>
      </tp>
      <tp t="s">
        <v>#N/A Requesting Data...3605198148</v>
        <stp/>
        <stp>BDP|16662227082194801194</stp>
        <tr r="Z71" s="11"/>
        <tr r="Y71" s="11"/>
        <tr r="X71" s="11"/>
        <tr r="W71" s="11"/>
        <tr r="V71" s="11"/>
        <tr r="U71" s="11"/>
        <tr r="T71" s="11"/>
        <tr r="S71" s="11"/>
        <tr r="R71" s="11"/>
        <tr r="Q71" s="11"/>
        <tr r="AB71" s="11"/>
        <tr r="AA71" s="11"/>
      </tp>
      <tp>
        <v>13.71</v>
        <stp/>
        <stp>BDP|4318107740087500527|22</stp>
        <stp>ODF33 Comdty</stp>
        <stp>LAST_PRICE</stp>
        <tr r="I14" s="2"/>
      </tp>
      <tp t="s">
        <v>#N/A Requesting Data...3221377897</v>
        <stp/>
        <stp>BDP|18390658971311970670</stp>
        <tr r="D8" s="11"/>
        <tr r="D10" s="19"/>
      </tp>
      <tp t="s">
        <v>#N/A Requesting Data...2294303438</v>
        <stp/>
        <stp>BDP|15381531992630229786</stp>
        <tr r="J5" s="11"/>
        <tr r="J5" s="19"/>
      </tp>
      <tp t="s">
        <v>#N/A Requesting Data...3336672547</v>
        <stp/>
        <stp>BDP|17393541793456997356</stp>
        <tr r="H10" s="11"/>
        <tr r="H12" s="19"/>
      </tp>
      <tp t="s">
        <v>#N/A Requesting Data...4250370240</v>
        <stp/>
        <stp>BDP|16274177393281282193</stp>
        <tr r="G8" s="7"/>
      </tp>
      <tp t="s">
        <v>#N/A Requesting Data...3171389310</v>
        <stp/>
        <stp>BDP|11965837721833428627</stp>
        <tr r="M16" s="2"/>
      </tp>
      <tp t="s">
        <v>#N/A Requesting Data...3927653980</v>
        <stp/>
        <stp>BDP|14576992377930487426</stp>
        <tr r="I10" s="17"/>
        <tr r="I11" s="17"/>
        <tr r="I12" s="17"/>
        <tr r="I13" s="17"/>
        <tr r="I14" s="17"/>
        <tr r="I15" s="17"/>
        <tr r="I6" s="17"/>
        <tr r="I7" s="17"/>
        <tr r="I8" s="17"/>
        <tr r="I9" s="17"/>
      </tp>
      <tp t="s">
        <v>#N/A Requesting Data...3933975228</v>
        <stp/>
        <stp>BDP|15313882157430160621</stp>
        <tr r="C20" s="11"/>
      </tp>
      <tp t="s">
        <v>#N/A Requesting Data...1887089788</v>
        <stp/>
        <stp>BDP|14309772788493607646</stp>
        <tr r="M4" s="2"/>
      </tp>
      <tp t="s">
        <v>#N/A Requesting Data...3549880202</v>
        <stp/>
        <stp>BDP|14595801115303949097</stp>
        <tr r="E21" s="19"/>
      </tp>
      <tp t="s">
        <v>#N/A Requesting Data...2155689067</v>
        <stp/>
        <stp>BDP|10151985908941504602</stp>
        <tr r="Z63" s="11"/>
        <tr r="Y63" s="11"/>
        <tr r="X63" s="11"/>
        <tr r="W63" s="11"/>
        <tr r="V63" s="11"/>
        <tr r="U63" s="11"/>
        <tr r="T63" s="11"/>
        <tr r="S63" s="11"/>
        <tr r="R63" s="11"/>
        <tr r="Q63" s="11"/>
        <tr r="AB63" s="11"/>
        <tr r="AA63" s="11"/>
        <tr r="R30" s="19"/>
      </tp>
      <tp t="s">
        <v>#N/A Requesting Data...1655536721</v>
        <stp/>
        <stp>BDP|18251230446683003334</stp>
        <tr r="B4" s="2"/>
      </tp>
      <tp t="s">
        <v>#N/A Requesting Data...1710598506</v>
        <stp/>
        <stp>BDP|16217601415257291833</stp>
        <tr r="K11" s="2"/>
      </tp>
      <tp>
        <v>13.71</v>
        <stp/>
        <stp>BDP|1730388117014610034|22</stp>
        <stp>ODF35 Comdty</stp>
        <stp>LAST_PRICE</stp>
        <tr r="I15" s="2"/>
      </tp>
      <tp t="s">
        <v>#N/A Requesting Data...3722275125</v>
        <stp/>
        <stp>BDP|12414252169111583844</stp>
        <tr r="J8" s="11"/>
        <tr r="J10" s="19"/>
      </tp>
      <tp t="s">
        <v>#N/A Requesting Data...3078506438</v>
        <stp/>
        <stp>BDP|18247308852560902123</stp>
        <tr r="I5" s="11"/>
        <tr r="I5" s="19"/>
      </tp>
      <tp t="s">
        <v>#N/A Requesting Data...3283514615</v>
        <stp/>
        <stp>BDP|12873884328186186157</stp>
        <tr r="H26" s="19"/>
      </tp>
      <tp t="s">
        <v>#N/A Requesting Data...2722783815</v>
        <stp/>
        <stp>BDP|13407403793871815004</stp>
        <tr r="K6" s="2"/>
      </tp>
      <tp t="s">
        <v>#N/A Requesting Data...2696520964</v>
        <stp/>
        <stp>BDP|18177323470082276169</stp>
        <tr r="C19" s="11"/>
      </tp>
      <tp>
        <v>13.595000000000001</v>
        <stp/>
        <stp>BDP|8635531302600770334|22</stp>
        <stp>ODF30 Comdty</stp>
        <stp>LAST_PRICE</stp>
        <tr r="I12" s="2"/>
      </tp>
      <tp>
        <v>14.89</v>
        <stp/>
        <stp>BDP|7077160752787948741|22</stp>
        <stp>ODF26 Comdty</stp>
        <stp>LAST_PRICE</stp>
        <tr r="I7" s="2"/>
      </tp>
      <tp t="s">
        <v>#N/A Requesting Data...1863794304</v>
        <stp/>
        <stp>BDP|18210740456462118495</stp>
        <tr r="G11" s="7"/>
      </tp>
      <tp t="s">
        <v>#N/A Requesting Data...3389530928</v>
        <stp/>
        <stp>BDP|13811937565742578206</stp>
        <tr r="K5" s="2"/>
      </tp>
      <tp t="s">
        <v>#N/A Requesting Data...2244217412</v>
        <stp/>
        <stp>BDP|11302641772339703592</stp>
        <tr r="J11" s="11"/>
        <tr r="J13" s="19"/>
      </tp>
      <tp t="s">
        <v>#N/A Requesting Data...1692367446</v>
        <stp/>
        <stp>BDP|18144735643102604587</stp>
        <tr r="I6" s="11"/>
        <tr r="I7" s="19"/>
      </tp>
      <tp t="s">
        <v>#N/A Requesting Data...4029048253</v>
        <stp/>
        <stp>BDP|17891750447431177959</stp>
        <tr r="I23" s="19"/>
      </tp>
      <tp t="s">
        <v>#N/A Requesting Data...2225131651</v>
        <stp/>
        <stp>BDP|13169219909279069493</stp>
        <tr r="I9" s="19"/>
      </tp>
      <tp t="s">
        <v>#N/A Requesting Data...4042423237</v>
        <stp/>
        <stp>BDP|15169911027214728631</stp>
        <tr r="I10" s="11"/>
        <tr r="I12" s="19"/>
      </tp>
      <tp t="s">
        <v>#N/A Requesting Data...1779756676</v>
        <stp/>
        <stp>BDP|13938612248508071558</stp>
        <tr r="J14" s="2"/>
      </tp>
      <tp t="s">
        <v>#N/A Requesting Data...2067810921</v>
        <stp/>
        <stp>BDP|15756764600217707937</stp>
        <tr r="I8" s="11"/>
        <tr r="I10" s="19"/>
      </tp>
      <tp>
        <v>7.99</v>
        <stp/>
        <stp>BDP|15191354459661457650|22</stp>
        <stp>WLQ28 Index</stp>
        <stp>LAST_PRICE</stp>
        <tr r="K20" s="11"/>
        <tr r="D23" s="19"/>
      </tp>
    </main>
    <main first="bofaddin.rtdserver">
      <tp t="s">
        <v>#N/A Requesting Data...3026933766</v>
        <stp/>
        <stp>BDP|16275844520047691695</stp>
        <tr r="I6" s="19"/>
      </tp>
      <tp t="s">
        <v>#N/A Requesting Data...4193121031</v>
        <stp/>
        <stp>BDP|16565084299882524097</stp>
        <tr r="E22" s="19"/>
      </tp>
      <tp t="s">
        <v>#N/A Requesting Data...2852439690</v>
        <stp/>
        <stp>BDP|13919009196892112561</stp>
        <tr r="G6" s="19"/>
      </tp>
      <tp t="s">
        <v>#N/A Requesting Data...2250651941</v>
        <stp/>
        <stp>BDP|10685517029532594805</stp>
        <tr r="J9" s="11"/>
        <tr r="J11" s="19"/>
      </tp>
      <tp t="s">
        <v>#N/A Requesting Data...1907934728</v>
        <stp/>
        <stp>BDP|10190007799825004140</stp>
        <tr r="J10" s="2"/>
      </tp>
      <tp t="s">
        <v>#N/A Requesting Data...3220253562</v>
        <stp/>
        <stp>BDP|15925934625985154612</stp>
        <tr r="C21" s="17"/>
        <tr r="C22" s="17"/>
        <tr r="C23" s="17"/>
        <tr r="C24" s="17"/>
        <tr r="C25" s="17"/>
        <tr r="C26" s="17"/>
        <tr r="C27" s="17"/>
        <tr r="C28" s="17"/>
        <tr r="C29" s="17"/>
        <tr r="C30" s="17"/>
        <tr r="C31" s="17"/>
      </tp>
      <tp t="s">
        <v>#N/A Requesting Data...3678673174</v>
        <stp/>
        <stp>BDP|10764697960379803489</stp>
        <tr r="H13" s="11"/>
        <tr r="H15" s="19"/>
      </tp>
      <tp t="s">
        <v>#N/A Requesting Data...4105177113</v>
        <stp/>
        <stp>BDP|13517598616202729838</stp>
        <tr r="K8" s="2"/>
      </tp>
      <tp t="s">
        <v>#N/A Requesting Data...2146908326</v>
        <stp/>
        <stp>BDP|17283641756651242833</stp>
        <tr r="I12" s="11"/>
        <tr r="I14" s="19"/>
      </tp>
      <tp t="s">
        <v>#N/A Requesting Data...3411311524</v>
        <stp/>
        <stp>BDP|11750802159294733595</stp>
        <tr r="D6" s="11"/>
        <tr r="D7" s="19"/>
      </tp>
    </main>
    <main first="bofaddin.rtdserver">
      <tp t="s">
        <v>#N/A Requesting Data...3485536357</v>
        <stp/>
        <stp>BDP|13791043005266774797</stp>
        <tr r="K3" s="2"/>
      </tp>
      <tp t="s">
        <v>#N/A Requesting Data...2704780689</v>
        <stp/>
        <stp>BDP|16346012453228382996</stp>
        <tr r="M14" s="2"/>
      </tp>
      <tp>
        <v>7.58</v>
        <stp/>
        <stp>BDP|17400812045415001977|22</stp>
        <stp>WLQ30 Index</stp>
        <stp>LAST_PRICE</stp>
        <tr r="K22" s="11"/>
        <tr r="D24" s="19"/>
      </tp>
      <tp t="s">
        <v>#N/A Requesting Data...3553886992</v>
        <stp/>
        <stp>BDP|14493345555019657991</stp>
        <tr r="D21" s="11"/>
      </tp>
      <tp t="s">
        <v>#N/A Requesting Data...3791774521</v>
        <stp/>
        <stp>BDP|10381663256273547222</stp>
        <tr r="J7" s="2"/>
      </tp>
      <tp t="e">
        <v>#N/A</v>
        <stp/>
        <stp>BDH|15086502450111019661</stp>
        <tr r="P9" s="2"/>
      </tp>
      <tp t="s">
        <v>#N/A Requesting Data...3070323207</v>
        <stp/>
        <stp>BDP|14207649066395210291</stp>
        <tr r="E13" s="11"/>
        <tr r="E15" s="19"/>
      </tp>
      <tp t="s">
        <v>#N/A Requesting Data...3195453147</v>
        <stp/>
        <stp>BDP|10329258298459125127</stp>
        <tr r="D5" s="11"/>
        <tr r="D5" s="19"/>
      </tp>
      <tp>
        <v>9.7899999999999991</v>
        <stp/>
        <stp>BDP|12311044885073610825|22</stp>
        <stp>WLQ26 Index</stp>
        <stp>LAST_PRICE</stp>
        <tr r="K18" s="11"/>
        <tr r="D21" s="19"/>
      </tp>
      <tp t="s">
        <v>#N/A Requesting Data...3138005741</v>
        <stp/>
        <stp>BDP|12446015710023540329</stp>
        <tr r="Z66" s="11"/>
        <tr r="Y66" s="11"/>
        <tr r="X66" s="11"/>
        <tr r="W66" s="11"/>
        <tr r="V66" s="11"/>
        <tr r="U66" s="11"/>
        <tr r="T66" s="11"/>
        <tr r="S66" s="11"/>
        <tr r="R66" s="11"/>
        <tr r="Q66" s="11"/>
        <tr r="AB66" s="11"/>
        <tr r="AA66" s="11"/>
        <tr r="R12" s="19"/>
      </tp>
      <tp t="s">
        <v>#N/A Requesting Data...3308979722</v>
        <stp/>
        <stp>BDP|15657766851707412375</stp>
        <tr r="H9" s="2"/>
      </tp>
      <tp t="s">
        <v>#N/A Requesting Data...3171429807</v>
        <stp/>
        <stp>BDP|10206336109409844951</stp>
        <tr r="G4" s="11"/>
        <tr r="G4" s="19"/>
      </tp>
      <tp t="s">
        <v>#N/A Requesting Data...3094801917</v>
        <stp/>
        <stp>BDP|10142428822395288071</stp>
        <tr r="Z90" s="11"/>
        <tr r="Y90" s="11"/>
        <tr r="X90" s="11"/>
        <tr r="W90" s="11"/>
        <tr r="V90" s="11"/>
        <tr r="U90" s="11"/>
        <tr r="T90" s="11"/>
        <tr r="S90" s="11"/>
        <tr r="R90" s="11"/>
        <tr r="Q90" s="11"/>
        <tr r="AB90" s="11"/>
        <tr r="AA90" s="11"/>
      </tp>
      <tp t="s">
        <v>#N/A Requesting Data...3912377445</v>
        <stp/>
        <stp>BDP|13514466073332803207</stp>
        <tr r="E10" s="7"/>
      </tp>
      <tp t="s">
        <v>#N/A Requesting Data...2205804457</v>
        <stp/>
        <stp>BDP|15932419454602327679</stp>
        <tr r="R17" s="19"/>
      </tp>
      <tp t="s">
        <v>#N/A Requesting Data...3503162411</v>
        <stp/>
        <stp>BDP|10734617210797818067</stp>
        <tr r="H7" s="11"/>
        <tr r="H8" s="19"/>
      </tp>
      <tp t="s">
        <v>#N/A Requesting Data...1929025425</v>
        <stp/>
        <stp>BDP|15638326089319634731</stp>
        <tr r="Z70" s="11"/>
        <tr r="Y70" s="11"/>
        <tr r="X70" s="11"/>
        <tr r="W70" s="11"/>
        <tr r="V70" s="11"/>
        <tr r="U70" s="11"/>
        <tr r="T70" s="11"/>
        <tr r="S70" s="11"/>
        <tr r="R70" s="11"/>
        <tr r="Q70" s="11"/>
        <tr r="AB70" s="11"/>
        <tr r="AA70" s="11"/>
      </tp>
      <tp t="s">
        <v>#N/A Requesting Data...2229249779</v>
        <stp/>
        <stp>BDP|12488034333200047180</stp>
        <tr r="E6" s="11"/>
        <tr r="E7" s="19"/>
      </tp>
      <tp t="s">
        <v>#N/A Requesting Data...4185955235</v>
        <stp/>
        <stp>BDP|15079044459285072518</stp>
        <tr r="C23" s="11"/>
      </tp>
      <tp t="s">
        <v>#N/A Requesting Data...3853792504</v>
        <stp/>
        <stp>BDP|12403675587034363894</stp>
        <tr r="E24" s="19"/>
      </tp>
      <tp t="s">
        <v>#N/A Requesting Data...3425906642</v>
        <stp/>
        <stp>BDP|17268553553187283077</stp>
        <tr r="Z87" s="11"/>
        <tr r="Y87" s="11"/>
        <tr r="X87" s="11"/>
        <tr r="W87" s="11"/>
        <tr r="V87" s="11"/>
        <tr r="U87" s="11"/>
        <tr r="T87" s="11"/>
        <tr r="S87" s="11"/>
        <tr r="R87" s="11"/>
        <tr r="Q87" s="11"/>
        <tr r="AB87" s="11"/>
        <tr r="AA87" s="11"/>
      </tp>
      <tp t="s">
        <v>#N/A Requesting Data...1896747218</v>
        <stp/>
        <stp>BDP|12934713478686686400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Data...3030205366</v>
        <stp/>
        <stp>BDP|12133714350107069767</stp>
        <tr r="Z78" s="11"/>
        <tr r="Y78" s="11"/>
        <tr r="X78" s="11"/>
        <tr r="W78" s="11"/>
        <tr r="V78" s="11"/>
        <tr r="U78" s="11"/>
        <tr r="T78" s="11"/>
        <tr r="S78" s="11"/>
        <tr r="R78" s="11"/>
        <tr r="Q78" s="11"/>
        <tr r="AB78" s="11"/>
        <tr r="AA78" s="11"/>
      </tp>
      <tp t="s">
        <v>#N/A Requesting Data...2181178013</v>
        <stp/>
        <stp>BDP|13827638941138882945</stp>
        <tr r="D20" s="11"/>
      </tp>
      <tp t="s">
        <v>#N/A Requesting Data...2193050627</v>
        <stp/>
        <stp>BDP|12011324621007283512</stp>
        <tr r="K10" s="2"/>
      </tp>
      <tp t="s">
        <v>#N/A Requesting Data...3128875548</v>
        <stp/>
        <stp>BDP|13944439535751923464</stp>
        <tr r="G7" s="7"/>
      </tp>
      <tp t="s">
        <v>#N/A Requesting Data...4011178262</v>
        <stp/>
        <stp>BDP|12486181792623693882</stp>
        <tr r="I7" s="11"/>
        <tr r="I8" s="19"/>
      </tp>
      <tp t="s">
        <v>#N/A Requesting Data...4219690116</v>
        <stp/>
        <stp>BDP|15867650078552221747</stp>
        <tr r="J13" s="11"/>
        <tr r="J15" s="19"/>
      </tp>
      <tp t="s">
        <v>#N/A Requesting Data...3170597837</v>
        <stp/>
        <stp>BDP|16598361100882620607</stp>
        <tr r="E20" s="19"/>
      </tp>
      <tp t="s">
        <v>#N/A Requesting Data...2547635889</v>
        <stp/>
        <stp>BDP|14549521927542330072</stp>
        <tr r="B3" s="2"/>
      </tp>
      <tp t="s">
        <v>#N/A Requesting Data...3471286325</v>
        <stp/>
        <stp>BDP|15569729104905018670</stp>
        <tr r="G13" s="11"/>
        <tr r="G15" s="19"/>
      </tp>
      <tp t="s">
        <v>#N/A Requesting Data...4029285001</v>
        <stp/>
        <stp>BDP|13078510830501429523</stp>
        <tr r="Z81" s="11"/>
        <tr r="Y81" s="11"/>
        <tr r="X81" s="11"/>
        <tr r="W81" s="11"/>
        <tr r="V81" s="11"/>
        <tr r="U81" s="11"/>
        <tr r="T81" s="11"/>
        <tr r="S81" s="11"/>
        <tr r="R81" s="11"/>
        <tr r="Q81" s="11"/>
        <tr r="AB81" s="11"/>
        <tr r="AA81" s="11"/>
        <tr r="R2" s="19"/>
      </tp>
      <tp t="s">
        <v>#N/A Requesting Data...3478940753</v>
        <stp/>
        <stp>BDP|15603954615614077815</stp>
        <tr r="H3" s="11"/>
        <tr r="H3" s="19"/>
      </tp>
      <tp t="s">
        <v>#N/A Requesting Data...2671015455</v>
        <stp/>
        <stp>BDP|17808803716390596823</stp>
        <tr r="Z60" s="11"/>
        <tr r="Y60" s="11"/>
        <tr r="X60" s="11"/>
        <tr r="W60" s="11"/>
        <tr r="V60" s="11"/>
        <tr r="U60" s="11"/>
        <tr r="T60" s="11"/>
        <tr r="S60" s="11"/>
        <tr r="R60" s="11"/>
        <tr r="Q60" s="11"/>
        <tr r="AB60" s="11"/>
        <tr r="AA60" s="11"/>
      </tp>
      <tp t="s">
        <v>#N/A Requesting Data...4281547055</v>
        <stp/>
        <stp>BDP|10834474952903317479</stp>
        <tr r="Z98" s="11"/>
        <tr r="Y98" s="11"/>
        <tr r="X98" s="11"/>
        <tr r="W98" s="11"/>
        <tr r="V98" s="11"/>
        <tr r="U98" s="11"/>
        <tr r="T98" s="11"/>
        <tr r="S98" s="11"/>
        <tr r="R98" s="11"/>
        <tr r="Q98" s="11"/>
        <tr r="AB98" s="11"/>
        <tr r="AA98" s="11"/>
      </tp>
      <tp t="s">
        <v>#N/A Requesting Data...3407154513</v>
        <stp/>
        <stp>BDP|10218800080184890228</stp>
        <tr r="Z80" s="11"/>
        <tr r="Y80" s="11"/>
        <tr r="X80" s="11"/>
        <tr r="W80" s="11"/>
        <tr r="V80" s="11"/>
        <tr r="U80" s="11"/>
        <tr r="T80" s="11"/>
        <tr r="S80" s="11"/>
        <tr r="R80" s="11"/>
        <tr r="Q80" s="11"/>
        <tr r="AB80" s="11"/>
        <tr r="AA80" s="11"/>
      </tp>
      <tp t="s">
        <v>#N/A Requesting Data...2530597831</v>
        <stp/>
        <stp>BDP|15598066427108897923</stp>
        <tr r="Z92" s="11"/>
        <tr r="Y92" s="11"/>
        <tr r="X92" s="11"/>
        <tr r="W92" s="11"/>
        <tr r="V92" s="11"/>
        <tr r="U92" s="11"/>
        <tr r="T92" s="11"/>
        <tr r="S92" s="11"/>
        <tr r="R92" s="11"/>
        <tr r="Q92" s="11"/>
        <tr r="AB92" s="11"/>
        <tr r="AA92" s="11"/>
      </tp>
      <tp t="s">
        <v>#N/A Requesting Data...2752865457</v>
        <stp/>
        <stp>BDP|10167746766623851495</stp>
        <tr r="H27" s="19"/>
      </tp>
      <tp t="s">
        <v>#N/A Requesting Data...3505480868</v>
        <stp/>
        <stp>BDP|15650113847534740213</stp>
        <tr r="K16" s="2"/>
      </tp>
      <tp>
        <v>7.3550000000000004</v>
        <stp/>
        <stp>BDP|15206803498617246315|22</stp>
        <stp>WLK35 Index</stp>
        <stp>LAST_PRICE</stp>
        <tr r="K25" s="11"/>
        <tr r="D26" s="19"/>
      </tp>
      <tp t="s">
        <v>#N/A Requesting Data...4102482043</v>
        <stp/>
        <stp>BDP|13254377893488997629</stp>
        <tr r="D23" s="11"/>
      </tp>
      <tp t="s">
        <v>#N/A Requesting Data...3019240811</v>
        <stp/>
        <stp>BDP|17168141665277915099</stp>
        <tr r="J5" s="11"/>
        <tr r="J5" s="19"/>
      </tp>
      <tp t="s">
        <v>#N/A Requesting Data...3593790580</v>
        <stp/>
        <stp>BDP|13192264257971139213</stp>
        <tr r="B5" s="2"/>
      </tp>
      <tp t="s">
        <v>#N/A Requesting Data...2834746104</v>
        <stp/>
        <stp>BDP|15992111253595849366</stp>
        <tr r="Z83" s="11"/>
        <tr r="Y83" s="11"/>
        <tr r="X83" s="11"/>
        <tr r="W83" s="11"/>
        <tr r="V83" s="11"/>
        <tr r="U83" s="11"/>
        <tr r="T83" s="11"/>
        <tr r="S83" s="11"/>
        <tr r="R83" s="11"/>
        <tr r="Q83" s="11"/>
        <tr r="AB83" s="11"/>
        <tr r="AA83" s="11"/>
      </tp>
      <tp>
        <v>7.51</v>
        <stp/>
        <stp>BDP|11202313113777109480|22</stp>
        <stp>WLQ32 Index</stp>
        <stp>LAST_PRICE</stp>
        <tr r="K23" s="11"/>
        <tr r="D25" s="19"/>
      </tp>
      <tp t="s">
        <v>#N/A Requesting Data...3894573864</v>
        <stp/>
        <stp>BDP|11400645938887008706</stp>
        <tr r="J7" s="11"/>
        <tr r="J8" s="19"/>
      </tp>
      <tp t="s">
        <v>#N/A Requesting Data...3611742748</v>
        <stp/>
        <stp>BDP|11901617520055099407</stp>
        <tr r="H22" s="19"/>
      </tp>
      <tp t="s">
        <v>#N/A Requesting Data...3307610922</v>
        <stp/>
        <stp>BDP|15400756759381384234</stp>
        <tr r="D22" s="11"/>
      </tp>
      <tp t="s">
        <v>#N/A Requesting Data...3109307966</v>
        <stp/>
        <stp>BDP|12640648403606974635</stp>
        <tr r="H11" s="2"/>
      </tp>
      <tp t="s">
        <v>#N/A Requesting Data...2676948519</v>
        <stp/>
        <stp>BDP|16467386859441799584</stp>
        <tr r="H21" s="19"/>
      </tp>
      <tp t="s">
        <v>#N/A Requesting Data...4138272611</v>
        <stp/>
        <stp>BDP|14499871584089873959</stp>
        <tr r="J5" s="2"/>
      </tp>
      <tp t="s">
        <v>#N/A Requesting Data...3450449408</v>
        <stp/>
        <stp>BDP|15874572719711331490</stp>
        <tr r="E7" s="11"/>
        <tr r="E8" s="19"/>
      </tp>
      <tp>
        <v>8.66</v>
        <stp/>
        <stp>BDP|18343878312230213019|22</stp>
        <stp>WLK27 Index</stp>
        <stp>LAST_PRICE</stp>
        <tr r="K19" s="11"/>
        <tr r="D22" s="19"/>
      </tp>
      <tp t="s">
        <v>#N/A Requesting Data...3843480179</v>
        <stp/>
        <stp>BDP|17354871185477033414</stp>
        <tr r="Z94" s="11"/>
        <tr r="Y94" s="11"/>
        <tr r="X94" s="11"/>
        <tr r="W94" s="11"/>
        <tr r="V94" s="11"/>
        <tr r="U94" s="11"/>
        <tr r="T94" s="11"/>
        <tr r="S94" s="11"/>
        <tr r="R94" s="11"/>
        <tr r="Q94" s="11"/>
        <tr r="AB94" s="11"/>
        <tr r="AA94" s="11"/>
      </tp>
      <tp t="s">
        <v>#N/A Requesting Data...3216574240</v>
        <stp/>
        <stp>BDP|10311071319847809260</stp>
        <tr r="E5" s="11"/>
        <tr r="E5" s="19"/>
      </tp>
      <tp t="s">
        <v>#N/A Requesting Data...3622449491</v>
        <stp/>
        <stp>BDP|13500928233515131809</stp>
        <tr r="R29" s="19"/>
      </tp>
      <tp t="s">
        <v>#N/A Requesting Data...3767623389</v>
        <stp/>
        <stp>BDP|17886146055302615594</stp>
        <tr r="H10" s="2"/>
      </tp>
      <tp t="s">
        <v>#N/A Requesting Data...2761665640</v>
        <stp/>
        <stp>BDP|15780778072099169853</stp>
        <tr r="H7" s="2"/>
      </tp>
      <tp>
        <v>13.66</v>
        <stp/>
        <stp>BDP|9537380863981849389|22</stp>
        <stp>ODF31 Comdty</stp>
        <stp>LAST_PRICE</stp>
        <tr r="I13" s="2"/>
      </tp>
      <tp t="s">
        <v>#N/A Requesting Data...4068813208</v>
        <stp/>
        <stp>BDP|16811714503644524069</stp>
        <tr r="Z55" s="11"/>
        <tr r="Y55" s="11"/>
        <tr r="X55" s="11"/>
        <tr r="W55" s="11"/>
        <tr r="V55" s="11"/>
        <tr r="U55" s="11"/>
        <tr r="T55" s="11"/>
        <tr r="S55" s="11"/>
        <tr r="R55" s="11"/>
        <tr r="Q55" s="11"/>
        <tr r="AB55" s="11"/>
        <tr r="AA55" s="11"/>
        <tr r="R27" s="19"/>
      </tp>
      <tp t="s">
        <v>#N/A Requesting Data...3406958294</v>
        <stp/>
        <stp>BDP|12508709024814224690</stp>
        <tr r="D13" s="11"/>
        <tr r="D15" s="19"/>
      </tp>
      <tp t="s">
        <v>#N/A Requesting Data...2920548681</v>
        <stp/>
        <stp>BDP|16680580833864261100</stp>
        <tr r="C18" s="11"/>
      </tp>
      <tp t="s">
        <v>#N/A Requesting Data...3033977421</v>
        <stp/>
        <stp>BDP|10601763240924932273</stp>
        <tr r="B7" s="2"/>
      </tp>
      <tp t="s">
        <v>#N/A Requesting Data...4025915409</v>
        <stp/>
        <stp>BDP|12391114726967906339</stp>
        <tr r="Z79" s="11"/>
        <tr r="Y79" s="11"/>
        <tr r="X79" s="11"/>
        <tr r="W79" s="11"/>
        <tr r="V79" s="11"/>
        <tr r="U79" s="11"/>
        <tr r="T79" s="11"/>
        <tr r="S79" s="11"/>
        <tr r="R79" s="11"/>
        <tr r="Q79" s="11"/>
        <tr r="AB79" s="11"/>
        <tr r="AA79" s="11"/>
        <tr r="R6" s="19"/>
      </tp>
      <tp t="s">
        <v>#N/A Requesting Data...2848219266</v>
        <stp/>
        <stp>BDP|12246695054252844675</stp>
        <tr r="I2" s="19"/>
      </tp>
      <tp t="s">
        <v>#N/A Requesting Data...3187326348</v>
        <stp/>
        <stp>BDP|15451352017503543103</stp>
        <tr r="Z93" s="11"/>
        <tr r="Y93" s="11"/>
        <tr r="X93" s="11"/>
        <tr r="W93" s="11"/>
        <tr r="V93" s="11"/>
        <tr r="U93" s="11"/>
        <tr r="T93" s="11"/>
        <tr r="S93" s="11"/>
        <tr r="R93" s="11"/>
        <tr r="Q93" s="11"/>
        <tr r="AB93" s="11"/>
        <tr r="AA93" s="11"/>
      </tp>
      <tp t="s">
        <v>#N/A Requesting Data...4012012762</v>
        <stp/>
        <stp>BDP|16119493968061243056</stp>
        <tr r="Z95" s="11"/>
        <tr r="Y95" s="11"/>
        <tr r="X95" s="11"/>
        <tr r="W95" s="11"/>
        <tr r="V95" s="11"/>
        <tr r="U95" s="11"/>
        <tr r="T95" s="11"/>
        <tr r="S95" s="11"/>
        <tr r="R95" s="11"/>
        <tr r="Q95" s="11"/>
        <tr r="AB95" s="11"/>
        <tr r="AA95" s="11"/>
      </tp>
      <tp t="s">
        <v>#N/A Requesting Data...4261826296</v>
        <stp/>
        <stp>BDP|14450913867796246868</stp>
        <tr r="E4" s="11"/>
        <tr r="E4" s="19"/>
      </tp>
    </main>
    <main first="bofaddin.rtdserver">
      <tp>
        <v>14.65</v>
        <stp/>
        <stp>BDP|14793314295211657181|22</stp>
        <stp>BZDIOVRA Index</stp>
        <stp>YEST_LAST_TRADE</stp>
        <tr r="J3" s="2"/>
      </tp>
    </main>
    <main first="bofaddin.rtdserver">
      <tp>
        <v>7.4649999999999999</v>
        <stp/>
        <stp>BDP|2477436560693487840|22</stp>
        <stp>WLK33 Index</stp>
        <stp>LAST_PRICE</stp>
        <tr r="K24" s="11"/>
      </tp>
    </main>
    <main first="bofaddin.rtdserver">
      <tp>
        <v>7.6950000000000003</v>
        <stp/>
        <stp>BDP|6555917527705726771|22</stp>
        <stp>WLK29 Index</stp>
        <stp>LAST_PRICE</stp>
        <tr r="K21" s="11"/>
      </tp>
      <tp>
        <v>13.763</v>
        <stp/>
        <stp>BDP|17867681293201701771|22</stp>
        <stp>ODF37 Comdty</stp>
        <stp>LAST_PRICE</stp>
        <tr r="I16" s="2"/>
      </tp>
      <tp>
        <v>14.69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13.535</v>
        <stp/>
        <stp>BDP|17222976670638756393|22</stp>
        <stp>ODF29 Comdty</stp>
        <stp>LAST_PRICE</stp>
        <tr r="I11" s="2"/>
      </tp>
      <tp>
        <v>14.736000000000001</v>
        <stp/>
        <stp>BDP|11269106225149150376|22</stp>
        <stp>ODN25 Comdty</stp>
        <stp>LAST_PRICE</stp>
        <tr r="I6" s="2"/>
      </tp>
      <tp>
        <v>14.65</v>
        <stp/>
        <stp>BDP|13502834249559134851|22</stp>
        <stp>BZDIOVRA Index</stp>
        <stp>LAST_PRICE</stp>
        <tr r="I3" s="2"/>
      </tp>
      <tp t="s">
        <v>#N/A Requesting Data...2788699879</v>
        <stp/>
        <stp>BDP|4638716679660660820</stp>
        <tr r="H8" s="2"/>
      </tp>
      <tp t="s">
        <v>#N/A Requesting Data...3200625948</v>
        <stp/>
        <stp>BDP|5850214959956854834</stp>
        <tr r="H2" s="19"/>
      </tp>
      <tp t="s">
        <v>#N/A Requesting Data...3567949234</v>
        <stp/>
        <stp>BDP|1643486086802458341</stp>
        <tr r="E25" s="19"/>
      </tp>
      <tp t="s">
        <v>#N/A Requesting Data...3266124789</v>
        <stp/>
        <stp>BDP|4157223935860898914</stp>
        <tr r="J9" s="19"/>
      </tp>
      <tp t="s">
        <v>#N/A Requesting Data...2550708676</v>
        <stp/>
        <stp>BDP|9769032697008941467</stp>
        <tr r="E3" s="11"/>
        <tr r="E3" s="19"/>
      </tp>
      <tp t="s">
        <v>#N/A Requesting Data...4199506246</v>
        <stp/>
        <stp>BDP|2187806360183599399</stp>
        <tr r="M8" s="2"/>
      </tp>
      <tp t="s">
        <v>#N/A Requesting Data...3238966576</v>
        <stp/>
        <stp>BDP|9453706824659239917</stp>
        <tr r="D3" s="11"/>
        <tr r="D3" s="19"/>
      </tp>
      <tp t="s">
        <v>#N/A Requesting Data...4082018178</v>
        <stp/>
        <stp>BDP|2992747448774164936</stp>
        <tr r="E27" s="19"/>
      </tp>
      <tp t="s">
        <v>#N/A Requesting Data...4039880096</v>
        <stp/>
        <stp>BDP|4395756221404557952</stp>
        <tr r="D2" s="19"/>
      </tp>
      <tp t="s">
        <v>#N/A Requesting Data...3863555996</v>
        <stp/>
        <stp>BDP|8426700375802659609</stp>
        <tr r="G9" s="11"/>
        <tr r="G11" s="19"/>
      </tp>
      <tp t="s">
        <v>#N/A Requesting Data...4214333161</v>
        <stp/>
        <stp>BDP|3905065737155367827</stp>
        <tr r="G6" s="11"/>
        <tr r="G7" s="19"/>
      </tp>
      <tp t="s">
        <v>#N/A Requesting Data...4165063601</v>
        <stp/>
        <stp>BDP|2001157129209643549</stp>
        <tr r="I25" s="19"/>
      </tp>
      <tp t="s">
        <v>#N/A Requesting Data...4025528210</v>
        <stp/>
        <stp>BDP|3794307997384608046</stp>
        <tr r="I3" s="11"/>
        <tr r="I3" s="19"/>
      </tp>
      <tp t="s">
        <v>#N/A Requesting Data...3441373561</v>
        <stp/>
        <stp>BDP|4275888243441819414</stp>
        <tr r="E26" s="19"/>
      </tp>
      <tp t="s">
        <v>#N/A Requesting Data...2733476041</v>
        <stp/>
        <stp>BDP|1923241929759262565</stp>
        <tr r="M10" s="2"/>
      </tp>
      <tp t="s">
        <v>#N/A Requesting Data...3177965360</v>
        <stp/>
        <stp>BDP|3331986474028834805</stp>
        <tr r="J4" s="11"/>
        <tr r="J4" s="19"/>
      </tp>
      <tp t="s">
        <v>#N/A Requesting Data...3944010544</v>
        <stp/>
        <stp>BDP|5983646568229835184</stp>
        <tr r="R20" s="19"/>
      </tp>
    </main>
    <main first="bofaddin.rtdserver">
      <tp t="s">
        <v>#N/A Requesting Data...4290373361</v>
        <stp/>
        <stp>BDP|4734890585182203825</stp>
        <tr r="D18" s="11"/>
      </tp>
      <tp t="s">
        <v>#N/A Requesting Data...2795896067</v>
        <stp/>
        <stp>BDP|3363810779697034548</stp>
        <tr r="Z88" s="11"/>
        <tr r="Y88" s="11"/>
        <tr r="X88" s="11"/>
        <tr r="W88" s="11"/>
        <tr r="V88" s="11"/>
        <tr r="U88" s="11"/>
        <tr r="T88" s="11"/>
        <tr r="S88" s="11"/>
        <tr r="R88" s="11"/>
        <tr r="Q88" s="11"/>
        <tr r="AB88" s="11"/>
        <tr r="AA88" s="11"/>
      </tp>
      <tp t="s">
        <v>#N/A Requesting Data...3794943154</v>
        <stp/>
        <stp>BDP|5084823412455529785</stp>
        <tr r="H4" s="11"/>
        <tr r="H4" s="19"/>
      </tp>
      <tp t="s">
        <v>#N/A Requesting Data...3221918243</v>
        <stp/>
        <stp>BDP|9367762147940559459</stp>
        <tr r="Z91" s="11"/>
        <tr r="Y91" s="11"/>
        <tr r="X91" s="11"/>
        <tr r="W91" s="11"/>
        <tr r="V91" s="11"/>
        <tr r="U91" s="11"/>
        <tr r="T91" s="11"/>
        <tr r="S91" s="11"/>
        <tr r="R91" s="11"/>
        <tr r="Q91" s="11"/>
        <tr r="AB91" s="11"/>
        <tr r="AA91" s="11"/>
      </tp>
      <tp t="s">
        <v>#N/A Requesting Data...2821965488</v>
        <stp/>
        <stp>BDP|3666674876795321902</stp>
        <tr r="E6" s="19"/>
      </tp>
      <tp t="s">
        <v>#N/A Requesting Data...2756554747</v>
        <stp/>
        <stp>BDP|7052549700088374422</stp>
        <tr r="J13" s="2"/>
      </tp>
      <tp t="s">
        <v>#N/A Requesting Data...3661543097</v>
        <stp/>
        <stp>BDP|9741032815896210067</stp>
        <tr r="K4" s="2"/>
      </tp>
    </main>
    <main first="bofaddin.rtdserver">
      <tp t="s">
        <v>#N/A Requesting Data...2896960453</v>
        <stp/>
        <stp>BDP|9882058252866127540</stp>
        <tr r="I27" s="19"/>
      </tp>
      <tp t="s">
        <v>#N/A Requesting Data...3817398948</v>
        <stp/>
        <stp>BDP|4517227982239731885</stp>
        <tr r="Z56" s="11"/>
        <tr r="Y56" s="11"/>
        <tr r="X56" s="11"/>
        <tr r="W56" s="11"/>
        <tr r="V56" s="11"/>
        <tr r="U56" s="11"/>
        <tr r="T56" s="11"/>
        <tr r="S56" s="11"/>
        <tr r="R56" s="11"/>
        <tr r="Q56" s="11"/>
        <tr r="AB56" s="11"/>
        <tr r="AA56" s="11"/>
        <tr r="R18" s="19"/>
      </tp>
      <tp t="s">
        <v>#N/A Requesting Data...4176664723</v>
        <stp/>
        <stp>BDP|8711749621454981610</stp>
        <tr r="H9" s="11"/>
        <tr r="H11" s="19"/>
      </tp>
      <tp t="s">
        <v>#N/A Requesting Data...3759589685</v>
        <stp/>
        <stp>BDP|2124980644386234646</stp>
        <tr r="R14" s="19"/>
      </tp>
      <tp t="s">
        <v>#N/A Requesting Data...3758003695</v>
        <stp/>
        <stp>BDP|4159726335098711786</stp>
        <tr r="D4" s="11"/>
        <tr r="D4" s="19"/>
      </tp>
      <tp t="s">
        <v>#N/A Requesting Data...4188023723</v>
        <stp/>
        <stp>BDP|6600922458241548475</stp>
        <tr r="J10" s="11"/>
        <tr r="J12" s="19"/>
      </tp>
      <tp t="s">
        <v>#N/A Requesting Data...3951455925</v>
        <stp/>
        <stp>BDP|8913952280622798475</stp>
        <tr r="H10" s="17"/>
        <tr r="H11" s="17"/>
        <tr r="H12" s="17"/>
        <tr r="H13" s="17"/>
        <tr r="H14" s="17"/>
        <tr r="H15" s="17"/>
        <tr r="H6" s="17"/>
        <tr r="H7" s="17"/>
        <tr r="H8" s="17"/>
        <tr r="H9" s="17"/>
      </tp>
      <tp t="s">
        <v>#N/A Requesting Data...2994122309</v>
        <stp/>
        <stp>BDP|7509049474986681906</stp>
        <tr r="H24" s="19"/>
      </tp>
      <tp t="s">
        <v>#N/A Requesting Data...3267586232</v>
        <stp/>
        <stp>BDP|8651142543386755452</stp>
        <tr r="I26" s="19"/>
      </tp>
      <tp t="s">
        <v>#N/A Requesting Data...2902430188</v>
        <stp/>
        <stp>BDP|2279758159639360156</stp>
        <tr r="Z77" s="11"/>
        <tr r="Y77" s="11"/>
        <tr r="X77" s="11"/>
        <tr r="W77" s="11"/>
        <tr r="V77" s="11"/>
        <tr r="U77" s="11"/>
        <tr r="T77" s="11"/>
        <tr r="S77" s="11"/>
        <tr r="R77" s="11"/>
        <tr r="Q77" s="11"/>
        <tr r="AB77" s="11"/>
        <tr r="AA77" s="11"/>
      </tp>
      <tp t="s">
        <v>#N/A Requesting Data...3562281346</v>
        <stp/>
        <stp>BDP|6401007919956475918</stp>
        <tr r="K9" s="2"/>
      </tp>
      <tp t="s">
        <v>#N/A Requesting Data...4023530808</v>
        <stp/>
        <stp>BDP|3594728727869926770</stp>
        <tr r="E10" s="11"/>
        <tr r="E12" s="19"/>
      </tp>
      <tp t="s">
        <v>#N/A Requesting Data...3891465542</v>
        <stp/>
        <stp>BDP|1295270050609935714</stp>
        <tr r="H5" s="11"/>
        <tr r="H5" s="19"/>
      </tp>
      <tp t="s">
        <v>#N/A Requesting Data...2635081748</v>
        <stp/>
        <stp>BDP|9586602971314157476</stp>
        <tr r="J6" s="11"/>
        <tr r="J7" s="19"/>
      </tp>
      <tp t="s">
        <v>#N/A Requesting Data...4095729164</v>
        <stp/>
        <stp>BDP|5897436104601965865</stp>
        <tr r="J6" s="19"/>
      </tp>
      <tp t="s">
        <v>#N/A Requesting Data...3762961982</v>
        <stp/>
        <stp>BDP|7210719112410508942</stp>
        <tr r="J9" s="19"/>
      </tp>
      <tp t="s">
        <v>#N/A Requesting Data...3739634831</v>
        <stp/>
        <stp>BDP|6258822248703087193</stp>
        <tr r="I22" s="19"/>
      </tp>
      <tp t="s">
        <v>#N/A Requesting Data...2989867162</v>
        <stp/>
        <stp>BDP|6999313489046488323</stp>
        <tr r="K12" s="2"/>
      </tp>
      <tp t="s">
        <v>#N/A Requesting Data...3711137705</v>
        <stp/>
        <stp>BDP|8414640352844636739</stp>
        <tr r="K13" s="2"/>
      </tp>
      <tp t="s">
        <v>#N/A Requesting Data...2628610932</v>
        <stp/>
        <stp>BDP|6160330820607293841</stp>
        <tr r="J6" s="19"/>
      </tp>
      <tp t="s">
        <v>#N/A Requesting Data...3220019947</v>
        <stp/>
        <stp>BDP|3315293682106022630</stp>
        <tr r="J6" s="11"/>
        <tr r="J7" s="19"/>
      </tp>
      <tp t="s">
        <v>#N/A Requesting Data...3724765993</v>
        <stp/>
        <stp>BDP|9429013316019147896</stp>
        <tr r="R21" s="19"/>
      </tp>
      <tp t="s">
        <v>#N/A Requesting Data...3571118209</v>
        <stp/>
        <stp>BDP|2990502423164020862</stp>
        <tr r="M9" s="2"/>
      </tp>
      <tp t="s">
        <v>#N/A Requesting Data...2803037547</v>
        <stp/>
        <stp>BDP|8668841010131374935</stp>
        <tr r="Z73" s="11"/>
        <tr r="Y73" s="11"/>
        <tr r="X73" s="11"/>
        <tr r="W73" s="11"/>
        <tr r="V73" s="11"/>
        <tr r="U73" s="11"/>
        <tr r="T73" s="11"/>
        <tr r="S73" s="11"/>
        <tr r="R73" s="11"/>
        <tr r="Q73" s="11"/>
        <tr r="AB73" s="11"/>
        <tr r="AA73" s="11"/>
      </tp>
      <tp t="s">
        <v>#N/A Requesting Data...3572161436</v>
        <stp/>
        <stp>BDP|5007327625665658833</stp>
        <tr r="Z67" s="11"/>
        <tr r="Y67" s="11"/>
        <tr r="X67" s="11"/>
        <tr r="W67" s="11"/>
        <tr r="V67" s="11"/>
        <tr r="U67" s="11"/>
        <tr r="T67" s="11"/>
        <tr r="S67" s="11"/>
        <tr r="R67" s="11"/>
        <tr r="Q67" s="11"/>
        <tr r="AB67" s="11"/>
        <tr r="AA67" s="11"/>
        <tr r="R5" s="19"/>
      </tp>
      <tp t="s">
        <v>#N/A Requesting Data...3794999207</v>
        <stp/>
        <stp>BDP|8154902215360295977</stp>
        <tr r="H20" s="19"/>
      </tp>
      <tp t="s">
        <v>#N/A Requesting Data...4091216958</v>
        <stp/>
        <stp>BDP|8500246469637883265</stp>
        <tr r="Z64" s="11"/>
        <tr r="Y64" s="11"/>
        <tr r="X64" s="11"/>
        <tr r="W64" s="11"/>
        <tr r="V64" s="11"/>
        <tr r="U64" s="11"/>
        <tr r="T64" s="11"/>
        <tr r="S64" s="11"/>
        <tr r="R64" s="11"/>
        <tr r="Q64" s="11"/>
        <tr r="AB64" s="11"/>
        <tr r="AA64" s="11"/>
      </tp>
      <tp t="s">
        <v>#N/A Requesting Data...4117267408</v>
        <stp/>
        <stp>BDP|9636783809803462453</stp>
        <tr r="C25" s="11"/>
      </tp>
      <tp t="s">
        <v>#N/A Requesting Data...3257883577</v>
        <stp/>
        <stp>BDP|8805667161083002133</stp>
        <tr r="J3" s="11"/>
        <tr r="J3" s="19"/>
      </tp>
      <tp t="s">
        <v>#N/A Requesting Data...3232209541</v>
        <stp/>
        <stp>BDP|7546476684227611629</stp>
        <tr r="M7" s="2"/>
      </tp>
      <tp t="s">
        <v>#N/A Requesting Data...3469163429</v>
        <stp/>
        <stp>BDP|4774572175039586539</stp>
        <tr r="D9" s="19"/>
      </tp>
      <tp t="s">
        <v>#N/A Requesting Data...4233474790</v>
        <stp/>
        <stp>BDP|9349190465432927654</stp>
        <tr r="C26" s="11"/>
      </tp>
      <tp t="s">
        <v>#N/A Requesting Data...4083480350</v>
        <stp/>
        <stp>BDP|5332477555246563840</stp>
        <tr r="H6" s="2"/>
      </tp>
      <tp t="s">
        <v>#N/A Requesting Data...3008195572</v>
        <stp/>
        <stp>BDP|9296062114427229555</stp>
        <tr r="H5" s="2"/>
      </tp>
      <tp t="s">
        <v>#N/A Requesting Data...3027450497</v>
        <stp/>
        <stp>BDP|3131810410801081170</stp>
        <tr r="H11" s="11"/>
        <tr r="H13" s="19"/>
      </tp>
      <tp t="s">
        <v>#N/A Requesting Data...3641496369</v>
        <stp/>
        <stp>BDP|4482678795945008425</stp>
        <tr r="Z75" s="11"/>
        <tr r="Y75" s="11"/>
        <tr r="X75" s="11"/>
        <tr r="W75" s="11"/>
        <tr r="V75" s="11"/>
        <tr r="U75" s="11"/>
        <tr r="T75" s="11"/>
        <tr r="S75" s="11"/>
        <tr r="R75" s="11"/>
        <tr r="Q75" s="11"/>
        <tr r="AB75" s="11"/>
        <tr r="AA75" s="11"/>
      </tp>
      <tp t="s">
        <v>#N/A Requesting Data...2969583742</v>
        <stp/>
        <stp>BDP|5970432481165816675</stp>
        <tr r="J9" s="2"/>
      </tp>
      <tp t="s">
        <v>#N/A Requesting Data...2998851081</v>
        <stp/>
        <stp>BDP|6428209671071195804</stp>
        <tr r="D25" s="11"/>
      </tp>
      <tp t="s">
        <v>#N/A Requesting Data...2780871285</v>
        <stp/>
        <stp>BDP|6181484335763016961</stp>
        <tr r="I21" s="19"/>
      </tp>
      <tp t="s">
        <v>#N/A Requesting Data...2811952577</v>
        <stp/>
        <stp>BDP|8767287300271158044</stp>
        <tr r="Z86" s="11"/>
        <tr r="Y86" s="11"/>
        <tr r="X86" s="11"/>
        <tr r="W86" s="11"/>
        <tr r="V86" s="11"/>
        <tr r="U86" s="11"/>
        <tr r="T86" s="11"/>
        <tr r="S86" s="11"/>
        <tr r="R86" s="11"/>
        <tr r="Q86" s="11"/>
        <tr r="AB86" s="11"/>
        <tr r="AA86" s="11"/>
        <tr r="R9" s="19"/>
      </tp>
      <tp t="s">
        <v>#N/A Requesting Data...2908345326</v>
        <stp/>
        <stp>BDP|3612074661198875616</stp>
        <tr r="J2" s="19"/>
      </tp>
      <tp t="s">
        <v>#N/A Requesting Data...4286252057</v>
        <stp/>
        <stp>BDP|6009636741147577859</stp>
        <tr r="I20" s="19"/>
      </tp>
      <tp t="s">
        <v>#N/A Requesting Data...4289665959</v>
        <stp/>
        <stp>BDP|5416050933808437507</stp>
        <tr r="E11" s="11"/>
        <tr r="E13" s="19"/>
      </tp>
      <tp t="s">
        <v>#N/A Requesting Data...4258326275</v>
        <stp/>
        <stp>BDP|4469726952068478577</stp>
        <tr r="E2" s="19"/>
      </tp>
      <tp t="s">
        <v>#N/A Requesting Data...2722201125</v>
        <stp/>
        <stp>BDP|2514423990686244217</stp>
        <tr r="D10" s="11"/>
        <tr r="D12" s="19"/>
      </tp>
      <tp t="s">
        <v>#N/A Requesting Data...2824146252</v>
        <stp/>
        <stp>BDP|5505121907678251772</stp>
        <tr r="G5" s="11"/>
        <tr r="G5" s="19"/>
      </tp>
      <tp t="s">
        <v>#N/A Requesting Data...3733148012</v>
        <stp/>
        <stp>BDP|6717872964888555496</stp>
        <tr r="K7" s="2"/>
      </tp>
      <tp t="s">
        <v>#N/A Requesting Data...3541850262</v>
        <stp/>
        <stp>BDP|7628246514408667822</stp>
        <tr r="I13" s="11"/>
        <tr r="I15" s="19"/>
      </tp>
      <tp t="s">
        <v>#N/A Requesting Data...3164950513</v>
        <stp/>
        <stp>BDP|3463804556948818291</stp>
        <tr r="D19" s="11"/>
      </tp>
      <tp t="s">
        <v>#N/A Requesting Data...2803855969</v>
        <stp/>
        <stp>BDP|1877563044224185082</stp>
        <tr r="R11" s="19"/>
      </tp>
      <tp t="s">
        <v>#N/A Requesting Data...2895164071</v>
        <stp/>
        <stp>BDP|3931452041031580694</stp>
        <tr r="J15" s="2"/>
      </tp>
      <tp t="s">
        <v>#N/A Requesting Data...3705150447</v>
        <stp/>
        <stp>BDP|6086773022681627652</stp>
        <tr r="R3" s="19"/>
      </tp>
      <tp t="s">
        <v>#N/A Requesting Data...3287948340</v>
        <stp/>
        <stp>BDP|9274013617679287535</stp>
        <tr r="G9" s="19"/>
      </tp>
      <tp t="s">
        <v>#N/A Requesting Data...3749647854</v>
        <stp/>
        <stp>BDP|5458019831893466086</stp>
        <tr r="J10" s="11"/>
        <tr r="J12" s="19"/>
      </tp>
      <tp t="s">
        <v>#N/A Requesting Data...3531359702</v>
        <stp/>
        <stp>BDP|5425105562507935010</stp>
        <tr r="K14" s="2"/>
      </tp>
      <tp t="s">
        <v>#N/A Requesting Data...3810347439</v>
        <stp/>
        <stp>BDP|5369787961073641213</stp>
        <tr r="Z82" s="11"/>
        <tr r="Y82" s="11"/>
        <tr r="X82" s="11"/>
        <tr r="W82" s="11"/>
        <tr r="V82" s="11"/>
        <tr r="U82" s="11"/>
        <tr r="T82" s="11"/>
        <tr r="S82" s="11"/>
        <tr r="R82" s="11"/>
        <tr r="Q82" s="11"/>
        <tr r="AB82" s="11"/>
        <tr r="AA82" s="11"/>
      </tp>
      <tp t="s">
        <v>#N/A Requesting Data...2805484168</v>
        <stp/>
        <stp>BDP|9507205330525513839</stp>
        <tr r="J4" s="11"/>
        <tr r="J4" s="19"/>
      </tp>
      <tp t="s">
        <v>#N/A Requesting Data...3182259507</v>
        <stp/>
        <stp>BDP|2101225401797588245</stp>
        <tr r="H14" s="2"/>
      </tp>
      <tp t="s">
        <v>#N/A Requesting Data...3183032059</v>
        <stp/>
        <stp>BDP|7380091922057856733</stp>
        <tr r="J4" s="2"/>
      </tp>
      <tp t="s">
        <v>#N/A Requesting Data...4088262783</v>
        <stp/>
        <stp>BDP|7227915130840435804</stp>
        <tr r="E23" s="19"/>
      </tp>
      <tp t="s">
        <v>#N/A Requesting Data...3078340354</v>
        <stp/>
        <stp>BDP|6648854877445314932</stp>
        <tr r="C21" s="11"/>
      </tp>
      <tp t="s">
        <v>#N/A Requesting Data...3722131435</v>
        <stp/>
        <stp>BDP|3813535555995696006</stp>
        <tr r="Z76" s="11"/>
        <tr r="Y76" s="11"/>
        <tr r="X76" s="11"/>
        <tr r="W76" s="11"/>
        <tr r="V76" s="11"/>
        <tr r="U76" s="11"/>
        <tr r="T76" s="11"/>
        <tr r="S76" s="11"/>
        <tr r="R76" s="11"/>
        <tr r="Q76" s="11"/>
        <tr r="AB76" s="11"/>
        <tr r="AA76" s="11"/>
      </tp>
      <tp t="s">
        <v>#N/A Requesting Data...3365664346</v>
        <stp/>
        <stp>BDP|8996523424079587047</stp>
        <tr r="J3" s="11"/>
        <tr r="J3" s="19"/>
      </tp>
      <tp t="s">
        <v>#N/A Requesting Data...4149633248</v>
        <stp/>
        <stp>BDP|5683100328445387518</stp>
        <tr r="G9" s="7"/>
      </tp>
      <tp t="s">
        <v>#N/A Requesting Data...3429220211</v>
        <stp/>
        <stp>BDP|1822719222220999206</stp>
        <tr r="D11" s="11"/>
        <tr r="D13" s="19"/>
      </tp>
      <tp t="s">
        <v>#N/A Requesting Data...2910930359</v>
        <stp/>
        <stp>BDP|3412478252612481668</stp>
        <tr r="D12" s="11"/>
        <tr r="D14" s="19"/>
      </tp>
      <tp t="s">
        <v>#N/A Requesting Data...3949602473</v>
        <stp/>
        <stp>BDP|1687368956969111871</stp>
        <tr r="K15" s="2"/>
      </tp>
      <tp t="s">
        <v>#N/A Requesting Data...3777383193</v>
        <stp/>
        <stp>BDP|2286322115411345773</stp>
        <tr r="Z74" s="11"/>
        <tr r="Y74" s="11"/>
        <tr r="X74" s="11"/>
        <tr r="W74" s="11"/>
        <tr r="V74" s="11"/>
        <tr r="U74" s="11"/>
        <tr r="T74" s="11"/>
        <tr r="S74" s="11"/>
        <tr r="R74" s="11"/>
        <tr r="Q74" s="11"/>
        <tr r="AB74" s="11"/>
        <tr r="AA74" s="11"/>
      </tp>
      <tp t="s">
        <v>#N/A Requesting Data...4216175817</v>
        <stp/>
        <stp>BDP|3464748034381197038</stp>
        <tr r="Z84" s="11"/>
        <tr r="Y84" s="11"/>
        <tr r="X84" s="11"/>
        <tr r="W84" s="11"/>
        <tr r="V84" s="11"/>
        <tr r="U84" s="11"/>
        <tr r="T84" s="11"/>
        <tr r="S84" s="11"/>
        <tr r="R84" s="11"/>
        <tr r="Q84" s="11"/>
        <tr r="AB84" s="11"/>
        <tr r="AA84" s="11"/>
        <tr r="R16" s="19"/>
      </tp>
      <tp t="s">
        <v>#N/A Requesting Data...3244549306</v>
        <stp/>
        <stp>BDP|2374175931660047606</stp>
        <tr r="H13" s="2"/>
      </tp>
      <tp t="s">
        <v>#N/A Requesting Data...3054568038</v>
        <stp/>
        <stp>BDP|1469694448740928475</stp>
        <tr r="Z68" s="11"/>
        <tr r="Y68" s="11"/>
        <tr r="X68" s="11"/>
        <tr r="W68" s="11"/>
        <tr r="V68" s="11"/>
        <tr r="U68" s="11"/>
        <tr r="T68" s="11"/>
        <tr r="S68" s="11"/>
        <tr r="R68" s="11"/>
        <tr r="Q68" s="11"/>
        <tr r="AB68" s="11"/>
        <tr r="AA68" s="11"/>
      </tp>
      <tp t="s">
        <v>#N/A Requesting Data...3607255977</v>
        <stp/>
        <stp>BDP|8278937006026693024</stp>
        <tr r="K10" s="17"/>
        <tr r="K11" s="17"/>
        <tr r="K12" s="17"/>
        <tr r="K13" s="17"/>
        <tr r="K14" s="17"/>
        <tr r="K15" s="17"/>
        <tr r="K6" s="17"/>
        <tr r="K7" s="17"/>
        <tr r="K8" s="17"/>
        <tr r="K9" s="17"/>
      </tp>
      <tp t="s">
        <v>#N/A Requesting Data...3267964645</v>
        <stp/>
        <stp>BDP|7320197849905807080</stp>
        <tr r="C24" s="11"/>
      </tp>
      <tp t="s">
        <v>#N/A Requesting Data...4164638375</v>
        <stp/>
        <stp>BDP|2190926934948613723</stp>
        <tr r="H6" s="19"/>
      </tp>
      <tp t="s">
        <v>#N/A Requesting Data...3176691947</v>
        <stp/>
        <stp>BDP|4375753900560113469</stp>
        <tr r="R10" s="19"/>
      </tp>
      <tp t="s">
        <v>#N/A Requesting Data...4058360744</v>
        <stp/>
        <stp>BDP|4463478870191165152</stp>
        <tr r="M6" s="2"/>
      </tp>
      <tp t="s">
        <v>#N/A Requesting Data...3866117121</v>
        <stp/>
        <stp>BDP|6458698369549551863</stp>
        <tr r="I9" s="11"/>
        <tr r="I11" s="19"/>
      </tp>
      <tp t="s">
        <v>#N/A Requesting Data...3811499659</v>
        <stp/>
        <stp>BDP|5090352166701754608</stp>
        <tr r="F29" s="11"/>
      </tp>
      <tp t="s">
        <v>#N/A Requesting Data...2943397039</v>
        <stp/>
        <stp>BDP|2583747204366554458</stp>
        <tr r="Z58" s="11"/>
        <tr r="Y58" s="11"/>
        <tr r="X58" s="11"/>
        <tr r="W58" s="11"/>
        <tr r="V58" s="11"/>
        <tr r="U58" s="11"/>
        <tr r="T58" s="11"/>
        <tr r="S58" s="11"/>
        <tr r="R58" s="11"/>
        <tr r="Q58" s="11"/>
        <tr r="AB58" s="11"/>
        <tr r="AA58" s="11"/>
        <tr r="R23" s="19"/>
      </tp>
      <tp t="s">
        <v>#N/A Requesting Data...3412263996</v>
        <stp/>
        <stp>BDP|1827417845708676912</stp>
        <tr r="D7" s="11"/>
        <tr r="D8" s="19"/>
      </tp>
      <tp t="s">
        <v>#N/A Requesting Data...4111016254</v>
        <stp/>
        <stp>BDP|7271055672725894556</stp>
        <tr r="D21" s="17"/>
        <tr r="D22" s="17"/>
        <tr r="D23" s="17"/>
        <tr r="D24" s="17"/>
        <tr r="D25" s="17"/>
        <tr r="D26" s="17"/>
        <tr r="D27" s="17"/>
        <tr r="D28" s="17"/>
        <tr r="D29" s="17"/>
        <tr r="D30" s="17"/>
        <tr r="D31" s="17"/>
      </tp>
      <tp t="s">
        <v>#N/A Requesting Data...3754455996</v>
        <stp/>
        <stp>BDP|5901000520520466755</stp>
        <tr r="H23" s="19"/>
      </tp>
      <tp t="s">
        <v>#N/A Requesting Data...2926682566</v>
        <stp/>
        <stp>BDP|4651376489008602716</stp>
        <tr r="J12" s="11"/>
        <tr r="J14" s="19"/>
      </tp>
      <tp t="s">
        <v>#N/A Requesting Data...2911833415</v>
        <stp/>
        <stp>BDP|5367666932895616539</stp>
        <tr r="Z62" s="11"/>
        <tr r="Y62" s="11"/>
        <tr r="X62" s="11"/>
        <tr r="W62" s="11"/>
        <tr r="V62" s="11"/>
        <tr r="U62" s="11"/>
        <tr r="T62" s="11"/>
        <tr r="S62" s="11"/>
        <tr r="R62" s="11"/>
        <tr r="Q62" s="11"/>
        <tr r="AB62" s="11"/>
        <tr r="AA62" s="11"/>
        <tr r="R28" s="19"/>
      </tp>
      <tp t="s">
        <v>#N/A Requesting Data...3729313647</v>
        <stp/>
        <stp>BDP|7009126234541041477</stp>
        <tr r="E9" s="11"/>
        <tr r="E11" s="19"/>
      </tp>
      <tp t="s">
        <v>#N/A Requesting Data...3767332801</v>
        <stp/>
        <stp>BDP|2127305658120032482</stp>
        <tr r="G10" s="11"/>
        <tr r="G12" s="19"/>
      </tp>
      <tp t="s">
        <v>#N/A Requesting Data...3844095946</v>
        <stp/>
        <stp>BDP|3552371989500988863</stp>
        <tr r="J7" s="11"/>
        <tr r="J8" s="19"/>
      </tp>
      <tp t="s">
        <v>#N/A Requesting Data...3852083001</v>
        <stp/>
        <stp>BDP|8996589861712440902</stp>
        <tr r="D26" s="11"/>
      </tp>
      <tp t="s">
        <v>#N/A Requesting Data...2884981006</v>
        <stp/>
        <stp>BDP|4226241773230894182</stp>
        <tr r="J13" s="11"/>
        <tr r="J15" s="19"/>
      </tp>
      <tp t="s">
        <v>#N/A Requesting Data...4034623066</v>
        <stp/>
        <stp>BDP|9236812778495761274</stp>
        <tr r="D9" s="11"/>
        <tr r="D11" s="19"/>
      </tp>
      <tp t="s">
        <v>#N/A Requesting Data...3643307031</v>
        <stp/>
        <stp>BDP|8787993904919445978</stp>
        <tr r="J8" s="11"/>
        <tr r="J10" s="19"/>
      </tp>
      <tp t="s">
        <v>#N/A Requesting Data...4174833797</v>
        <stp/>
        <stp>BDP|4986428474834544241</stp>
        <tr r="H9" s="19"/>
      </tp>
      <tp t="s">
        <v>#N/A Requesting Data...3655119653</v>
        <stp/>
        <stp>BDP|4027837973262682890</stp>
        <tr r="M15" s="2"/>
      </tp>
      <tp t="s">
        <v>#N/A Requesting Data...3159838459</v>
        <stp/>
        <stp>BDP|6863710481498153056</stp>
        <tr r="R4" s="19"/>
      </tp>
      <tp t="s">
        <v>#N/A Requesting Data...3971503702</v>
        <stp/>
        <stp>BDP|7977680686540306885</stp>
        <tr r="D6" s="19"/>
      </tp>
      <tp t="s">
        <v>#N/A Requesting Data...3008516193</v>
        <stp/>
        <stp>BDP|2978744912796430367</stp>
        <tr r="M5" s="2"/>
      </tp>
      <tp t="s">
        <v>#N/A Requesting Data...4280902651</v>
        <stp/>
        <stp>BDP|6463399830411977660</stp>
        <tr r="H8" s="11"/>
        <tr r="H10" s="19"/>
      </tp>
      <tp t="s">
        <v>#N/A Requesting Data...3413406890</v>
        <stp/>
        <stp>BDP|3333630846708210848</stp>
        <tr r="J2" s="19"/>
      </tp>
      <tp t="s">
        <v>#N/A Requesting Data...3236848385</v>
        <stp/>
        <stp>BDP|6124812264958528142</stp>
        <tr r="G6" s="7"/>
      </tp>
      <tp t="s">
        <v>#N/A Requesting Data...3186551888</v>
        <stp/>
        <stp>BDP|2281999963204568884</stp>
        <tr r="E21" s="17"/>
        <tr r="E22" s="17"/>
        <tr r="E23" s="17"/>
        <tr r="E24" s="17"/>
        <tr r="E25" s="17"/>
        <tr r="E26" s="17"/>
        <tr r="E27" s="17"/>
        <tr r="E28" s="17"/>
        <tr r="E29" s="17"/>
        <tr r="E30" s="17"/>
        <tr r="E31" s="17"/>
      </tp>
      <tp t="s">
        <v>#N/A Requesting Data...3048064040</v>
        <stp/>
        <stp>BDP|7576008118700462431</stp>
        <tr r="G8" s="11"/>
        <tr r="G10" s="19"/>
      </tp>
      <tp t="s">
        <v>#N/A Requesting Data...3102986941</v>
        <stp/>
        <stp>BDP|1070616809507239240</stp>
        <tr r="E8" s="11"/>
        <tr r="E10" s="19"/>
      </tp>
      <tp t="s">
        <v>#N/A Requesting Data...3360938609</v>
        <stp/>
        <stp>BDP|3915222074910115423</stp>
        <tr r="R8" s="19"/>
      </tp>
      <tp t="s">
        <v>#N/A Requesting Data...3803709257</v>
        <stp/>
        <stp>BDP|4163044537905757079</stp>
        <tr r="H4" s="2"/>
      </tp>
      <tp t="s">
        <v>#N/A Requesting Data...3477719078</v>
        <stp/>
        <stp>BDP|4623768472882485469</stp>
        <tr r="G3" s="11"/>
        <tr r="G3" s="19"/>
      </tp>
      <tp t="s">
        <v>#N/A Requesting Data...3888608359</v>
        <stp/>
        <stp>BDP|1655010175960499466</stp>
        <tr r="G7" s="11"/>
        <tr r="G8" s="19"/>
      </tp>
      <tp t="s">
        <v>#N/A Requesting Data...2939609942</v>
        <stp/>
        <stp>BDP|7817601548274342343</stp>
        <tr r="J10" s="17"/>
        <tr r="J11" s="17"/>
        <tr r="J12" s="17"/>
        <tr r="J13" s="17"/>
        <tr r="J14" s="17"/>
        <tr r="J15" s="17"/>
        <tr r="J6" s="17"/>
        <tr r="J7" s="17"/>
        <tr r="J8" s="17"/>
        <tr r="J9" s="17"/>
      </tp>
      <tp t="s">
        <v>#N/A Requesting Data...3812854474</v>
        <stp/>
        <stp>BDP|2569764526774212131</stp>
        <tr r="E9" s="19"/>
      </tp>
      <tp t="s">
        <v>#N/A Requesting Data...3381839944</v>
        <stp/>
        <stp>BDP|5180174984237381953</stp>
        <tr r="J11" s="11"/>
        <tr r="J13" s="19"/>
      </tp>
      <tp t="s">
        <v>#N/A Requesting Data...4155062022</v>
        <stp/>
        <stp>BDP|9595075412893390962</stp>
        <tr r="E12" s="11"/>
        <tr r="E14" s="19"/>
      </tp>
      <tp t="s">
        <v>#N/A Requesting Data...3171874352</v>
        <stp/>
        <stp>BDP|2884752705310536665</stp>
        <tr r="I24" s="19"/>
      </tp>
      <tp t="s">
        <v>#N/A Requesting Data...3270473909</v>
        <stp/>
        <stp>BDP|8786671772103883961</stp>
        <tr r="R7" s="19"/>
      </tp>
      <tp t="s">
        <v>#N/A Requesting Data...4181611386</v>
        <stp/>
        <stp>BDP|4673494246461255666</stp>
        <tr r="Z65" s="11"/>
        <tr r="Y65" s="11"/>
        <tr r="X65" s="11"/>
        <tr r="W65" s="11"/>
        <tr r="V65" s="11"/>
        <tr r="U65" s="11"/>
        <tr r="T65" s="11"/>
        <tr r="S65" s="11"/>
        <tr r="R65" s="11"/>
        <tr r="Q65" s="11"/>
        <tr r="AB65" s="11"/>
        <tr r="AA65" s="11"/>
        <tr r="R24" s="19"/>
      </tp>
      <tp t="s">
        <v>#N/A Requesting Data...3168317453</v>
        <stp/>
        <stp>BDP|5760501106740631359</stp>
        <tr r="F21" s="17"/>
        <tr r="F22" s="17"/>
        <tr r="F23" s="17"/>
        <tr r="F24" s="17"/>
        <tr r="F25" s="17"/>
        <tr r="F26" s="17"/>
        <tr r="F27" s="17"/>
        <tr r="F28" s="17"/>
        <tr r="F29" s="17"/>
        <tr r="F30" s="17"/>
        <tr r="F31" s="17"/>
      </tp>
      <tp t="s">
        <v>#N/A Requesting Data...3398096787</v>
        <stp/>
        <stp>BDP|4864390534690277716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Data...3286837749</v>
        <stp/>
        <stp>BDP|1350668238224386387</stp>
        <tr r="R26" s="19"/>
      </tp>
    </main>
    <main first="bofaddin.rtdserver">
      <tp t="s">
        <v>#N/A Real Time</v>
        <stp/>
        <stp>BDP|558791040652910541|22</stp>
        <stp>WLK25 Index</stp>
        <stp>LAST_PRICE</stp>
        <tr r="D20" s="19"/>
      </tp>
      <tp t="s">
        <v>#N/A Requesting Data...3861547108</v>
        <stp/>
        <stp>BDP|55815364648658119</stp>
        <tr r="H25" s="19"/>
      </tp>
      <tp t="s">
        <v>#N/A Requesting Data...3881083791</v>
        <stp/>
        <stp>BDP|358140230785145392</stp>
        <tr r="Z97" s="11"/>
        <tr r="Y97" s="11"/>
        <tr r="X97" s="11"/>
        <tr r="W97" s="11"/>
        <tr r="V97" s="11"/>
        <tr r="U97" s="11"/>
        <tr r="T97" s="11"/>
        <tr r="S97" s="11"/>
        <tr r="R97" s="11"/>
        <tr r="Q97" s="11"/>
        <tr r="AB97" s="11"/>
        <tr r="AA97" s="11"/>
      </tp>
      <tp t="s">
        <v>#N/A Requesting Data...3552530714</v>
        <stp/>
        <stp>BDP|591725260180001521</stp>
        <tr r="H6" s="11"/>
        <tr r="H7" s="19"/>
      </tp>
      <tp t="s">
        <v>#N/A Requesting Data...4179513049</v>
        <stp/>
        <stp>BDP|517930253829054249</stp>
        <tr r="Z85" s="11"/>
        <tr r="Y85" s="11"/>
        <tr r="X85" s="11"/>
        <tr r="W85" s="11"/>
        <tr r="V85" s="11"/>
        <tr r="U85" s="11"/>
        <tr r="T85" s="11"/>
        <tr r="S85" s="11"/>
        <tr r="R85" s="11"/>
        <tr r="Q85" s="11"/>
        <tr r="AB85" s="11"/>
        <tr r="AA85" s="11"/>
      </tp>
      <tp t="s">
        <v>#N/A Requesting Data...3759709302</v>
        <stp/>
        <stp>BDP|542154546040819345</stp>
        <tr r="G11" s="11"/>
        <tr r="G13" s="19"/>
        <tr r="R22" s="19"/>
      </tp>
      <tp t="s">
        <v>#N/A Requesting Data...4277131747</v>
        <stp/>
        <stp>BDP|162205019758440862</stp>
        <tr r="E8" s="7"/>
      </tp>
      <tp t="s">
        <v>#N/A Requesting Data...3693175385</v>
        <stp/>
        <stp>BDP|368437973666143841</stp>
        <tr r="J12" s="2"/>
      </tp>
      <tp t="s">
        <v>#N/A Requesting Data...3972102178</v>
        <stp/>
        <stp>BDP|610042213125227851</stp>
        <tr r="L10" s="17"/>
        <tr r="L11" s="17"/>
        <tr r="L12" s="17"/>
        <tr r="L13" s="17"/>
        <tr r="L14" s="17"/>
        <tr r="L15" s="17"/>
        <tr r="L6" s="17"/>
        <tr r="L7" s="17"/>
        <tr r="L8" s="17"/>
        <tr r="L9" s="17"/>
      </tp>
      <tp t="s">
        <v>#N/A Requesting Data...3431477196</v>
        <stp/>
        <stp>BDP|813990660275351546</stp>
        <tr r="R13" s="19"/>
      </tp>
      <tp t="e">
        <v>#N/A</v>
        <stp/>
        <stp>BDH|102693459004408847</stp>
        <tr r="B30" s="11"/>
      </tp>
      <tp t="s">
        <v>#N/A Requesting Data...3944881591</v>
        <stp/>
        <stp>BDP|394006502529987782</stp>
        <tr r="J11" s="2"/>
      </tp>
      <tp t="s">
        <v>#N/A Requesting Data...4249758373</v>
        <stp/>
        <stp>BDP|284241585389591899</stp>
        <tr r="G2" s="19"/>
      </tp>
      <tp t="s">
        <v>#N/A Requesting Data...4229089951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62&amp;codativo=LFSC19000BR" TargetMode="External"/><Relationship Id="rId671" Type="http://schemas.openxmlformats.org/officeDocument/2006/relationships/hyperlink" Target="https://afinvest.com.br/interno/relatorios/detalhes-de-ativos?id=1427&amp;codativo=LIGH1B" TargetMode="External"/><Relationship Id="rId769" Type="http://schemas.openxmlformats.org/officeDocument/2006/relationships/hyperlink" Target="https://afinvest.com.br/interno/relatorios/detalhes-de-ativos?id=7270&amp;codativo=CGOS14" TargetMode="External"/><Relationship Id="rId976" Type="http://schemas.openxmlformats.org/officeDocument/2006/relationships/hyperlink" Target="https://afinvest.com.br/interno/relatorios/detalhes-de-ativos?id=6410&amp;codativo=BRFS31" TargetMode="External"/><Relationship Id="rId1399" Type="http://schemas.openxmlformats.org/officeDocument/2006/relationships/hyperlink" Target="https://afinvest.com.br/interno/relatorios/detalhes-de-ativos?id=8431&amp;codativo=CSANA0" TargetMode="External"/><Relationship Id="rId21" Type="http://schemas.openxmlformats.org/officeDocument/2006/relationships/hyperlink" Target="https://afinvest.com.br/interno/relatorios/detalhes-de-ativos?id=366&amp;codativo=LFT%20mar%2026" TargetMode="External"/><Relationship Id="rId324" Type="http://schemas.openxmlformats.org/officeDocument/2006/relationships/hyperlink" Target="https://afinvest.com.br/interno/relatorios/detalhes-de-ativos?id=873&amp;codativo=AF%20GLOBAL%20BONDS%20FI%20RF%20CP%20IE" TargetMode="External"/><Relationship Id="rId531" Type="http://schemas.openxmlformats.org/officeDocument/2006/relationships/hyperlink" Target="https://afinvest.com.br/interno/relatorios/detalhes-de-ativos?id=9446&amp;codativo=VERT18%20(nota%20reestruturada)" TargetMode="External"/><Relationship Id="rId629" Type="http://schemas.openxmlformats.org/officeDocument/2006/relationships/hyperlink" Target="https://afinvest.com.br/interno/relatorios/detalhes-de-ativos?id=2626&amp;codativo=OMGE13" TargetMode="External"/><Relationship Id="rId1161" Type="http://schemas.openxmlformats.org/officeDocument/2006/relationships/hyperlink" Target="https://afinvest.com.br/interno/relatorios/detalhes-de-ativos?id=491&amp;codativo=PETR4" TargetMode="External"/><Relationship Id="rId1259" Type="http://schemas.openxmlformats.org/officeDocument/2006/relationships/hyperlink" Target="https://afinvest.com.br/interno/relatorios/detalhes-de-ativos?id=3090&amp;codativo=DAPMAI35" TargetMode="External"/><Relationship Id="rId170" Type="http://schemas.openxmlformats.org/officeDocument/2006/relationships/hyperlink" Target="https://afinvest.com.br/interno/relatorios/detalhes-de-ativos?id=8578&amp;codativo=LF002400KBU" TargetMode="External"/><Relationship Id="rId836" Type="http://schemas.openxmlformats.org/officeDocument/2006/relationships/hyperlink" Target="https://afinvest.com.br/interno/relatorios/detalhes-de-ativos?id=3187&amp;codativo=CSAN24" TargetMode="External"/><Relationship Id="rId1021" Type="http://schemas.openxmlformats.org/officeDocument/2006/relationships/hyperlink" Target="https://afinvest.com.br/interno/relatorios/detalhes-de-ativos?id=2693&amp;codativo=AERI12" TargetMode="External"/><Relationship Id="rId1119" Type="http://schemas.openxmlformats.org/officeDocument/2006/relationships/hyperlink" Target="https://afinvest.com.br/interno/relatorios/detalhes-de-ativos?id=8577&amp;codativo=CDB724BH6RG%20(CDB724BH6RE)" TargetMode="External"/><Relationship Id="rId268" Type="http://schemas.openxmlformats.org/officeDocument/2006/relationships/hyperlink" Target="https://afinvest.com.br/interno/relatorios/detalhes-de-ativos?id=2957&amp;codativo=DAPAGO28" TargetMode="External"/><Relationship Id="rId475" Type="http://schemas.openxmlformats.org/officeDocument/2006/relationships/hyperlink" Target="https://afinvest.com.br/interno/relatorios/detalhes-de-ativos?id=8583&amp;codativo=VIXL18" TargetMode="External"/><Relationship Id="rId682" Type="http://schemas.openxmlformats.org/officeDocument/2006/relationships/hyperlink" Target="https://afinvest.com.br/interno/relatorios/detalhes-de-ativos?id=1427&amp;codativo=LIGH1B" TargetMode="External"/><Relationship Id="rId903" Type="http://schemas.openxmlformats.org/officeDocument/2006/relationships/hyperlink" Target="https://afinvest.com.br/interno/relatorios/detalhes-de-ativos?id=8005&amp;codativo=CHSF12" TargetMode="External"/><Relationship Id="rId1326" Type="http://schemas.openxmlformats.org/officeDocument/2006/relationships/hyperlink" Target="https://afinvest.com.br/interno/relatorios/detalhes-de-ativos?id=9223&amp;codativo=FIDC%20PICPAY%20FGTS%20SR" TargetMode="External"/><Relationship Id="rId32" Type="http://schemas.openxmlformats.org/officeDocument/2006/relationships/hyperlink" Target="https://afinvest.com.br/interno/relatorios/detalhes-de-ativos?id=403&amp;codativo=LFT%20set%2025" TargetMode="External"/><Relationship Id="rId128" Type="http://schemas.openxmlformats.org/officeDocument/2006/relationships/hyperlink" Target="https://afinvest.com.br/interno/relatorios/detalhes-de-ativos?id=262&amp;codativo=LFSC19000BP" TargetMode="External"/><Relationship Id="rId335" Type="http://schemas.openxmlformats.org/officeDocument/2006/relationships/hyperlink" Target="https://afinvest.com.br/interno/relatorios/detalhes-de-ativos?id=7741&amp;codativo=SANTANDER%20CASH%20BLACK%20X" TargetMode="External"/><Relationship Id="rId542" Type="http://schemas.openxmlformats.org/officeDocument/2006/relationships/hyperlink" Target="https://afinvest.com.br/interno/relatorios/detalhes-de-ativos?id=6795&amp;codativo=TBSP11" TargetMode="External"/><Relationship Id="rId987" Type="http://schemas.openxmlformats.org/officeDocument/2006/relationships/hyperlink" Target="https://afinvest.com.br/interno/relatorios/detalhes-de-ativos?id=8664&amp;codativo=BARU11" TargetMode="External"/><Relationship Id="rId1172" Type="http://schemas.openxmlformats.org/officeDocument/2006/relationships/hyperlink" Target="https://afinvest.com.br/interno/relatorios/detalhes-de-ativos?id=1473&amp;codativo=AMER3" TargetMode="External"/><Relationship Id="rId181" Type="http://schemas.openxmlformats.org/officeDocument/2006/relationships/hyperlink" Target="https://afinvest.com.br/interno/relatorios/detalhes-de-ativos?id=8399&amp;codativo=LF002400GJ4" TargetMode="External"/><Relationship Id="rId402" Type="http://schemas.openxmlformats.org/officeDocument/2006/relationships/hyperlink" Target="https://afinvest.com.br/interno/relatorios/detalhes-de-ativos?id=9750&amp;codativo=FIDC%20NOTO%20CONSIGNADOS%20SR1" TargetMode="External"/><Relationship Id="rId847" Type="http://schemas.openxmlformats.org/officeDocument/2006/relationships/hyperlink" Target="https://afinvest.com.br/interno/relatorios/detalhes-de-ativos?id=3364&amp;codativo=CPLD37" TargetMode="External"/><Relationship Id="rId1032" Type="http://schemas.openxmlformats.org/officeDocument/2006/relationships/hyperlink" Target="https://afinvest.com.br/interno/relatorios/detalhes-de-ativos?id=7681&amp;codativo=RRRP14" TargetMode="External"/><Relationship Id="rId279" Type="http://schemas.openxmlformats.org/officeDocument/2006/relationships/hyperlink" Target="https://afinvest.com.br/interno/relatorios/detalhes-de-ativos?id=395&amp;codativo=DI1JAN27" TargetMode="External"/><Relationship Id="rId486" Type="http://schemas.openxmlformats.org/officeDocument/2006/relationships/hyperlink" Target="https://afinvest.com.br/interno/relatorios/detalhes-de-ativos?id=3424&amp;codativo=VECS11" TargetMode="External"/><Relationship Id="rId693" Type="http://schemas.openxmlformats.org/officeDocument/2006/relationships/hyperlink" Target="https://afinvest.com.br/interno/relatorios/detalhes-de-ativos?id=1427&amp;codativo=LIGH1B" TargetMode="External"/><Relationship Id="rId707" Type="http://schemas.openxmlformats.org/officeDocument/2006/relationships/hyperlink" Target="https://afinvest.com.br/interno/relatorios/detalhes-de-ativos?id=9179&amp;codativo=LIGH2B" TargetMode="External"/><Relationship Id="rId914" Type="http://schemas.openxmlformats.org/officeDocument/2006/relationships/hyperlink" Target="https://afinvest.com.br/interno/relatorios/detalhes-de-ativos?id=8444&amp;codativo=CAEC22" TargetMode="External"/><Relationship Id="rId1337" Type="http://schemas.openxmlformats.org/officeDocument/2006/relationships/hyperlink" Target="https://afinvest.com.br/interno/relatorios/detalhes-de-ativos?id=7864&amp;codativo=BRDT11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6880&amp;codativo=LF002305RG9" TargetMode="External"/><Relationship Id="rId346" Type="http://schemas.openxmlformats.org/officeDocument/2006/relationships/hyperlink" Target="https://afinvest.com.br/interno/relatorios/detalhes-de-ativos?id=7740&amp;codativo=SANTANDER%20CASH%20BLACK%20IX" TargetMode="External"/><Relationship Id="rId553" Type="http://schemas.openxmlformats.org/officeDocument/2006/relationships/hyperlink" Target="https://afinvest.com.br/interno/relatorios/detalhes-de-ativos?id=2918&amp;codativo=SULA29" TargetMode="External"/><Relationship Id="rId760" Type="http://schemas.openxmlformats.org/officeDocument/2006/relationships/hyperlink" Target="https://afinvest.com.br/interno/relatorios/detalhes-de-ativos?id=8876&amp;codativo=CGOS18" TargetMode="External"/><Relationship Id="rId998" Type="http://schemas.openxmlformats.org/officeDocument/2006/relationships/hyperlink" Target="https://afinvest.com.br/interno/relatorios/detalhes-de-ativos?id=8804&amp;codativo=AMERF2" TargetMode="External"/><Relationship Id="rId1183" Type="http://schemas.openxmlformats.org/officeDocument/2006/relationships/hyperlink" Target="https://afinvest.com.br/interno/relatorios/detalhes-de-ativos?id=7&amp;codativo=COGN3" TargetMode="External"/><Relationship Id="rId1390" Type="http://schemas.openxmlformats.org/officeDocument/2006/relationships/hyperlink" Target="https://afinvest.com.br/interno/relatorios/detalhes-de-ativos?id=7270&amp;codativo=CGOS14" TargetMode="External"/><Relationship Id="rId1404" Type="http://schemas.openxmlformats.org/officeDocument/2006/relationships/hyperlink" Target="https://afinvest.com.br/interno/relatorios/detalhes-de-ativos?id=3460&amp;codativo=VTII12" TargetMode="External"/><Relationship Id="rId192" Type="http://schemas.openxmlformats.org/officeDocument/2006/relationships/hyperlink" Target="https://afinvest.com.br/interno/relatorios/detalhes-de-ativos?id=9721&amp;codativo=LFSC25004NH" TargetMode="External"/><Relationship Id="rId206" Type="http://schemas.openxmlformats.org/officeDocument/2006/relationships/hyperlink" Target="https://afinvest.com.br/interno/relatorios/detalhes-de-ativos?id=8996&amp;codativo=LF%20BMG%20NOV/26" TargetMode="External"/><Relationship Id="rId413" Type="http://schemas.openxmlformats.org/officeDocument/2006/relationships/hyperlink" Target="https://afinvest.com.br/interno/relatorios/detalhes-de-ativos?id=3505&amp;codativo=FIDC%20URA%20Agro%20SR" TargetMode="External"/><Relationship Id="rId858" Type="http://schemas.openxmlformats.org/officeDocument/2006/relationships/hyperlink" Target="https://afinvest.com.br/interno/relatorios/detalhes-de-ativos?id=1748&amp;codativo=CBAN72" TargetMode="External"/><Relationship Id="rId1043" Type="http://schemas.openxmlformats.org/officeDocument/2006/relationships/hyperlink" Target="https://afinvest.com.br/interno/relatorios/detalhes-de-ativos?id=9081&amp;codativo=CRI%20Vic%20Engenharia%201%C2%AA%20Emiss%C3%A3o" TargetMode="External"/><Relationship Id="rId497" Type="http://schemas.openxmlformats.org/officeDocument/2006/relationships/hyperlink" Target="https://afinvest.com.br/interno/relatorios/detalhes-de-ativos?id=7868&amp;codativo=VERO13" TargetMode="External"/><Relationship Id="rId620" Type="http://schemas.openxmlformats.org/officeDocument/2006/relationships/hyperlink" Target="https://afinvest.com.br/interno/relatorios/detalhes-de-ativos?id=3468&amp;codativo=PEJA11" TargetMode="External"/><Relationship Id="rId718" Type="http://schemas.openxmlformats.org/officeDocument/2006/relationships/hyperlink" Target="https://afinvest.com.br/interno/relatorios/detalhes-de-ativos?id=2846&amp;codativo=JSLGA5" TargetMode="External"/><Relationship Id="rId925" Type="http://schemas.openxmlformats.org/officeDocument/2006/relationships/hyperlink" Target="https://afinvest.com.br/interno/relatorios/detalhes-de-ativos?id=2779&amp;codativo=CBRDA8" TargetMode="External"/><Relationship Id="rId1250" Type="http://schemas.openxmlformats.org/officeDocument/2006/relationships/hyperlink" Target="https://afinvest.com.br/interno/relatorios/detalhes-de-ativos?id=8352&amp;codativo=LF0024008ZU" TargetMode="External"/><Relationship Id="rId1348" Type="http://schemas.openxmlformats.org/officeDocument/2006/relationships/hyperlink" Target="https://afinvest.com.br/interno/relatorios/detalhes-de-ativos?id=9446&amp;codativo=VERT18%20(nota%20reestruturada)" TargetMode="External"/><Relationship Id="rId357" Type="http://schemas.openxmlformats.org/officeDocument/2006/relationships/hyperlink" Target="https://afinvest.com.br/interno/relatorios/detalhes-de-ativos?id=7739&amp;codativo=SANTANDER%20CASH%20BLACK%20III" TargetMode="External"/><Relationship Id="rId1110" Type="http://schemas.openxmlformats.org/officeDocument/2006/relationships/hyperlink" Target="https://afinvest.com.br/interno/relatorios/detalhes-de-ativos?id=9175&amp;codativo=CDBC241I1TE" TargetMode="External"/><Relationship Id="rId1194" Type="http://schemas.openxmlformats.org/officeDocument/2006/relationships/hyperlink" Target="https://afinvest.com.br/interno/relatorios/detalhes-de-ativos?id=8523&amp;codativo=AMER11" TargetMode="External"/><Relationship Id="rId1208" Type="http://schemas.openxmlformats.org/officeDocument/2006/relationships/hyperlink" Target="https://afinvest.com.br/interno/relatorios/detalhes-de-ativos?id=1271&amp;codativo=Provis%C3%A3o" TargetMode="External"/><Relationship Id="rId1415" Type="http://schemas.openxmlformats.org/officeDocument/2006/relationships/hyperlink" Target="https://afinvest.com.br/interno/relatorios/detalhes-de-ativos?id=3357&amp;codativo=BRKMA6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100&amp;codativo=LF002307IJ6" TargetMode="External"/><Relationship Id="rId564" Type="http://schemas.openxmlformats.org/officeDocument/2006/relationships/hyperlink" Target="https://afinvest.com.br/interno/relatorios/detalhes-de-ativos?id=6041&amp;codativo=SIMH16" TargetMode="External"/><Relationship Id="rId771" Type="http://schemas.openxmlformats.org/officeDocument/2006/relationships/hyperlink" Target="https://afinvest.com.br/interno/relatorios/detalhes-de-ativos?id=7317&amp;codativo=CGOS34" TargetMode="External"/><Relationship Id="rId869" Type="http://schemas.openxmlformats.org/officeDocument/2006/relationships/hyperlink" Target="https://afinvest.com.br/interno/relatorios/detalhes-de-ativos?id=7543&amp;codativo=CRNP11" TargetMode="External"/><Relationship Id="rId424" Type="http://schemas.openxmlformats.org/officeDocument/2006/relationships/hyperlink" Target="https://afinvest.com.br/interno/relatorios/detalhes-de-ativos?id=9578&amp;codativo=FIDC%20RED%20REAL%20SR5" TargetMode="External"/><Relationship Id="rId631" Type="http://schemas.openxmlformats.org/officeDocument/2006/relationships/hyperlink" Target="https://afinvest.com.br/interno/relatorios/detalhes-de-ativos?id=2626&amp;codativo=OMGE13" TargetMode="External"/><Relationship Id="rId729" Type="http://schemas.openxmlformats.org/officeDocument/2006/relationships/hyperlink" Target="https://afinvest.com.br/interno/relatorios/detalhes-de-ativos?id=2844&amp;codativo=MATD11" TargetMode="External"/><Relationship Id="rId1054" Type="http://schemas.openxmlformats.org/officeDocument/2006/relationships/hyperlink" Target="https://afinvest.com.br/interno/relatorios/detalhes-de-ativos?id=3031&amp;codativo=CORURI27" TargetMode="External"/><Relationship Id="rId1261" Type="http://schemas.openxmlformats.org/officeDocument/2006/relationships/hyperlink" Target="https://afinvest.com.br/interno/relatorios/detalhes-de-ativos?id=4281&amp;codativo=DI1JAN26" TargetMode="External"/><Relationship Id="rId1359" Type="http://schemas.openxmlformats.org/officeDocument/2006/relationships/hyperlink" Target="https://afinvest.com.br/interno/relatorios/detalhes-de-ativos?id=3175&amp;codativo=SBFC13" TargetMode="External"/><Relationship Id="rId270" Type="http://schemas.openxmlformats.org/officeDocument/2006/relationships/hyperlink" Target="https://afinvest.com.br/interno/relatorios/detalhes-de-ativos?id=8105&amp;codativo=DOLMAI25" TargetMode="External"/><Relationship Id="rId936" Type="http://schemas.openxmlformats.org/officeDocument/2006/relationships/hyperlink" Target="https://afinvest.com.br/interno/relatorios/detalhes-de-ativos?id=8478&amp;codativo=CEDO13" TargetMode="External"/><Relationship Id="rId1121" Type="http://schemas.openxmlformats.org/officeDocument/2006/relationships/hyperlink" Target="https://afinvest.com.br/interno/relatorios/detalhes-de-ativos?id=8577&amp;codativo=CDB724BH6RG%20(CDB724BH6RG)" TargetMode="External"/><Relationship Id="rId1219" Type="http://schemas.openxmlformats.org/officeDocument/2006/relationships/hyperlink" Target="https://afinvest.com.br/interno/relatorios/detalhes-de-ativos?id=6005&amp;codativo=LFSN2200G2K" TargetMode="External"/><Relationship Id="rId65" Type="http://schemas.openxmlformats.org/officeDocument/2006/relationships/hyperlink" Target="https://afinvest.com.br/interno/relatorios/detalhes-de-ativos?id=151&amp;codativo=LFSN19001BH" TargetMode="External"/><Relationship Id="rId130" Type="http://schemas.openxmlformats.org/officeDocument/2006/relationships/hyperlink" Target="https://afinvest.com.br/interno/relatorios/detalhes-de-ativos?id=7896&amp;codativo=LF002400951" TargetMode="External"/><Relationship Id="rId368" Type="http://schemas.openxmlformats.org/officeDocument/2006/relationships/hyperlink" Target="https://afinvest.com.br/interno/relatorios/detalhes-de-ativos?id=2845&amp;codativo=FIDC%20Red%20Multissetorial" TargetMode="External"/><Relationship Id="rId575" Type="http://schemas.openxmlformats.org/officeDocument/2006/relationships/hyperlink" Target="https://afinvest.com.br/interno/relatorios/detalhes-de-ativos?id=8398&amp;codativo=ASAIA0" TargetMode="External"/><Relationship Id="rId782" Type="http://schemas.openxmlformats.org/officeDocument/2006/relationships/hyperlink" Target="https://afinvest.com.br/interno/relatorios/detalhes-de-ativos?id=9611&amp;codativo=CTNSA2" TargetMode="External"/><Relationship Id="rId1426" Type="http://schemas.openxmlformats.org/officeDocument/2006/relationships/hyperlink" Target="https://afinvest.com.br/interno/relatorios/detalhes-de-ativos?id=5671&amp;codativo=CRI%20Vic%20Engenharia%202%C2%AA%20Emiss%C3%A3o" TargetMode="External"/><Relationship Id="rId228" Type="http://schemas.openxmlformats.org/officeDocument/2006/relationships/hyperlink" Target="https://afinvest.com.br/interno/relatorios/detalhes-de-ativos?id=4099&amp;codativo=DAPAGO32" TargetMode="External"/><Relationship Id="rId435" Type="http://schemas.openxmlformats.org/officeDocument/2006/relationships/hyperlink" Target="https://afinvest.com.br/interno/relatorios/detalhes-de-ativos?id=387&amp;codativo=FIDC%20LF%20I%20SR4" TargetMode="External"/><Relationship Id="rId642" Type="http://schemas.openxmlformats.org/officeDocument/2006/relationships/hyperlink" Target="https://afinvest.com.br/interno/relatorios/detalhes-de-ativos?id=9390&amp;codativo=NMCH11" TargetMode="External"/><Relationship Id="rId1065" Type="http://schemas.openxmlformats.org/officeDocument/2006/relationships/hyperlink" Target="https://afinvest.com.br/interno/relatorios/detalhes-de-ativos?id=1416&amp;codativo=PRIOBZ26" TargetMode="External"/><Relationship Id="rId1272" Type="http://schemas.openxmlformats.org/officeDocument/2006/relationships/hyperlink" Target="https://afinvest.com.br/interno/relatorios/detalhes-de-ativos?id=395&amp;codativo=DI1JAN27" TargetMode="External"/><Relationship Id="rId281" Type="http://schemas.openxmlformats.org/officeDocument/2006/relationships/hyperlink" Target="https://afinvest.com.br/interno/relatorios/detalhes-de-ativos?id=7577&amp;codativo=DAPMAI29" TargetMode="External"/><Relationship Id="rId502" Type="http://schemas.openxmlformats.org/officeDocument/2006/relationships/hyperlink" Target="https://afinvest.com.br/interno/relatorios/detalhes-de-ativos?id=1464&amp;codativo=VAMO23" TargetMode="External"/><Relationship Id="rId947" Type="http://schemas.openxmlformats.org/officeDocument/2006/relationships/hyperlink" Target="https://afinvest.com.br/interno/relatorios/detalhes-de-ativos?id=9256&amp;codativo=EQPA18" TargetMode="External"/><Relationship Id="rId1132" Type="http://schemas.openxmlformats.org/officeDocument/2006/relationships/hyperlink" Target="https://afinvest.com.br/interno/relatorios/detalhes-de-ativos?id=1249&amp;codativo=CAIXA" TargetMode="External"/><Relationship Id="rId76" Type="http://schemas.openxmlformats.org/officeDocument/2006/relationships/hyperlink" Target="https://afinvest.com.br/interno/relatorios/detalhes-de-ativos?id=5821&amp;codativo=LFSN2200E75" TargetMode="External"/><Relationship Id="rId141" Type="http://schemas.openxmlformats.org/officeDocument/2006/relationships/hyperlink" Target="https://afinvest.com.br/interno/relatorios/detalhes-de-ativos?id=6879&amp;codativo=LF002305RG5" TargetMode="External"/><Relationship Id="rId379" Type="http://schemas.openxmlformats.org/officeDocument/2006/relationships/hyperlink" Target="https://afinvest.com.br/interno/relatorios/detalhes-de-ativos?id=8473&amp;codativo=FIDC%20ICred%20Sr" TargetMode="External"/><Relationship Id="rId586" Type="http://schemas.openxmlformats.org/officeDocument/2006/relationships/hyperlink" Target="https://afinvest.com.br/interno/relatorios/detalhes-de-ativos?id=3175&amp;codativo=SBFC13" TargetMode="External"/><Relationship Id="rId793" Type="http://schemas.openxmlformats.org/officeDocument/2006/relationships/hyperlink" Target="https://afinvest.com.br/interno/relatorios/detalhes-de-ativos?id=3038&amp;codativo=ESULA6" TargetMode="External"/><Relationship Id="rId807" Type="http://schemas.openxmlformats.org/officeDocument/2006/relationships/hyperlink" Target="https://afinvest.com.br/interno/relatorios/detalhes-de-ativos?id=7268&amp;codativo=ERDVB3" TargetMode="External"/><Relationship Id="rId1437" Type="http://schemas.openxmlformats.org/officeDocument/2006/relationships/hyperlink" Target="https://afinvest.com.br/interno/relatorios/detalhes-de-ativos?id=9175&amp;codativo=CDBC241I1TF" TargetMode="External"/><Relationship Id="rId7" Type="http://schemas.openxmlformats.org/officeDocument/2006/relationships/hyperlink" Target="https://afinvest.com.br/interno/relatorios/detalhes-de-ativos?id=9177&amp;codativo=LFT%20mar%2029" TargetMode="External"/><Relationship Id="rId239" Type="http://schemas.openxmlformats.org/officeDocument/2006/relationships/hyperlink" Target="https://afinvest.com.br/interno/relatorios/detalhes-de-ativos?id=3090&amp;codativo=DAPMAI35" TargetMode="External"/><Relationship Id="rId446" Type="http://schemas.openxmlformats.org/officeDocument/2006/relationships/hyperlink" Target="https://afinvest.com.br/interno/relatorios/detalhes-de-ativos?id=3409&amp;codativo=FIDC%20Bemol" TargetMode="External"/><Relationship Id="rId653" Type="http://schemas.openxmlformats.org/officeDocument/2006/relationships/hyperlink" Target="https://afinvest.com.br/interno/relatorios/detalhes-de-ativos?id=9425&amp;codativo=MVLV19" TargetMode="External"/><Relationship Id="rId1076" Type="http://schemas.openxmlformats.org/officeDocument/2006/relationships/hyperlink" Target="https://afinvest.com.br/interno/relatorios/detalhes-de-ativos?id=3420&amp;codativo=760199" TargetMode="External"/><Relationship Id="rId1283" Type="http://schemas.openxmlformats.org/officeDocument/2006/relationships/hyperlink" Target="https://afinvest.com.br/interno/relatorios/detalhes-de-ativos?id=2889&amp;codativo=HORIZONTE%20FIM%20CP" TargetMode="External"/><Relationship Id="rId292" Type="http://schemas.openxmlformats.org/officeDocument/2006/relationships/hyperlink" Target="https://afinvest.com.br/interno/relatorios/detalhes-de-ativos?id=3254&amp;codativo=DAPMAI25" TargetMode="External"/><Relationship Id="rId306" Type="http://schemas.openxmlformats.org/officeDocument/2006/relationships/hyperlink" Target="https://afinvest.com.br/interno/relatorios/detalhes-de-ativos?id=2677&amp;codativo=DI1JAN29" TargetMode="External"/><Relationship Id="rId860" Type="http://schemas.openxmlformats.org/officeDocument/2006/relationships/hyperlink" Target="https://afinvest.com.br/interno/relatorios/detalhes-de-ativos?id=1746&amp;codativo=CBAN32" TargetMode="External"/><Relationship Id="rId958" Type="http://schemas.openxmlformats.org/officeDocument/2006/relationships/hyperlink" Target="https://afinvest.com.br/interno/relatorios/detalhes-de-ativos?id=8666&amp;codativo=CLCD27" TargetMode="External"/><Relationship Id="rId1143" Type="http://schemas.openxmlformats.org/officeDocument/2006/relationships/hyperlink" Target="https://afinvest.com.br/interno/relatorios/detalhes-de-ativos?id=1249&amp;codativo=CAIXA" TargetMode="External"/><Relationship Id="rId87" Type="http://schemas.openxmlformats.org/officeDocument/2006/relationships/hyperlink" Target="https://afinvest.com.br/interno/relatorios/detalhes-de-ativos?id=1165&amp;codativo=LFSN1800DS6" TargetMode="External"/><Relationship Id="rId513" Type="http://schemas.openxmlformats.org/officeDocument/2006/relationships/hyperlink" Target="https://afinvest.com.br/interno/relatorios/detalhes-de-ativos?id=8116&amp;codativo=VLIDA0" TargetMode="External"/><Relationship Id="rId597" Type="http://schemas.openxmlformats.org/officeDocument/2006/relationships/hyperlink" Target="https://afinvest.com.br/interno/relatorios/detalhes-de-ativos?id=2723&amp;codativo=RDORB9" TargetMode="External"/><Relationship Id="rId720" Type="http://schemas.openxmlformats.org/officeDocument/2006/relationships/hyperlink" Target="https://afinvest.com.br/interno/relatorios/detalhes-de-ativos?id=2846&amp;codativo=JSLGA5" TargetMode="External"/><Relationship Id="rId818" Type="http://schemas.openxmlformats.org/officeDocument/2006/relationships/hyperlink" Target="https://afinvest.com.br/interno/relatorios/detalhes-de-ativos?id=1767&amp;codativo=ECHP11" TargetMode="External"/><Relationship Id="rId1350" Type="http://schemas.openxmlformats.org/officeDocument/2006/relationships/hyperlink" Target="https://afinvest.com.br/interno/relatorios/detalhes-de-ativos?id=6795&amp;codativo=TBSP11" TargetMode="External"/><Relationship Id="rId1448" Type="http://schemas.openxmlformats.org/officeDocument/2006/relationships/printerSettings" Target="../printerSettings/printerSettings7.bin"/><Relationship Id="rId152" Type="http://schemas.openxmlformats.org/officeDocument/2006/relationships/hyperlink" Target="https://afinvest.com.br/interno/relatorios/detalhes-de-ativos?id=8351&amp;codativo=LF002400GAO" TargetMode="External"/><Relationship Id="rId457" Type="http://schemas.openxmlformats.org/officeDocument/2006/relationships/hyperlink" Target="https://afinvest.com.br/interno/relatorios/detalhes-de-ativos?id=8007&amp;codativo=FIDC%20CloudWalk%20II" TargetMode="External"/><Relationship Id="rId1003" Type="http://schemas.openxmlformats.org/officeDocument/2006/relationships/hyperlink" Target="https://afinvest.com.br/interno/relatorios/detalhes-de-ativos?id=8804&amp;codativo=AMERF2" TargetMode="External"/><Relationship Id="rId1087" Type="http://schemas.openxmlformats.org/officeDocument/2006/relationships/hyperlink" Target="https://afinvest.com.br/interno/relatorios/detalhes-de-ativos?id=2800&amp;codativo=760199" TargetMode="External"/><Relationship Id="rId1210" Type="http://schemas.openxmlformats.org/officeDocument/2006/relationships/hyperlink" Target="https://afinvest.com.br/interno/relatorios/detalhes-de-ativos?id=3428&amp;codativo=LFSN1800DS5" TargetMode="External"/><Relationship Id="rId1294" Type="http://schemas.openxmlformats.org/officeDocument/2006/relationships/hyperlink" Target="https://afinvest.com.br/interno/relatorios/detalhes-de-ativos?id=2710&amp;codativo=Santander%20CashBlack" TargetMode="External"/><Relationship Id="rId1308" Type="http://schemas.openxmlformats.org/officeDocument/2006/relationships/hyperlink" Target="https://afinvest.com.br/interno/relatorios/detalhes-de-ativos?id=7739&amp;codativo=SANTANDER%20CASH%20BLACK%20III" TargetMode="External"/><Relationship Id="rId664" Type="http://schemas.openxmlformats.org/officeDocument/2006/relationships/hyperlink" Target="https://afinvest.com.br/interno/relatorios/detalhes-de-ativos?id=2934&amp;codativo=MSGT33" TargetMode="External"/><Relationship Id="rId871" Type="http://schemas.openxmlformats.org/officeDocument/2006/relationships/hyperlink" Target="https://afinvest.com.br/interno/relatorios/detalhes-de-ativos?id=7543&amp;codativo=CRNP11" TargetMode="External"/><Relationship Id="rId969" Type="http://schemas.openxmlformats.org/officeDocument/2006/relationships/hyperlink" Target="https://afinvest.com.br/interno/relatorios/detalhes-de-ativos?id=5807&amp;codativo=RMSA12" TargetMode="External"/><Relationship Id="rId14" Type="http://schemas.openxmlformats.org/officeDocument/2006/relationships/hyperlink" Target="https://afinvest.com.br/interno/relatorios/detalhes-de-ativos?id=3126&amp;codativo=LFTset28" TargetMode="External"/><Relationship Id="rId317" Type="http://schemas.openxmlformats.org/officeDocument/2006/relationships/hyperlink" Target="https://afinvest.com.br/interno/relatorios/detalhes-de-ativos?id=3425&amp;codativo=2A" TargetMode="External"/><Relationship Id="rId524" Type="http://schemas.openxmlformats.org/officeDocument/2006/relationships/hyperlink" Target="https://afinvest.com.br/interno/relatorios/detalhes-de-ativos?id=9445&amp;codativo=VERT19%20(nota%20participativa)" TargetMode="External"/><Relationship Id="rId731" Type="http://schemas.openxmlformats.org/officeDocument/2006/relationships/hyperlink" Target="https://afinvest.com.br/interno/relatorios/detalhes-de-ativos?id=3048&amp;codativo=HARG11" TargetMode="External"/><Relationship Id="rId1154" Type="http://schemas.openxmlformats.org/officeDocument/2006/relationships/hyperlink" Target="https://afinvest.com.br/interno/relatorios/detalhes-de-ativos?id=8285&amp;codativo=VTRU3" TargetMode="External"/><Relationship Id="rId1361" Type="http://schemas.openxmlformats.org/officeDocument/2006/relationships/hyperlink" Target="https://afinvest.com.br/interno/relatorios/detalhes-de-ativos?id=1214&amp;codativo=RDCO10" TargetMode="External"/><Relationship Id="rId98" Type="http://schemas.openxmlformats.org/officeDocument/2006/relationships/hyperlink" Target="https://afinvest.com.br/interno/relatorios/detalhes-de-ativos?id=3185&amp;codativo=LFSC190059S" TargetMode="External"/><Relationship Id="rId163" Type="http://schemas.openxmlformats.org/officeDocument/2006/relationships/hyperlink" Target="https://afinvest.com.br/interno/relatorios/detalhes-de-ativos?id=8263&amp;codativo=LF002400EY5" TargetMode="External"/><Relationship Id="rId370" Type="http://schemas.openxmlformats.org/officeDocument/2006/relationships/hyperlink" Target="https://afinvest.com.br/interno/relatorios/detalhes-de-ativos?id=2845&amp;codativo=FIDC%20Red%20Multissetorial" TargetMode="External"/><Relationship Id="rId829" Type="http://schemas.openxmlformats.org/officeDocument/2006/relationships/hyperlink" Target="https://afinvest.com.br/interno/relatorios/detalhes-de-ativos?id=8668&amp;codativo=DESK17" TargetMode="External"/><Relationship Id="rId1014" Type="http://schemas.openxmlformats.org/officeDocument/2006/relationships/hyperlink" Target="https://afinvest.com.br/interno/relatorios/detalhes-de-ativos?id=315&amp;codativo=TIET19" TargetMode="External"/><Relationship Id="rId1221" Type="http://schemas.openxmlformats.org/officeDocument/2006/relationships/hyperlink" Target="https://afinvest.com.br/interno/relatorios/detalhes-de-ativos?id=7859&amp;codativo=LFSC24001JP" TargetMode="External"/><Relationship Id="rId230" Type="http://schemas.openxmlformats.org/officeDocument/2006/relationships/hyperlink" Target="https://afinvest.com.br/interno/relatorios/detalhes-de-ativos?id=395&amp;codativo=DI1JAN27" TargetMode="External"/><Relationship Id="rId468" Type="http://schemas.openxmlformats.org/officeDocument/2006/relationships/hyperlink" Target="https://afinvest.com.br/interno/relatorios/detalhes-de-ativos?id=7806&amp;codativo=VEBMA4" TargetMode="External"/><Relationship Id="rId675" Type="http://schemas.openxmlformats.org/officeDocument/2006/relationships/hyperlink" Target="https://afinvest.com.br/interno/relatorios/detalhes-de-ativos?id=9215&amp;codativo=LIGT11" TargetMode="External"/><Relationship Id="rId882" Type="http://schemas.openxmlformats.org/officeDocument/2006/relationships/hyperlink" Target="https://afinvest.com.br/interno/relatorios/detalhes-de-ativos?id=5729&amp;codativo=CSNAA2" TargetMode="External"/><Relationship Id="rId1098" Type="http://schemas.openxmlformats.org/officeDocument/2006/relationships/hyperlink" Target="https://afinvest.com.br/interno/relatorios/detalhes-de-ativos?id=6827&amp;codativo=CDB323EWULR" TargetMode="External"/><Relationship Id="rId1319" Type="http://schemas.openxmlformats.org/officeDocument/2006/relationships/hyperlink" Target="https://afinvest.com.br/interno/relatorios/detalhes-de-ativos?id=8328&amp;codativo=FIDC%20Guardian%20MC%20II%20Sr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873&amp;codativo=AF%20GLOBAL%20BONDS%20FI%20RF%20CP%20IE" TargetMode="External"/><Relationship Id="rId535" Type="http://schemas.openxmlformats.org/officeDocument/2006/relationships/hyperlink" Target="https://afinvest.com.br/interno/relatorios/detalhes-de-ativos?id=9446&amp;codativo=VERT18%20(nota%20reestruturada)" TargetMode="External"/><Relationship Id="rId742" Type="http://schemas.openxmlformats.org/officeDocument/2006/relationships/hyperlink" Target="https://afinvest.com.br/interno/relatorios/detalhes-de-ativos?id=2877&amp;codativo=HAPV22" TargetMode="External"/><Relationship Id="rId1165" Type="http://schemas.openxmlformats.org/officeDocument/2006/relationships/hyperlink" Target="https://afinvest.com.br/interno/relatorios/detalhes-de-ativos?id=838&amp;codativo=MOVI3" TargetMode="External"/><Relationship Id="rId1372" Type="http://schemas.openxmlformats.org/officeDocument/2006/relationships/hyperlink" Target="https://afinvest.com.br/interno/relatorios/detalhes-de-ativos?id=9215&amp;codativo=LIGT11" TargetMode="External"/><Relationship Id="rId174" Type="http://schemas.openxmlformats.org/officeDocument/2006/relationships/hyperlink" Target="https://afinvest.com.br/interno/relatorios/detalhes-de-ativos?id=3181&amp;codativo=LF002200DBM" TargetMode="External"/><Relationship Id="rId381" Type="http://schemas.openxmlformats.org/officeDocument/2006/relationships/hyperlink" Target="https://afinvest.com.br/interno/relatorios/detalhes-de-ativos?id=8473&amp;codativo=FIDC%20ICred%20Sr" TargetMode="External"/><Relationship Id="rId602" Type="http://schemas.openxmlformats.org/officeDocument/2006/relationships/hyperlink" Target="https://afinvest.com.br/interno/relatorios/detalhes-de-ativos?id=3484&amp;codativo=RDVE11" TargetMode="External"/><Relationship Id="rId1025" Type="http://schemas.openxmlformats.org/officeDocument/2006/relationships/hyperlink" Target="https://afinvest.com.br/interno/relatorios/detalhes-de-ativos?id=3192&amp;codativo=AEGPA0" TargetMode="External"/><Relationship Id="rId1232" Type="http://schemas.openxmlformats.org/officeDocument/2006/relationships/hyperlink" Target="https://afinvest.com.br/interno/relatorios/detalhes-de-ativos?id=6058&amp;codativo=LF002200L4W" TargetMode="External"/><Relationship Id="rId241" Type="http://schemas.openxmlformats.org/officeDocument/2006/relationships/hyperlink" Target="https://afinvest.com.br/interno/relatorios/detalhes-de-ativos?id=4099&amp;codativo=DAPAGO32" TargetMode="External"/><Relationship Id="rId479" Type="http://schemas.openxmlformats.org/officeDocument/2006/relationships/hyperlink" Target="https://afinvest.com.br/interno/relatorios/detalhes-de-ativos?id=2721&amp;codativo=VIXL14" TargetMode="External"/><Relationship Id="rId686" Type="http://schemas.openxmlformats.org/officeDocument/2006/relationships/hyperlink" Target="https://afinvest.com.br/interno/relatorios/detalhes-de-ativos?id=1637&amp;codativo=LIGHC6" TargetMode="External"/><Relationship Id="rId893" Type="http://schemas.openxmlformats.org/officeDocument/2006/relationships/hyperlink" Target="https://afinvest.com.br/interno/relatorios/detalhes-de-ativos?id=3508&amp;codativo=CRCG12" TargetMode="External"/><Relationship Id="rId907" Type="http://schemas.openxmlformats.org/officeDocument/2006/relationships/hyperlink" Target="https://afinvest.com.br/interno/relatorios/detalhes-de-ativos?id=5638&amp;codativo=COCE18" TargetMode="External"/><Relationship Id="rId36" Type="http://schemas.openxmlformats.org/officeDocument/2006/relationships/hyperlink" Target="https://afinvest.com.br/interno/relatorios/detalhes-de-ativos?id=1271&amp;codativo=Provis%C3%A3o" TargetMode="External"/><Relationship Id="rId339" Type="http://schemas.openxmlformats.org/officeDocument/2006/relationships/hyperlink" Target="https://afinvest.com.br/interno/relatorios/detalhes-de-ativos?id=7743&amp;codativo=SANTANDER%20CASH%20BLACK%20VIII" TargetMode="External"/><Relationship Id="rId546" Type="http://schemas.openxmlformats.org/officeDocument/2006/relationships/hyperlink" Target="https://afinvest.com.br/interno/relatorios/detalhes-de-ativos?id=6795&amp;codativo=TBSP11" TargetMode="External"/><Relationship Id="rId753" Type="http://schemas.openxmlformats.org/officeDocument/2006/relationships/hyperlink" Target="https://afinvest.com.br/interno/relatorios/detalhes-de-ativos?id=9683&amp;codativo=CGBP14" TargetMode="External"/><Relationship Id="rId1176" Type="http://schemas.openxmlformats.org/officeDocument/2006/relationships/hyperlink" Target="https://afinvest.com.br/interno/relatorios/detalhes-de-ativos?id=837&amp;codativo=LOGG3" TargetMode="External"/><Relationship Id="rId1383" Type="http://schemas.openxmlformats.org/officeDocument/2006/relationships/hyperlink" Target="https://afinvest.com.br/interno/relatorios/detalhes-de-ativos?id=2844&amp;codativo=MATD11" TargetMode="External"/><Relationship Id="rId101" Type="http://schemas.openxmlformats.org/officeDocument/2006/relationships/hyperlink" Target="https://afinvest.com.br/interno/relatorios/detalhes-de-ativos?id=144&amp;codativo=LFSC190054D" TargetMode="External"/><Relationship Id="rId185" Type="http://schemas.openxmlformats.org/officeDocument/2006/relationships/hyperlink" Target="https://afinvest.com.br/interno/relatorios/detalhes-de-ativos?id=8352&amp;codativo=LF0024008ZU" TargetMode="External"/><Relationship Id="rId406" Type="http://schemas.openxmlformats.org/officeDocument/2006/relationships/hyperlink" Target="https://afinvest.com.br/interno/relatorios/detalhes-de-ativos?id=5743&amp;codativo=FIDC%20FS%20FORTALECE" TargetMode="External"/><Relationship Id="rId960" Type="http://schemas.openxmlformats.org/officeDocument/2006/relationships/hyperlink" Target="https://afinvest.com.br/interno/relatorios/detalhes-de-ativos?id=3222&amp;codativo=CCROB6" TargetMode="External"/><Relationship Id="rId1036" Type="http://schemas.openxmlformats.org/officeDocument/2006/relationships/hyperlink" Target="https://afinvest.com.br/interno/relatorios/detalhes-de-ativos?id=9081&amp;codativo=CRI%20Vic%20Engenharia%201%C2%AA%20Emiss%C3%A3o" TargetMode="External"/><Relationship Id="rId1243" Type="http://schemas.openxmlformats.org/officeDocument/2006/relationships/hyperlink" Target="https://afinvest.com.br/interno/relatorios/detalhes-de-ativos?id=8578&amp;codativo=LF002400KC0" TargetMode="External"/><Relationship Id="rId392" Type="http://schemas.openxmlformats.org/officeDocument/2006/relationships/hyperlink" Target="https://afinvest.com.br/interno/relatorios/detalhes-de-ativos?id=8328&amp;codativo=FIDC%20Guardian%20MC%20II%20Sr" TargetMode="External"/><Relationship Id="rId613" Type="http://schemas.openxmlformats.org/officeDocument/2006/relationships/hyperlink" Target="https://afinvest.com.br/interno/relatorios/detalhes-de-ativos?id=3468&amp;codativo=PEJA11" TargetMode="External"/><Relationship Id="rId697" Type="http://schemas.openxmlformats.org/officeDocument/2006/relationships/hyperlink" Target="https://afinvest.com.br/interno/relatorios/detalhes-de-ativos?id=1637&amp;codativo=LIGHC6" TargetMode="External"/><Relationship Id="rId820" Type="http://schemas.openxmlformats.org/officeDocument/2006/relationships/hyperlink" Target="https://afinvest.com.br/interno/relatorios/detalhes-de-ativos?id=1596&amp;codativo=DASAA4" TargetMode="External"/><Relationship Id="rId918" Type="http://schemas.openxmlformats.org/officeDocument/2006/relationships/hyperlink" Target="https://afinvest.com.br/interno/relatorios/detalhes-de-ativos?id=8444&amp;codativo=CAEC22" TargetMode="External"/><Relationship Id="rId252" Type="http://schemas.openxmlformats.org/officeDocument/2006/relationships/hyperlink" Target="https://afinvest.com.br/interno/relatorios/detalhes-de-ativos?id=4297&amp;codativo=DI1JUL26" TargetMode="External"/><Relationship Id="rId1103" Type="http://schemas.openxmlformats.org/officeDocument/2006/relationships/hyperlink" Target="https://afinvest.com.br/interno/relatorios/detalhes-de-ativos?id=8710&amp;codativo=CDB824AAYU8" TargetMode="External"/><Relationship Id="rId1187" Type="http://schemas.openxmlformats.org/officeDocument/2006/relationships/hyperlink" Target="https://afinvest.com.br/interno/relatorios/detalhes-de-ativos?id=855&amp;codativo=BBAS3" TargetMode="External"/><Relationship Id="rId1310" Type="http://schemas.openxmlformats.org/officeDocument/2006/relationships/hyperlink" Target="https://afinvest.com.br/interno/relatorios/detalhes-de-ativos?id=7742&amp;codativo=SANTANDER%20CASH%20BLACK%20V" TargetMode="External"/><Relationship Id="rId1408" Type="http://schemas.openxmlformats.org/officeDocument/2006/relationships/hyperlink" Target="https://afinvest.com.br/interno/relatorios/detalhes-de-ativos?id=2779&amp;codativo=CBRDA8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262&amp;codativo=LFSC19000BT" TargetMode="External"/><Relationship Id="rId557" Type="http://schemas.openxmlformats.org/officeDocument/2006/relationships/hyperlink" Target="https://afinvest.com.br/interno/relatorios/detalhes-de-ativos?id=6920&amp;codativo=RISP22" TargetMode="External"/><Relationship Id="rId764" Type="http://schemas.openxmlformats.org/officeDocument/2006/relationships/hyperlink" Target="https://afinvest.com.br/interno/relatorios/detalhes-de-ativos?id=7270&amp;codativo=CGOS14" TargetMode="External"/><Relationship Id="rId971" Type="http://schemas.openxmlformats.org/officeDocument/2006/relationships/hyperlink" Target="https://afinvest.com.br/interno/relatorios/detalhes-de-ativos?id=5807&amp;codativo=RMSA12" TargetMode="External"/><Relationship Id="rId1394" Type="http://schemas.openxmlformats.org/officeDocument/2006/relationships/hyperlink" Target="https://afinvest.com.br/interno/relatorios/detalhes-de-ativos?id=2839&amp;codativo=ENGIC5" TargetMode="External"/><Relationship Id="rId196" Type="http://schemas.openxmlformats.org/officeDocument/2006/relationships/hyperlink" Target="https://afinvest.com.br/interno/relatorios/detalhes-de-ativos?id=9442&amp;codativo=LF0021008OH" TargetMode="External"/><Relationship Id="rId417" Type="http://schemas.openxmlformats.org/officeDocument/2006/relationships/hyperlink" Target="https://afinvest.com.br/interno/relatorios/detalhes-de-ativos?id=3505&amp;codativo=FIDC%20URA%20Agro%20SR" TargetMode="External"/><Relationship Id="rId624" Type="http://schemas.openxmlformats.org/officeDocument/2006/relationships/hyperlink" Target="https://afinvest.com.br/interno/relatorios/detalhes-de-ativos?id=5840&amp;codativo=ONCO19" TargetMode="External"/><Relationship Id="rId831" Type="http://schemas.openxmlformats.org/officeDocument/2006/relationships/hyperlink" Target="https://afinvest.com.br/interno/relatorios/detalhes-de-ativos?id=8668&amp;codativo=DESK17" TargetMode="External"/><Relationship Id="rId1047" Type="http://schemas.openxmlformats.org/officeDocument/2006/relationships/hyperlink" Target="https://afinvest.com.br/interno/relatorios/detalhes-de-ativos?id=5671&amp;codativo=CRI%20Vic%20Engenharia%202%C2%AA%20Emiss%C3%A3o" TargetMode="External"/><Relationship Id="rId1254" Type="http://schemas.openxmlformats.org/officeDocument/2006/relationships/hyperlink" Target="https://afinvest.com.br/interno/relatorios/detalhes-de-ativos?id=8996&amp;codativo=LF%20BMG%20NOV/26" TargetMode="External"/><Relationship Id="rId263" Type="http://schemas.openxmlformats.org/officeDocument/2006/relationships/hyperlink" Target="https://afinvest.com.br/interno/relatorios/detalhes-de-ativos?id=395&amp;codativo=DI1JAN27" TargetMode="External"/><Relationship Id="rId470" Type="http://schemas.openxmlformats.org/officeDocument/2006/relationships/hyperlink" Target="https://afinvest.com.br/interno/relatorios/detalhes-de-ativos?id=7806&amp;codativo=VEBMA4" TargetMode="External"/><Relationship Id="rId929" Type="http://schemas.openxmlformats.org/officeDocument/2006/relationships/hyperlink" Target="https://afinvest.com.br/interno/relatorios/detalhes-de-ativos?id=2780&amp;codativo=CBRDB8" TargetMode="External"/><Relationship Id="rId1114" Type="http://schemas.openxmlformats.org/officeDocument/2006/relationships/hyperlink" Target="https://afinvest.com.br/interno/relatorios/detalhes-de-ativos?id=8852&amp;codativo=CDB924AJYNU" TargetMode="External"/><Relationship Id="rId1321" Type="http://schemas.openxmlformats.org/officeDocument/2006/relationships/hyperlink" Target="https://afinvest.com.br/interno/relatorios/detalhes-de-ativos?id=5743&amp;codativo=FIDC%20FS%20FORTALECE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262&amp;codativo=LFSC19000BR" TargetMode="External"/><Relationship Id="rId330" Type="http://schemas.openxmlformats.org/officeDocument/2006/relationships/hyperlink" Target="https://afinvest.com.br/interno/relatorios/detalhes-de-ativos?id=1104&amp;codativo=CASH%20BLUE" TargetMode="External"/><Relationship Id="rId568" Type="http://schemas.openxmlformats.org/officeDocument/2006/relationships/hyperlink" Target="https://afinvest.com.br/interno/relatorios/detalhes-de-ativos?id=8398&amp;codativo=ASAIA0" TargetMode="External"/><Relationship Id="rId775" Type="http://schemas.openxmlformats.org/officeDocument/2006/relationships/hyperlink" Target="https://afinvest.com.br/interno/relatorios/detalhes-de-ativos?id=8506&amp;codativo=EGIEB2" TargetMode="External"/><Relationship Id="rId982" Type="http://schemas.openxmlformats.org/officeDocument/2006/relationships/hyperlink" Target="https://afinvest.com.br/interno/relatorios/detalhes-de-ativos?id=3357&amp;codativo=BRKMA6" TargetMode="External"/><Relationship Id="rId1198" Type="http://schemas.openxmlformats.org/officeDocument/2006/relationships/hyperlink" Target="https://afinvest.com.br/interno/relatorios/detalhes-de-ativos?id=8117&amp;codativo=ALOS3" TargetMode="External"/><Relationship Id="rId1419" Type="http://schemas.openxmlformats.org/officeDocument/2006/relationships/hyperlink" Target="https://afinvest.com.br/interno/relatorios/detalhes-de-ativos?id=2808&amp;codativo=AEGP19" TargetMode="External"/><Relationship Id="rId428" Type="http://schemas.openxmlformats.org/officeDocument/2006/relationships/hyperlink" Target="https://afinvest.com.br/interno/relatorios/detalhes-de-ativos?id=8922&amp;codativo=FIDC%20Precavida" TargetMode="External"/><Relationship Id="rId635" Type="http://schemas.openxmlformats.org/officeDocument/2006/relationships/hyperlink" Target="https://afinvest.com.br/interno/relatorios/detalhes-de-ativos?id=8875&amp;codativo=NTSD17" TargetMode="External"/><Relationship Id="rId842" Type="http://schemas.openxmlformats.org/officeDocument/2006/relationships/hyperlink" Target="https://afinvest.com.br/interno/relatorios/detalhes-de-ativos?id=3187&amp;codativo=CSAN24" TargetMode="External"/><Relationship Id="rId1058" Type="http://schemas.openxmlformats.org/officeDocument/2006/relationships/hyperlink" Target="https://afinvest.com.br/interno/relatorios/detalhes-de-ativos?id=9443&amp;codativo=Unigel%20nota%20dinheiro%20novo" TargetMode="External"/><Relationship Id="rId1265" Type="http://schemas.openxmlformats.org/officeDocument/2006/relationships/hyperlink" Target="https://afinvest.com.br/interno/relatorios/detalhes-de-ativos?id=2957&amp;codativo=DAPAGO28" TargetMode="External"/><Relationship Id="rId274" Type="http://schemas.openxmlformats.org/officeDocument/2006/relationships/hyperlink" Target="https://afinvest.com.br/interno/relatorios/detalhes-de-ativos?id=2952&amp;codativo=DDIJAN31" TargetMode="External"/><Relationship Id="rId481" Type="http://schemas.openxmlformats.org/officeDocument/2006/relationships/hyperlink" Target="https://afinvest.com.br/interno/relatorios/detalhes-de-ativos?id=2927&amp;codativo=VBBR24" TargetMode="External"/><Relationship Id="rId702" Type="http://schemas.openxmlformats.org/officeDocument/2006/relationships/hyperlink" Target="https://afinvest.com.br/interno/relatorios/detalhes-de-ativos?id=9215&amp;codativo=LIGT11" TargetMode="External"/><Relationship Id="rId1125" Type="http://schemas.openxmlformats.org/officeDocument/2006/relationships/hyperlink" Target="https://afinvest.com.br/interno/relatorios/detalhes-de-ativos?id=8887&amp;codativo=CDB%20MERCANTIL%20OUT25%20(CDBA245P84E)" TargetMode="External"/><Relationship Id="rId1332" Type="http://schemas.openxmlformats.org/officeDocument/2006/relationships/hyperlink" Target="https://afinvest.com.br/interno/relatorios/detalhes-de-ativos?id=8877&amp;codativo=FIDC%20Artico%20Sr" TargetMode="External"/><Relationship Id="rId69" Type="http://schemas.openxmlformats.org/officeDocument/2006/relationships/hyperlink" Target="https://afinvest.com.br/interno/relatorios/detalhes-de-ativos?id=3176&amp;codativo=LFSN210099R" TargetMode="External"/><Relationship Id="rId134" Type="http://schemas.openxmlformats.org/officeDocument/2006/relationships/hyperlink" Target="https://afinvest.com.br/interno/relatorios/detalhes-de-ativos?id=6875&amp;codativo=LF002305RFO" TargetMode="External"/><Relationship Id="rId579" Type="http://schemas.openxmlformats.org/officeDocument/2006/relationships/hyperlink" Target="https://afinvest.com.br/interno/relatorios/detalhes-de-ativos?id=1420&amp;codativo=SBFC12" TargetMode="External"/><Relationship Id="rId786" Type="http://schemas.openxmlformats.org/officeDocument/2006/relationships/hyperlink" Target="https://afinvest.com.br/interno/relatorios/detalhes-de-ativos?id=2839&amp;codativo=ENGIC5" TargetMode="External"/><Relationship Id="rId993" Type="http://schemas.openxmlformats.org/officeDocument/2006/relationships/hyperlink" Target="https://afinvest.com.br/interno/relatorios/detalhes-de-ativos?id=2945&amp;codativo=PLSB1A" TargetMode="External"/><Relationship Id="rId341" Type="http://schemas.openxmlformats.org/officeDocument/2006/relationships/hyperlink" Target="https://afinvest.com.br/interno/relatorios/detalhes-de-ativos?id=7739&amp;codativo=SANTANDER%20CASH%20BLACK%20III" TargetMode="External"/><Relationship Id="rId439" Type="http://schemas.openxmlformats.org/officeDocument/2006/relationships/hyperlink" Target="https://afinvest.com.br/interno/relatorios/detalhes-de-ativos?id=387&amp;codativo=FIDC%20LF%20I%20SR4" TargetMode="External"/><Relationship Id="rId646" Type="http://schemas.openxmlformats.org/officeDocument/2006/relationships/hyperlink" Target="https://afinvest.com.br/interno/relatorios/detalhes-de-ativos?id=7168&amp;codativo=MRSAC1" TargetMode="External"/><Relationship Id="rId1069" Type="http://schemas.openxmlformats.org/officeDocument/2006/relationships/hyperlink" Target="https://afinvest.com.br/interno/relatorios/detalhes-de-ativos?id=1399&amp;codativo=IOCMXW28" TargetMode="External"/><Relationship Id="rId1276" Type="http://schemas.openxmlformats.org/officeDocument/2006/relationships/hyperlink" Target="https://afinvest.com.br/interno/relatorios/detalhes-de-ativos?id=4120&amp;codativo=DAPMAI27" TargetMode="External"/><Relationship Id="rId201" Type="http://schemas.openxmlformats.org/officeDocument/2006/relationships/hyperlink" Target="https://afinvest.com.br/interno/relatorios/detalhes-de-ativos?id=8996&amp;codativo=LF%20BMG%20NOV/26" TargetMode="External"/><Relationship Id="rId285" Type="http://schemas.openxmlformats.org/officeDocument/2006/relationships/hyperlink" Target="https://afinvest.com.br/interno/relatorios/detalhes-de-ativos?id=3090&amp;codativo=DAPMAI35" TargetMode="External"/><Relationship Id="rId506" Type="http://schemas.openxmlformats.org/officeDocument/2006/relationships/hyperlink" Target="https://afinvest.com.br/interno/relatorios/detalhes-de-ativos?id=1463&amp;codativo=VAMO13" TargetMode="External"/><Relationship Id="rId853" Type="http://schemas.openxmlformats.org/officeDocument/2006/relationships/hyperlink" Target="https://afinvest.com.br/interno/relatorios/detalhes-de-ativos?id=9358&amp;codativo=CRTA12" TargetMode="External"/><Relationship Id="rId1136" Type="http://schemas.openxmlformats.org/officeDocument/2006/relationships/hyperlink" Target="https://afinvest.com.br/interno/relatorios/detalhes-de-ativos?id=1249&amp;codativo=CAIXA" TargetMode="External"/><Relationship Id="rId492" Type="http://schemas.openxmlformats.org/officeDocument/2006/relationships/hyperlink" Target="https://afinvest.com.br/interno/relatorios/detalhes-de-ativos?id=8807&amp;codativo=VSCF17" TargetMode="External"/><Relationship Id="rId713" Type="http://schemas.openxmlformats.org/officeDocument/2006/relationships/hyperlink" Target="https://afinvest.com.br/interno/relatorios/detalhes-de-ativos?id=308&amp;codativo=KLBNA2" TargetMode="External"/><Relationship Id="rId797" Type="http://schemas.openxmlformats.org/officeDocument/2006/relationships/hyperlink" Target="https://afinvest.com.br/interno/relatorios/detalhes-de-ativos?id=8430&amp;codativo=ENAT14" TargetMode="External"/><Relationship Id="rId920" Type="http://schemas.openxmlformats.org/officeDocument/2006/relationships/hyperlink" Target="https://afinvest.com.br/interno/relatorios/detalhes-de-ativos?id=8444&amp;codativo=CAEC22" TargetMode="External"/><Relationship Id="rId1343" Type="http://schemas.openxmlformats.org/officeDocument/2006/relationships/hyperlink" Target="https://afinvest.com.br/interno/relatorios/detalhes-de-ativos?id=8726&amp;codativo=VVRT11" TargetMode="External"/><Relationship Id="rId145" Type="http://schemas.openxmlformats.org/officeDocument/2006/relationships/hyperlink" Target="https://afinvest.com.br/interno/relatorios/detalhes-de-ativos?id=9459&amp;codativo=LF002400BZO" TargetMode="External"/><Relationship Id="rId352" Type="http://schemas.openxmlformats.org/officeDocument/2006/relationships/hyperlink" Target="https://afinvest.com.br/interno/relatorios/detalhes-de-ativos?id=7746&amp;codativo=SANTANDER%20CASH%20BLACK%20VII" TargetMode="External"/><Relationship Id="rId1203" Type="http://schemas.openxmlformats.org/officeDocument/2006/relationships/hyperlink" Target="https://afinvest.com.br/interno/relatorios/detalhes-de-ativos?id=9460&amp;codativo=US8605701189" TargetMode="External"/><Relationship Id="rId1287" Type="http://schemas.openxmlformats.org/officeDocument/2006/relationships/hyperlink" Target="https://afinvest.com.br/interno/relatorios/detalhes-de-ativos?id=391&amp;codativo=GERAES%2030" TargetMode="External"/><Relationship Id="rId1410" Type="http://schemas.openxmlformats.org/officeDocument/2006/relationships/hyperlink" Target="https://afinvest.com.br/interno/relatorios/detalhes-de-ativos?id=2780&amp;codativo=CBRDB8" TargetMode="External"/><Relationship Id="rId212" Type="http://schemas.openxmlformats.org/officeDocument/2006/relationships/hyperlink" Target="https://afinvest.com.br/interno/relatorios/detalhes-de-ativos?id=7100&amp;codativo=LF002307IJ6" TargetMode="External"/><Relationship Id="rId657" Type="http://schemas.openxmlformats.org/officeDocument/2006/relationships/hyperlink" Target="https://afinvest.com.br/interno/relatorios/detalhes-de-ativos?id=3059&amp;codativo=MNRVA1" TargetMode="External"/><Relationship Id="rId864" Type="http://schemas.openxmlformats.org/officeDocument/2006/relationships/hyperlink" Target="https://afinvest.com.br/interno/relatorios/detalhes-de-ativos?id=1745&amp;codativo=CBAN12" TargetMode="External"/><Relationship Id="rId296" Type="http://schemas.openxmlformats.org/officeDocument/2006/relationships/hyperlink" Target="https://afinvest.com.br/interno/relatorios/detalhes-de-ativos?id=8109&amp;codativo=WDOMAI25" TargetMode="External"/><Relationship Id="rId517" Type="http://schemas.openxmlformats.org/officeDocument/2006/relationships/hyperlink" Target="https://afinvest.com.br/interno/relatorios/detalhes-de-ativos?id=9115&amp;codativo=VALEC0" TargetMode="External"/><Relationship Id="rId724" Type="http://schemas.openxmlformats.org/officeDocument/2006/relationships/hyperlink" Target="https://afinvest.com.br/interno/relatorios/detalhes-de-ativos?id=2829&amp;codativo=ITSA24" TargetMode="External"/><Relationship Id="rId931" Type="http://schemas.openxmlformats.org/officeDocument/2006/relationships/hyperlink" Target="https://afinvest.com.br/interno/relatorios/detalhes-de-ativos?id=2780&amp;codativo=CBRDB8" TargetMode="External"/><Relationship Id="rId1147" Type="http://schemas.openxmlformats.org/officeDocument/2006/relationships/hyperlink" Target="https://afinvest.com.br/interno/relatorios/detalhes-de-ativos?id=1249&amp;codativo=CAIXA" TargetMode="External"/><Relationship Id="rId1354" Type="http://schemas.openxmlformats.org/officeDocument/2006/relationships/hyperlink" Target="https://afinvest.com.br/interno/relatorios/detalhes-de-ativos?id=6041&amp;codativo=SIMH16" TargetMode="External"/><Relationship Id="rId60" Type="http://schemas.openxmlformats.org/officeDocument/2006/relationships/hyperlink" Target="https://afinvest.com.br/interno/relatorios/detalhes-de-ativos?id=1400&amp;codativo=LFSN1800HXO" TargetMode="External"/><Relationship Id="rId156" Type="http://schemas.openxmlformats.org/officeDocument/2006/relationships/hyperlink" Target="https://afinvest.com.br/interno/relatorios/detalhes-de-ativos?id=9444&amp;codativo=LF002308CS3" TargetMode="External"/><Relationship Id="rId363" Type="http://schemas.openxmlformats.org/officeDocument/2006/relationships/hyperlink" Target="https://afinvest.com.br/interno/relatorios/detalhes-de-ativos?id=408&amp;codativo=FIDC%20Sifra%20Plus%20Sr" TargetMode="External"/><Relationship Id="rId570" Type="http://schemas.openxmlformats.org/officeDocument/2006/relationships/hyperlink" Target="https://afinvest.com.br/interno/relatorios/detalhes-de-ativos?id=1410&amp;codativo=ASAI22" TargetMode="External"/><Relationship Id="rId1007" Type="http://schemas.openxmlformats.org/officeDocument/2006/relationships/hyperlink" Target="https://afinvest.com.br/interno/relatorios/detalhes-de-ativos?id=2891&amp;codativo=ALGAB1" TargetMode="External"/><Relationship Id="rId1214" Type="http://schemas.openxmlformats.org/officeDocument/2006/relationships/hyperlink" Target="https://afinvest.com.br/interno/relatorios/detalhes-de-ativos?id=8438&amp;codativo=LFSN1800DG1" TargetMode="External"/><Relationship Id="rId1421" Type="http://schemas.openxmlformats.org/officeDocument/2006/relationships/hyperlink" Target="https://afinvest.com.br/interno/relatorios/detalhes-de-ativos?id=2795&amp;codativo=CRI%20Bem%20Brasil" TargetMode="External"/><Relationship Id="rId223" Type="http://schemas.openxmlformats.org/officeDocument/2006/relationships/hyperlink" Target="https://afinvest.com.br/interno/relatorios/detalhes-de-ativos?id=3090&amp;codativo=DAPMAI35" TargetMode="External"/><Relationship Id="rId430" Type="http://schemas.openxmlformats.org/officeDocument/2006/relationships/hyperlink" Target="https://afinvest.com.br/interno/relatorios/detalhes-de-ativos?id=9223&amp;codativo=FIDC%20PICPAY%20FGTS%20SR" TargetMode="External"/><Relationship Id="rId668" Type="http://schemas.openxmlformats.org/officeDocument/2006/relationships/hyperlink" Target="https://afinvest.com.br/interno/relatorios/detalhes-de-ativos?id=7539&amp;codativo=LCAMC3" TargetMode="External"/><Relationship Id="rId875" Type="http://schemas.openxmlformats.org/officeDocument/2006/relationships/hyperlink" Target="https://afinvest.com.br/interno/relatorios/detalhes-de-ativos?id=7260&amp;codativo=PASS12" TargetMode="External"/><Relationship Id="rId1060" Type="http://schemas.openxmlformats.org/officeDocument/2006/relationships/hyperlink" Target="https://afinvest.com.br/interno/relatorios/detalhes-de-ativos?id=9436&amp;codativo=Unigel%20nota%20participativa" TargetMode="External"/><Relationship Id="rId1298" Type="http://schemas.openxmlformats.org/officeDocument/2006/relationships/hyperlink" Target="https://afinvest.com.br/interno/relatorios/detalhes-de-ativos?id=7740&amp;codativo=SANTANDER%20CASH%20BLACK%20IX" TargetMode="External"/><Relationship Id="rId18" Type="http://schemas.openxmlformats.org/officeDocument/2006/relationships/hyperlink" Target="https://afinvest.com.br/interno/relatorios/detalhes-de-ativos?id=6707&amp;codativo=LFTset29" TargetMode="External"/><Relationship Id="rId528" Type="http://schemas.openxmlformats.org/officeDocument/2006/relationships/hyperlink" Target="https://afinvest.com.br/interno/relatorios/detalhes-de-ativos?id=9445&amp;codativo=VERT19%20(nota%20participativa)" TargetMode="External"/><Relationship Id="rId735" Type="http://schemas.openxmlformats.org/officeDocument/2006/relationships/hyperlink" Target="https://afinvest.com.br/interno/relatorios/detalhes-de-ativos?id=5764&amp;codativo=HBSA12" TargetMode="External"/><Relationship Id="rId942" Type="http://schemas.openxmlformats.org/officeDocument/2006/relationships/hyperlink" Target="https://afinvest.com.br/interno/relatorios/detalhes-de-ativos?id=5722&amp;codativo=AALR13" TargetMode="External"/><Relationship Id="rId1158" Type="http://schemas.openxmlformats.org/officeDocument/2006/relationships/hyperlink" Target="https://afinvest.com.br/interno/relatorios/detalhes-de-ativos?id=500&amp;codativo=SUZB3" TargetMode="External"/><Relationship Id="rId1365" Type="http://schemas.openxmlformats.org/officeDocument/2006/relationships/hyperlink" Target="https://afinvest.com.br/interno/relatorios/detalhes-de-ativos?id=5906&amp;codativo=PEJA21" TargetMode="External"/><Relationship Id="rId167" Type="http://schemas.openxmlformats.org/officeDocument/2006/relationships/hyperlink" Target="https://afinvest.com.br/interno/relatorios/detalhes-de-ativos?id=8263&amp;codativo=LF002400EY5" TargetMode="External"/><Relationship Id="rId374" Type="http://schemas.openxmlformats.org/officeDocument/2006/relationships/hyperlink" Target="https://afinvest.com.br/interno/relatorios/detalhes-de-ativos?id=7680&amp;codativo=FIDC%20Pagbem%20Sr%207" TargetMode="External"/><Relationship Id="rId581" Type="http://schemas.openxmlformats.org/officeDocument/2006/relationships/hyperlink" Target="https://afinvest.com.br/interno/relatorios/detalhes-de-ativos?id=1420&amp;codativo=SBFC12" TargetMode="External"/><Relationship Id="rId1018" Type="http://schemas.openxmlformats.org/officeDocument/2006/relationships/hyperlink" Target="https://afinvest.com.br/interno/relatorios/detalhes-de-ativos?id=2693&amp;codativo=AERI12" TargetMode="External"/><Relationship Id="rId1225" Type="http://schemas.openxmlformats.org/officeDocument/2006/relationships/hyperlink" Target="https://afinvest.com.br/interno/relatorios/detalhes-de-ativos?id=6885&amp;codativo=LF002305RGQ" TargetMode="External"/><Relationship Id="rId1432" Type="http://schemas.openxmlformats.org/officeDocument/2006/relationships/hyperlink" Target="https://afinvest.com.br/interno/relatorios/detalhes-de-ativos?id=6827&amp;codativo=CDB323EWULR" TargetMode="External"/><Relationship Id="rId71" Type="http://schemas.openxmlformats.org/officeDocument/2006/relationships/hyperlink" Target="https://afinvest.com.br/interno/relatorios/detalhes-de-ativos?id=153&amp;codativo=LFSN19006KM" TargetMode="External"/><Relationship Id="rId234" Type="http://schemas.openxmlformats.org/officeDocument/2006/relationships/hyperlink" Target="https://afinvest.com.br/interno/relatorios/detalhes-de-ativos?id=940&amp;codativo=DAPAGO26" TargetMode="External"/><Relationship Id="rId679" Type="http://schemas.openxmlformats.org/officeDocument/2006/relationships/hyperlink" Target="https://afinvest.com.br/interno/relatorios/detalhes-de-ativos?id=1427&amp;codativo=LIGH1B" TargetMode="External"/><Relationship Id="rId802" Type="http://schemas.openxmlformats.org/officeDocument/2006/relationships/hyperlink" Target="https://afinvest.com.br/interno/relatorios/detalhes-de-ativos?id=6527&amp;codativo=EKTRC1" TargetMode="External"/><Relationship Id="rId886" Type="http://schemas.openxmlformats.org/officeDocument/2006/relationships/hyperlink" Target="https://afinvest.com.br/interno/relatorios/detalhes-de-ativos?id=5729&amp;codativo=CSNAA2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347&amp;codativo=NTN-B30" TargetMode="External"/><Relationship Id="rId441" Type="http://schemas.openxmlformats.org/officeDocument/2006/relationships/hyperlink" Target="https://afinvest.com.br/interno/relatorios/detalhes-de-ativos?id=9487&amp;codativo=FIDC%20Icred%20INSS" TargetMode="External"/><Relationship Id="rId539" Type="http://schemas.openxmlformats.org/officeDocument/2006/relationships/hyperlink" Target="https://afinvest.com.br/interno/relatorios/detalhes-de-ativos?id=3417&amp;codativo=TBCR18" TargetMode="External"/><Relationship Id="rId746" Type="http://schemas.openxmlformats.org/officeDocument/2006/relationships/hyperlink" Target="https://afinvest.com.br/interno/relatorios/detalhes-de-ativos?id=8994&amp;codativo=SUMI17" TargetMode="External"/><Relationship Id="rId1071" Type="http://schemas.openxmlformats.org/officeDocument/2006/relationships/hyperlink" Target="https://afinvest.com.br/interno/relatorios/detalhes-de-ativos?id=2611&amp;codativo=CSANBZ%20PERP" TargetMode="External"/><Relationship Id="rId1169" Type="http://schemas.openxmlformats.org/officeDocument/2006/relationships/hyperlink" Target="https://afinvest.com.br/interno/relatorios/detalhes-de-ativos?id=7894&amp;codativo=MELK3" TargetMode="External"/><Relationship Id="rId1376" Type="http://schemas.openxmlformats.org/officeDocument/2006/relationships/hyperlink" Target="https://afinvest.com.br/interno/relatorios/detalhes-de-ativos?id=1427&amp;codativo=LIGH1B" TargetMode="External"/><Relationship Id="rId178" Type="http://schemas.openxmlformats.org/officeDocument/2006/relationships/hyperlink" Target="https://afinvest.com.br/interno/relatorios/detalhes-de-ativos?id=7998&amp;codativo=LF002400ABN" TargetMode="External"/><Relationship Id="rId301" Type="http://schemas.openxmlformats.org/officeDocument/2006/relationships/hyperlink" Target="https://afinvest.com.br/interno/relatorios/detalhes-de-ativos?id=3090&amp;codativo=DAPMAI35" TargetMode="External"/><Relationship Id="rId953" Type="http://schemas.openxmlformats.org/officeDocument/2006/relationships/hyperlink" Target="https://afinvest.com.br/interno/relatorios/detalhes-de-ativos?id=7872&amp;codativo=CMGDB0" TargetMode="External"/><Relationship Id="rId1029" Type="http://schemas.openxmlformats.org/officeDocument/2006/relationships/hyperlink" Target="https://afinvest.com.br/interno/relatorios/detalhes-de-ativos?id=2808&amp;codativo=AEGP19" TargetMode="External"/><Relationship Id="rId1236" Type="http://schemas.openxmlformats.org/officeDocument/2006/relationships/hyperlink" Target="https://afinvest.com.br/interno/relatorios/detalhes-de-ativos?id=8121&amp;codativo=LF00200088U" TargetMode="External"/><Relationship Id="rId82" Type="http://schemas.openxmlformats.org/officeDocument/2006/relationships/hyperlink" Target="https://afinvest.com.br/interno/relatorios/detalhes-de-ativos?id=1092&amp;codativo=LFSN1800E2I" TargetMode="External"/><Relationship Id="rId385" Type="http://schemas.openxmlformats.org/officeDocument/2006/relationships/hyperlink" Target="https://afinvest.com.br/interno/relatorios/detalhes-de-ativos?id=8328&amp;codativo=FIDC%20Guardian%20MC%20II%20Sr" TargetMode="External"/><Relationship Id="rId592" Type="http://schemas.openxmlformats.org/officeDocument/2006/relationships/hyperlink" Target="https://afinvest.com.br/interno/relatorios/detalhes-de-ativos?id=1214&amp;codativo=RDCO10" TargetMode="External"/><Relationship Id="rId606" Type="http://schemas.openxmlformats.org/officeDocument/2006/relationships/hyperlink" Target="https://afinvest.com.br/interno/relatorios/detalhes-de-ativos?id=3368&amp;codativo=QUAL16" TargetMode="External"/><Relationship Id="rId813" Type="http://schemas.openxmlformats.org/officeDocument/2006/relationships/hyperlink" Target="https://afinvest.com.br/interno/relatorios/detalhes-de-ativos?id=7268&amp;codativo=ERDVB3" TargetMode="External"/><Relationship Id="rId1443" Type="http://schemas.openxmlformats.org/officeDocument/2006/relationships/hyperlink" Target="https://afinvest.com.br/interno/relatorios/detalhes-de-ativos?id=1249&amp;codativo=CAIXA" TargetMode="External"/><Relationship Id="rId245" Type="http://schemas.openxmlformats.org/officeDocument/2006/relationships/hyperlink" Target="https://afinvest.com.br/interno/relatorios/detalhes-de-ativos?id=2677&amp;codativo=DI1JAN29" TargetMode="External"/><Relationship Id="rId452" Type="http://schemas.openxmlformats.org/officeDocument/2006/relationships/hyperlink" Target="https://afinvest.com.br/interno/relatorios/detalhes-de-ativos?id=475&amp;codativo=FIDC%20Ideal%20Invest%2029" TargetMode="External"/><Relationship Id="rId897" Type="http://schemas.openxmlformats.org/officeDocument/2006/relationships/hyperlink" Target="https://afinvest.com.br/interno/relatorios/detalhes-de-ativos?id=8991&amp;codativo=RSAN26" TargetMode="External"/><Relationship Id="rId1082" Type="http://schemas.openxmlformats.org/officeDocument/2006/relationships/hyperlink" Target="https://afinvest.com.br/interno/relatorios/detalhes-de-ativos?id=2799&amp;codativo=760199" TargetMode="External"/><Relationship Id="rId1303" Type="http://schemas.openxmlformats.org/officeDocument/2006/relationships/hyperlink" Target="https://afinvest.com.br/interno/relatorios/detalhes-de-ativos?id=7745&amp;codativo=SANTANDER%20CASH%20BLACK%20IV" TargetMode="External"/><Relationship Id="rId105" Type="http://schemas.openxmlformats.org/officeDocument/2006/relationships/hyperlink" Target="https://afinvest.com.br/interno/relatorios/detalhes-de-ativos?id=3184&amp;codativo=LFSC19005L1" TargetMode="External"/><Relationship Id="rId312" Type="http://schemas.openxmlformats.org/officeDocument/2006/relationships/hyperlink" Target="https://afinvest.com.br/interno/relatorios/detalhes-de-ativos?id=2957&amp;codativo=DAPAGO28" TargetMode="External"/><Relationship Id="rId757" Type="http://schemas.openxmlformats.org/officeDocument/2006/relationships/hyperlink" Target="https://afinvest.com.br/interno/relatorios/detalhes-de-ativos?id=9151&amp;codativo=AEGE17" TargetMode="External"/><Relationship Id="rId964" Type="http://schemas.openxmlformats.org/officeDocument/2006/relationships/hyperlink" Target="https://afinvest.com.br/interno/relatorios/detalhes-de-ativos?id=3194&amp;codativo=BRKPA0" TargetMode="External"/><Relationship Id="rId1387" Type="http://schemas.openxmlformats.org/officeDocument/2006/relationships/hyperlink" Target="https://afinvest.com.br/interno/relatorios/detalhes-de-ativos?id=9683&amp;codativo=CGBP14" TargetMode="External"/><Relationship Id="rId93" Type="http://schemas.openxmlformats.org/officeDocument/2006/relationships/hyperlink" Target="https://afinvest.com.br/interno/relatorios/detalhes-de-ativos?id=7720&amp;codativo=LFSC24000BB" TargetMode="External"/><Relationship Id="rId189" Type="http://schemas.openxmlformats.org/officeDocument/2006/relationships/hyperlink" Target="https://afinvest.com.br/interno/relatorios/detalhes-de-ativos?id=7998&amp;codativo=LF002400ABI" TargetMode="External"/><Relationship Id="rId396" Type="http://schemas.openxmlformats.org/officeDocument/2006/relationships/hyperlink" Target="https://afinvest.com.br/interno/relatorios/detalhes-de-ativos?id=9750&amp;codativo=FIDC%20NOTO%20CONSIGNADOS%20SR1" TargetMode="External"/><Relationship Id="rId617" Type="http://schemas.openxmlformats.org/officeDocument/2006/relationships/hyperlink" Target="https://afinvest.com.br/interno/relatorios/detalhes-de-ativos?id=5906&amp;codativo=PEJA21" TargetMode="External"/><Relationship Id="rId824" Type="http://schemas.openxmlformats.org/officeDocument/2006/relationships/hyperlink" Target="https://afinvest.com.br/interno/relatorios/detalhes-de-ativos?id=1596&amp;codativo=DASAA4" TargetMode="External"/><Relationship Id="rId1247" Type="http://schemas.openxmlformats.org/officeDocument/2006/relationships/hyperlink" Target="https://afinvest.com.br/interno/relatorios/detalhes-de-ativos?id=3181&amp;codativo=LF002200DBM" TargetMode="External"/><Relationship Id="rId256" Type="http://schemas.openxmlformats.org/officeDocument/2006/relationships/hyperlink" Target="https://afinvest.com.br/interno/relatorios/detalhes-de-ativos?id=7577&amp;codativo=DAPMAI29" TargetMode="External"/><Relationship Id="rId463" Type="http://schemas.openxmlformats.org/officeDocument/2006/relationships/hyperlink" Target="https://afinvest.com.br/interno/relatorios/detalhes-de-ativos?id=8877&amp;codativo=FIDC%20Artico%20Sr" TargetMode="External"/><Relationship Id="rId670" Type="http://schemas.openxmlformats.org/officeDocument/2006/relationships/hyperlink" Target="https://afinvest.com.br/interno/relatorios/detalhes-de-ativos?id=3227&amp;codativo=LTTE15" TargetMode="External"/><Relationship Id="rId1093" Type="http://schemas.openxmlformats.org/officeDocument/2006/relationships/hyperlink" Target="https://afinvest.com.br/interno/relatorios/detalhes-de-ativos?id=2755&amp;codativo=210100" TargetMode="External"/><Relationship Id="rId1107" Type="http://schemas.openxmlformats.org/officeDocument/2006/relationships/hyperlink" Target="https://afinvest.com.br/interno/relatorios/detalhes-de-ativos?id=8852&amp;codativo=CDB924AJYNR" TargetMode="External"/><Relationship Id="rId1314" Type="http://schemas.openxmlformats.org/officeDocument/2006/relationships/hyperlink" Target="https://afinvest.com.br/interno/relatorios/detalhes-de-ativos?id=408&amp;codativo=FIDC%20Sifra%20Plus%20Sr" TargetMode="External"/><Relationship Id="rId116" Type="http://schemas.openxmlformats.org/officeDocument/2006/relationships/hyperlink" Target="https://afinvest.com.br/interno/relatorios/detalhes-de-ativos?id=9039&amp;codativo=LFSC19003FD" TargetMode="External"/><Relationship Id="rId323" Type="http://schemas.openxmlformats.org/officeDocument/2006/relationships/hyperlink" Target="https://afinvest.com.br/interno/relatorios/detalhes-de-ativos?id=2936&amp;codativo=AF%20DEBENTURES%20INCENTIVADAS" TargetMode="External"/><Relationship Id="rId530" Type="http://schemas.openxmlformats.org/officeDocument/2006/relationships/hyperlink" Target="https://afinvest.com.br/interno/relatorios/detalhes-de-ativos?id=9445&amp;codativo=VERT19%20(nota%20participativa)" TargetMode="External"/><Relationship Id="rId768" Type="http://schemas.openxmlformats.org/officeDocument/2006/relationships/hyperlink" Target="https://afinvest.com.br/interno/relatorios/detalhes-de-ativos?id=8876&amp;codativo=CGOS18" TargetMode="External"/><Relationship Id="rId975" Type="http://schemas.openxmlformats.org/officeDocument/2006/relationships/hyperlink" Target="https://afinvest.com.br/interno/relatorios/detalhes-de-ativos?id=6410&amp;codativo=BRFS31" TargetMode="External"/><Relationship Id="rId1160" Type="http://schemas.openxmlformats.org/officeDocument/2006/relationships/hyperlink" Target="https://afinvest.com.br/interno/relatorios/detalhes-de-ativos?id=874&amp;codativo=SIMH3" TargetMode="External"/><Relationship Id="rId1398" Type="http://schemas.openxmlformats.org/officeDocument/2006/relationships/hyperlink" Target="https://afinvest.com.br/interno/relatorios/detalhes-de-ativos?id=8432&amp;codativo=CSANB0" TargetMode="External"/><Relationship Id="rId20" Type="http://schemas.openxmlformats.org/officeDocument/2006/relationships/hyperlink" Target="https://afinvest.com.br/interno/relatorios/detalhes-de-ativos?id=821&amp;codativo=LFT%20set%2026" TargetMode="External"/><Relationship Id="rId628" Type="http://schemas.openxmlformats.org/officeDocument/2006/relationships/hyperlink" Target="https://afinvest.com.br/interno/relatorios/detalhes-de-ativos?id=5840&amp;codativo=ONCO19" TargetMode="External"/><Relationship Id="rId835" Type="http://schemas.openxmlformats.org/officeDocument/2006/relationships/hyperlink" Target="https://afinvest.com.br/interno/relatorios/detalhes-de-ativos?id=8431&amp;codativo=CSANA0" TargetMode="External"/><Relationship Id="rId1258" Type="http://schemas.openxmlformats.org/officeDocument/2006/relationships/hyperlink" Target="https://afinvest.com.br/interno/relatorios/detalhes-de-ativos?id=7100&amp;codativo=LF002307IJ6" TargetMode="External"/><Relationship Id="rId267" Type="http://schemas.openxmlformats.org/officeDocument/2006/relationships/hyperlink" Target="https://afinvest.com.br/interno/relatorios/detalhes-de-ativos?id=4120&amp;codativo=DAPMAI27" TargetMode="External"/><Relationship Id="rId474" Type="http://schemas.openxmlformats.org/officeDocument/2006/relationships/hyperlink" Target="https://afinvest.com.br/interno/relatorios/detalhes-de-ativos?id=2721&amp;codativo=VIXL14" TargetMode="External"/><Relationship Id="rId1020" Type="http://schemas.openxmlformats.org/officeDocument/2006/relationships/hyperlink" Target="https://afinvest.com.br/interno/relatorios/detalhes-de-ativos?id=2693&amp;codativo=AERI12" TargetMode="External"/><Relationship Id="rId1118" Type="http://schemas.openxmlformats.org/officeDocument/2006/relationships/hyperlink" Target="https://afinvest.com.br/interno/relatorios/detalhes-de-ativos?id=8577&amp;codativo=CDB724BH6RG" TargetMode="External"/><Relationship Id="rId1325" Type="http://schemas.openxmlformats.org/officeDocument/2006/relationships/hyperlink" Target="https://afinvest.com.br/interno/relatorios/detalhes-de-ativos?id=8922&amp;codativo=FIDC%20Precavida" TargetMode="External"/><Relationship Id="rId127" Type="http://schemas.openxmlformats.org/officeDocument/2006/relationships/hyperlink" Target="https://afinvest.com.br/interno/relatorios/detalhes-de-ativos?id=262&amp;codativo=LFSC19000BS" TargetMode="External"/><Relationship Id="rId681" Type="http://schemas.openxmlformats.org/officeDocument/2006/relationships/hyperlink" Target="https://afinvest.com.br/interno/relatorios/detalhes-de-ativos?id=9179&amp;codativo=LIGH2B" TargetMode="External"/><Relationship Id="rId779" Type="http://schemas.openxmlformats.org/officeDocument/2006/relationships/hyperlink" Target="https://afinvest.com.br/interno/relatorios/detalhes-de-ativos?id=9568&amp;codativo=CESE32" TargetMode="External"/><Relationship Id="rId902" Type="http://schemas.openxmlformats.org/officeDocument/2006/relationships/hyperlink" Target="https://afinvest.com.br/interno/relatorios/detalhes-de-ativos?id=8005&amp;codativo=CHSF12" TargetMode="External"/><Relationship Id="rId986" Type="http://schemas.openxmlformats.org/officeDocument/2006/relationships/hyperlink" Target="https://afinvest.com.br/interno/relatorios/detalhes-de-ativos?id=9254&amp;codativo=TEPA12" TargetMode="External"/><Relationship Id="rId31" Type="http://schemas.openxmlformats.org/officeDocument/2006/relationships/hyperlink" Target="https://afinvest.com.br/interno/relatorios/detalhes-de-ativos?id=2965&amp;codativo=NTN-B32" TargetMode="External"/><Relationship Id="rId334" Type="http://schemas.openxmlformats.org/officeDocument/2006/relationships/hyperlink" Target="https://afinvest.com.br/interno/relatorios/detalhes-de-ativos?id=2710&amp;codativo=Santander%20CashBlack" TargetMode="External"/><Relationship Id="rId541" Type="http://schemas.openxmlformats.org/officeDocument/2006/relationships/hyperlink" Target="https://afinvest.com.br/interno/relatorios/detalhes-de-ativos?id=3417&amp;codativo=TBCR18" TargetMode="External"/><Relationship Id="rId639" Type="http://schemas.openxmlformats.org/officeDocument/2006/relationships/hyperlink" Target="https://afinvest.com.br/interno/relatorios/detalhes-de-ativos?id=5686&amp;codativo=NTSD35" TargetMode="External"/><Relationship Id="rId1171" Type="http://schemas.openxmlformats.org/officeDocument/2006/relationships/hyperlink" Target="https://afinvest.com.br/interno/relatorios/detalhes-de-ativos?id=1473&amp;codativo=AMER3" TargetMode="External"/><Relationship Id="rId1269" Type="http://schemas.openxmlformats.org/officeDocument/2006/relationships/hyperlink" Target="https://afinvest.com.br/interno/relatorios/detalhes-de-ativos?id=940&amp;codativo=DAPAGO26" TargetMode="External"/><Relationship Id="rId180" Type="http://schemas.openxmlformats.org/officeDocument/2006/relationships/hyperlink" Target="https://afinvest.com.br/interno/relatorios/detalhes-de-ativos?id=7998&amp;codativo=LF002400ABK" TargetMode="External"/><Relationship Id="rId278" Type="http://schemas.openxmlformats.org/officeDocument/2006/relationships/hyperlink" Target="https://afinvest.com.br/interno/relatorios/detalhes-de-ativos?id=2842&amp;codativo=DDIJAN27" TargetMode="External"/><Relationship Id="rId401" Type="http://schemas.openxmlformats.org/officeDocument/2006/relationships/hyperlink" Target="https://afinvest.com.br/interno/relatorios/detalhes-de-ativos?id=9750&amp;codativo=FIDC%20NOTO%20CONSIGNADOS%20SR1" TargetMode="External"/><Relationship Id="rId846" Type="http://schemas.openxmlformats.org/officeDocument/2006/relationships/hyperlink" Target="https://afinvest.com.br/interno/relatorios/detalhes-de-ativos?id=3364&amp;codativo=CPLD37" TargetMode="External"/><Relationship Id="rId1031" Type="http://schemas.openxmlformats.org/officeDocument/2006/relationships/hyperlink" Target="https://afinvest.com.br/interno/relatorios/detalhes-de-ativos?id=7681&amp;codativo=RRRP14" TargetMode="External"/><Relationship Id="rId1129" Type="http://schemas.openxmlformats.org/officeDocument/2006/relationships/hyperlink" Target="https://afinvest.com.br/interno/relatorios/detalhes-de-ativos?id=1249&amp;codativo=CAIXA" TargetMode="External"/><Relationship Id="rId485" Type="http://schemas.openxmlformats.org/officeDocument/2006/relationships/hyperlink" Target="https://afinvest.com.br/interno/relatorios/detalhes-de-ativos?id=2927&amp;codativo=VBBR24" TargetMode="External"/><Relationship Id="rId692" Type="http://schemas.openxmlformats.org/officeDocument/2006/relationships/hyperlink" Target="https://afinvest.com.br/interno/relatorios/detalhes-de-ativos?id=1637&amp;codativo=LIGHC6" TargetMode="External"/><Relationship Id="rId706" Type="http://schemas.openxmlformats.org/officeDocument/2006/relationships/hyperlink" Target="https://afinvest.com.br/interno/relatorios/detalhes-de-ativos?id=215&amp;codativo=LIGHB6" TargetMode="External"/><Relationship Id="rId913" Type="http://schemas.openxmlformats.org/officeDocument/2006/relationships/hyperlink" Target="https://afinvest.com.br/interno/relatorios/detalhes-de-ativos?id=8443&amp;codativo=CAEC12" TargetMode="External"/><Relationship Id="rId1336" Type="http://schemas.openxmlformats.org/officeDocument/2006/relationships/hyperlink" Target="https://afinvest.com.br/interno/relatorios/detalhes-de-ativos?id=8583&amp;codativo=VIXL18" TargetMode="External"/><Relationship Id="rId42" Type="http://schemas.openxmlformats.org/officeDocument/2006/relationships/hyperlink" Target="https://afinvest.com.br/interno/relatorios/detalhes-de-ativos?id=1271&amp;codativo=Provis%C3%A3o" TargetMode="External"/><Relationship Id="rId138" Type="http://schemas.openxmlformats.org/officeDocument/2006/relationships/hyperlink" Target="https://afinvest.com.br/interno/relatorios/detalhes-de-ativos?id=7896&amp;codativo=LF002400951" TargetMode="External"/><Relationship Id="rId345" Type="http://schemas.openxmlformats.org/officeDocument/2006/relationships/hyperlink" Target="https://afinvest.com.br/interno/relatorios/detalhes-de-ativos?id=7747&amp;codativo=SANTANDER%20CASH%20BLACK%20VI" TargetMode="External"/><Relationship Id="rId552" Type="http://schemas.openxmlformats.org/officeDocument/2006/relationships/hyperlink" Target="https://afinvest.com.br/interno/relatorios/detalhes-de-ativos?id=2918&amp;codativo=SULA29" TargetMode="External"/><Relationship Id="rId997" Type="http://schemas.openxmlformats.org/officeDocument/2006/relationships/hyperlink" Target="https://afinvest.com.br/interno/relatorios/detalhes-de-ativos?id=8804&amp;codativo=AMERF2" TargetMode="External"/><Relationship Id="rId1182" Type="http://schemas.openxmlformats.org/officeDocument/2006/relationships/hyperlink" Target="https://afinvest.com.br/interno/relatorios/detalhes-de-ativos?id=501&amp;codativo=CSAN3" TargetMode="External"/><Relationship Id="rId1403" Type="http://schemas.openxmlformats.org/officeDocument/2006/relationships/hyperlink" Target="https://afinvest.com.br/interno/relatorios/detalhes-de-ativos?id=5729&amp;codativo=CSNAA2" TargetMode="External"/><Relationship Id="rId191" Type="http://schemas.openxmlformats.org/officeDocument/2006/relationships/hyperlink" Target="https://afinvest.com.br/interno/relatorios/detalhes-de-ativos?id=9045&amp;codativo=LF002400UVJ" TargetMode="External"/><Relationship Id="rId205" Type="http://schemas.openxmlformats.org/officeDocument/2006/relationships/hyperlink" Target="https://afinvest.com.br/interno/relatorios/detalhes-de-ativos?id=5818&amp;codativo=LF002200QQO" TargetMode="External"/><Relationship Id="rId412" Type="http://schemas.openxmlformats.org/officeDocument/2006/relationships/hyperlink" Target="https://afinvest.com.br/interno/relatorios/detalhes-de-ativos?id=3505&amp;codativo=FIDC%20URA%20Agro%20SR" TargetMode="External"/><Relationship Id="rId857" Type="http://schemas.openxmlformats.org/officeDocument/2006/relationships/hyperlink" Target="https://afinvest.com.br/interno/relatorios/detalhes-de-ativos?id=1748&amp;codativo=CBAN72" TargetMode="External"/><Relationship Id="rId1042" Type="http://schemas.openxmlformats.org/officeDocument/2006/relationships/hyperlink" Target="https://afinvest.com.br/interno/relatorios/detalhes-de-ativos?id=7897&amp;codativo=CRI%20PERNAMBUCO%2035%C2%AA%20(23J1753853)" TargetMode="External"/><Relationship Id="rId289" Type="http://schemas.openxmlformats.org/officeDocument/2006/relationships/hyperlink" Target="https://afinvest.com.br/interno/relatorios/detalhes-de-ativos?id=4099&amp;codativo=DAPAGO32" TargetMode="External"/><Relationship Id="rId496" Type="http://schemas.openxmlformats.org/officeDocument/2006/relationships/hyperlink" Target="https://afinvest.com.br/interno/relatorios/detalhes-de-ativos?id=7868&amp;codativo=VERO13" TargetMode="External"/><Relationship Id="rId717" Type="http://schemas.openxmlformats.org/officeDocument/2006/relationships/hyperlink" Target="https://afinvest.com.br/interno/relatorios/detalhes-de-ativos?id=2846&amp;codativo=JSLGA5" TargetMode="External"/><Relationship Id="rId924" Type="http://schemas.openxmlformats.org/officeDocument/2006/relationships/hyperlink" Target="https://afinvest.com.br/interno/relatorios/detalhes-de-ativos?id=2780&amp;codativo=CBRDB8" TargetMode="External"/><Relationship Id="rId1347" Type="http://schemas.openxmlformats.org/officeDocument/2006/relationships/hyperlink" Target="https://afinvest.com.br/interno/relatorios/detalhes-de-ativos?id=8116&amp;codativo=VLIDA0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8350&amp;codativo=LF0024007OE" TargetMode="External"/><Relationship Id="rId356" Type="http://schemas.openxmlformats.org/officeDocument/2006/relationships/hyperlink" Target="https://afinvest.com.br/interno/relatorios/detalhes-de-ativos?id=7740&amp;codativo=SANTANDER%20CASH%20BLACK%20IX" TargetMode="External"/><Relationship Id="rId563" Type="http://schemas.openxmlformats.org/officeDocument/2006/relationships/hyperlink" Target="https://afinvest.com.br/interno/relatorios/detalhes-de-ativos?id=3004&amp;codativo=JSMLA5" TargetMode="External"/><Relationship Id="rId770" Type="http://schemas.openxmlformats.org/officeDocument/2006/relationships/hyperlink" Target="https://afinvest.com.br/interno/relatorios/detalhes-de-ativos?id=7270&amp;codativo=CGOS14" TargetMode="External"/><Relationship Id="rId1193" Type="http://schemas.openxmlformats.org/officeDocument/2006/relationships/hyperlink" Target="https://afinvest.com.br/interno/relatorios/detalhes-de-ativos?id=8523&amp;codativo=AMER11" TargetMode="External"/><Relationship Id="rId1207" Type="http://schemas.openxmlformats.org/officeDocument/2006/relationships/hyperlink" Target="https://afinvest.com.br/interno/relatorios/detalhes-de-ativos?id=2681&amp;codativo=LFT%20set%2027" TargetMode="External"/><Relationship Id="rId1414" Type="http://schemas.openxmlformats.org/officeDocument/2006/relationships/hyperlink" Target="https://afinvest.com.br/interno/relatorios/detalhes-de-ativos?id=6410&amp;codativo=BRFS31" TargetMode="External"/><Relationship Id="rId216" Type="http://schemas.openxmlformats.org/officeDocument/2006/relationships/hyperlink" Target="https://afinvest.com.br/interno/relatorios/detalhes-de-ativos?id=7100&amp;codativo=LF002307IJ6" TargetMode="External"/><Relationship Id="rId423" Type="http://schemas.openxmlformats.org/officeDocument/2006/relationships/hyperlink" Target="https://afinvest.com.br/interno/relatorios/detalhes-de-ativos?id=1220&amp;codativo=FIDC%20SIMPAR" TargetMode="External"/><Relationship Id="rId868" Type="http://schemas.openxmlformats.org/officeDocument/2006/relationships/hyperlink" Target="https://afinvest.com.br/interno/relatorios/detalhes-de-ativos?id=7543&amp;codativo=CRNP11" TargetMode="External"/><Relationship Id="rId1053" Type="http://schemas.openxmlformats.org/officeDocument/2006/relationships/hyperlink" Target="https://afinvest.com.br/interno/relatorios/detalhes-de-ativos?id=1459&amp;codativo=CRA%20Ferroeste%202%C2%AA%20S%C3%A9rie" TargetMode="External"/><Relationship Id="rId1260" Type="http://schemas.openxmlformats.org/officeDocument/2006/relationships/hyperlink" Target="https://afinvest.com.br/interno/relatorios/detalhes-de-ativos?id=395&amp;codativo=DI1JAN27" TargetMode="External"/><Relationship Id="rId630" Type="http://schemas.openxmlformats.org/officeDocument/2006/relationships/hyperlink" Target="https://afinvest.com.br/interno/relatorios/detalhes-de-ativos?id=2653&amp;codativo=OMGE12" TargetMode="External"/><Relationship Id="rId728" Type="http://schemas.openxmlformats.org/officeDocument/2006/relationships/hyperlink" Target="https://afinvest.com.br/interno/relatorios/detalhes-de-ativos?id=2844&amp;codativo=MATD11" TargetMode="External"/><Relationship Id="rId935" Type="http://schemas.openxmlformats.org/officeDocument/2006/relationships/hyperlink" Target="https://afinvest.com.br/interno/relatorios/detalhes-de-ativos?id=9570&amp;codativo=SBSPE3" TargetMode="External"/><Relationship Id="rId1358" Type="http://schemas.openxmlformats.org/officeDocument/2006/relationships/hyperlink" Target="https://afinvest.com.br/interno/relatorios/detalhes-de-ativos?id=3175&amp;codativo=SBFC13" TargetMode="External"/><Relationship Id="rId64" Type="http://schemas.openxmlformats.org/officeDocument/2006/relationships/hyperlink" Target="https://afinvest.com.br/interno/relatorios/detalhes-de-ativos?id=9040&amp;codativo=LFSN%20RCI" TargetMode="External"/><Relationship Id="rId367" Type="http://schemas.openxmlformats.org/officeDocument/2006/relationships/hyperlink" Target="https://afinvest.com.br/interno/relatorios/detalhes-de-ativos?id=2845&amp;codativo=FIDC%20Red%20Multissetorial" TargetMode="External"/><Relationship Id="rId574" Type="http://schemas.openxmlformats.org/officeDocument/2006/relationships/hyperlink" Target="https://afinvest.com.br/interno/relatorios/detalhes-de-ativos?id=1410&amp;codativo=ASAI22" TargetMode="External"/><Relationship Id="rId1120" Type="http://schemas.openxmlformats.org/officeDocument/2006/relationships/hyperlink" Target="https://afinvest.com.br/interno/relatorios/detalhes-de-ativos?id=8887&amp;codativo=CDB%20MERCANTIL%20OUT25%20(CDBA245P84C)" TargetMode="External"/><Relationship Id="rId1218" Type="http://schemas.openxmlformats.org/officeDocument/2006/relationships/hyperlink" Target="https://afinvest.com.br/interno/relatorios/detalhes-de-ativos?id=192&amp;codativo=LFSN1800CUH" TargetMode="External"/><Relationship Id="rId1425" Type="http://schemas.openxmlformats.org/officeDocument/2006/relationships/hyperlink" Target="https://afinvest.com.br/interno/relatorios/detalhes-de-ativos?id=7897&amp;codativo=CRI%20PERNAMBUCO%2035%C2%AA%20(23J1753853)" TargetMode="External"/><Relationship Id="rId227" Type="http://schemas.openxmlformats.org/officeDocument/2006/relationships/hyperlink" Target="https://afinvest.com.br/interno/relatorios/detalhes-de-ativos?id=3090&amp;codativo=DAPMAI35" TargetMode="External"/><Relationship Id="rId781" Type="http://schemas.openxmlformats.org/officeDocument/2006/relationships/hyperlink" Target="https://afinvest.com.br/interno/relatorios/detalhes-de-ativos?id=3475&amp;codativo=ENEV18" TargetMode="External"/><Relationship Id="rId879" Type="http://schemas.openxmlformats.org/officeDocument/2006/relationships/hyperlink" Target="https://afinvest.com.br/interno/relatorios/detalhes-de-ativos?id=5729&amp;codativo=CSNAA2" TargetMode="External"/><Relationship Id="rId434" Type="http://schemas.openxmlformats.org/officeDocument/2006/relationships/hyperlink" Target="https://afinvest.com.br/interno/relatorios/detalhes-de-ativos?id=387&amp;codativo=FIDC%20LF%20I%20SR4" TargetMode="External"/><Relationship Id="rId641" Type="http://schemas.openxmlformats.org/officeDocument/2006/relationships/hyperlink" Target="https://afinvest.com.br/interno/relatorios/detalhes-de-ativos?id=1861&amp;codativo=NEOE26" TargetMode="External"/><Relationship Id="rId739" Type="http://schemas.openxmlformats.org/officeDocument/2006/relationships/hyperlink" Target="https://afinvest.com.br/interno/relatorios/detalhes-de-ativos?id=2877&amp;codativo=HAPV22" TargetMode="External"/><Relationship Id="rId1064" Type="http://schemas.openxmlformats.org/officeDocument/2006/relationships/hyperlink" Target="https://afinvest.com.br/interno/relatorios/detalhes-de-ativos?id=1260&amp;codativo=SIMHBZ31" TargetMode="External"/><Relationship Id="rId1271" Type="http://schemas.openxmlformats.org/officeDocument/2006/relationships/hyperlink" Target="https://afinvest.com.br/interno/relatorios/detalhes-de-ativos?id=2677&amp;codativo=DI1JAN29" TargetMode="External"/><Relationship Id="rId1369" Type="http://schemas.openxmlformats.org/officeDocument/2006/relationships/hyperlink" Target="https://afinvest.com.br/interno/relatorios/detalhes-de-ativos?id=9425&amp;codativo=MVLV19" TargetMode="External"/><Relationship Id="rId280" Type="http://schemas.openxmlformats.org/officeDocument/2006/relationships/hyperlink" Target="https://afinvest.com.br/interno/relatorios/detalhes-de-ativos?id=3254&amp;codativo=DAPMAI25" TargetMode="External"/><Relationship Id="rId501" Type="http://schemas.openxmlformats.org/officeDocument/2006/relationships/hyperlink" Target="https://afinvest.com.br/interno/relatorios/detalhes-de-ativos?id=1462&amp;codativo=VAMO33" TargetMode="External"/><Relationship Id="rId946" Type="http://schemas.openxmlformats.org/officeDocument/2006/relationships/hyperlink" Target="https://afinvest.com.br/interno/relatorios/detalhes-de-ativos?id=5722&amp;codativo=AALR13" TargetMode="External"/><Relationship Id="rId1131" Type="http://schemas.openxmlformats.org/officeDocument/2006/relationships/hyperlink" Target="https://afinvest.com.br/interno/relatorios/detalhes-de-ativos?id=1249&amp;codativo=CAIXA" TargetMode="External"/><Relationship Id="rId1229" Type="http://schemas.openxmlformats.org/officeDocument/2006/relationships/hyperlink" Target="https://afinvest.com.br/interno/relatorios/detalhes-de-ativos?id=6882&amp;codativo=LF002305RGM" TargetMode="External"/><Relationship Id="rId75" Type="http://schemas.openxmlformats.org/officeDocument/2006/relationships/hyperlink" Target="https://afinvest.com.br/interno/relatorios/detalhes-de-ativos?id=5821&amp;codativo=LFSN2200E75" TargetMode="External"/><Relationship Id="rId140" Type="http://schemas.openxmlformats.org/officeDocument/2006/relationships/hyperlink" Target="https://afinvest.com.br/interno/relatorios/detalhes-de-ativos?id=7896&amp;codativo=LF002400951" TargetMode="External"/><Relationship Id="rId378" Type="http://schemas.openxmlformats.org/officeDocument/2006/relationships/hyperlink" Target="https://afinvest.com.br/interno/relatorios/detalhes-de-ativos?id=7680&amp;codativo=FIDC%20Pagbem%20Sr%207" TargetMode="External"/><Relationship Id="rId585" Type="http://schemas.openxmlformats.org/officeDocument/2006/relationships/hyperlink" Target="https://afinvest.com.br/interno/relatorios/detalhes-de-ativos?id=3175&amp;codativo=SBFC13" TargetMode="External"/><Relationship Id="rId792" Type="http://schemas.openxmlformats.org/officeDocument/2006/relationships/hyperlink" Target="https://afinvest.com.br/interno/relatorios/detalhes-de-ativos?id=7320&amp;codativo=ENGIB9" TargetMode="External"/><Relationship Id="rId806" Type="http://schemas.openxmlformats.org/officeDocument/2006/relationships/hyperlink" Target="https://afinvest.com.br/interno/relatorios/detalhes-de-ativos?id=7269&amp;codativo=ERDVC3" TargetMode="External"/><Relationship Id="rId1436" Type="http://schemas.openxmlformats.org/officeDocument/2006/relationships/hyperlink" Target="https://afinvest.com.br/interno/relatorios/detalhes-de-ativos?id=8852&amp;codativo=CDB924AJYNQ" TargetMode="External"/><Relationship Id="rId6" Type="http://schemas.openxmlformats.org/officeDocument/2006/relationships/hyperlink" Target="https://afinvest.com.br/interno/relatorios/detalhes-de-ativos?id=3126&amp;codativo=LFTset28" TargetMode="External"/><Relationship Id="rId238" Type="http://schemas.openxmlformats.org/officeDocument/2006/relationships/hyperlink" Target="https://afinvest.com.br/interno/relatorios/detalhes-de-ativos?id=1417&amp;codativo=DAPAGO30" TargetMode="External"/><Relationship Id="rId445" Type="http://schemas.openxmlformats.org/officeDocument/2006/relationships/hyperlink" Target="https://afinvest.com.br/interno/relatorios/detalhes-de-ativos?id=3409&amp;codativo=FIDC%20Bemol" TargetMode="External"/><Relationship Id="rId652" Type="http://schemas.openxmlformats.org/officeDocument/2006/relationships/hyperlink" Target="https://afinvest.com.br/interno/relatorios/detalhes-de-ativos?id=9425&amp;codativo=MVLV19" TargetMode="External"/><Relationship Id="rId1075" Type="http://schemas.openxmlformats.org/officeDocument/2006/relationships/hyperlink" Target="https://afinvest.com.br/interno/relatorios/detalhes-de-ativos?id=3359&amp;codativo=760199" TargetMode="External"/><Relationship Id="rId1282" Type="http://schemas.openxmlformats.org/officeDocument/2006/relationships/hyperlink" Target="https://afinvest.com.br/interno/relatorios/detalhes-de-ativos?id=2889&amp;codativo=HORIZONTE%20FIM%20CP" TargetMode="External"/><Relationship Id="rId291" Type="http://schemas.openxmlformats.org/officeDocument/2006/relationships/hyperlink" Target="https://afinvest.com.br/interno/relatorios/detalhes-de-ativos?id=4281&amp;codativo=DI1JAN26" TargetMode="External"/><Relationship Id="rId305" Type="http://schemas.openxmlformats.org/officeDocument/2006/relationships/hyperlink" Target="https://afinvest.com.br/interno/relatorios/detalhes-de-ativos?id=395&amp;codativo=DI1JAN27" TargetMode="External"/><Relationship Id="rId512" Type="http://schemas.openxmlformats.org/officeDocument/2006/relationships/hyperlink" Target="https://afinvest.com.br/interno/relatorios/detalhes-de-ativos?id=8116&amp;codativo=VLIDA0" TargetMode="External"/><Relationship Id="rId957" Type="http://schemas.openxmlformats.org/officeDocument/2006/relationships/hyperlink" Target="https://afinvest.com.br/interno/relatorios/detalhes-de-ativos?id=7872&amp;codativo=CMGDB0" TargetMode="External"/><Relationship Id="rId1142" Type="http://schemas.openxmlformats.org/officeDocument/2006/relationships/hyperlink" Target="https://afinvest.com.br/interno/relatorios/detalhes-de-ativos?id=1249&amp;codativo=CAIXA" TargetMode="External"/><Relationship Id="rId86" Type="http://schemas.openxmlformats.org/officeDocument/2006/relationships/hyperlink" Target="https://afinvest.com.br/interno/relatorios/detalhes-de-ativos?id=195&amp;codativo=LFSN1800D79" TargetMode="External"/><Relationship Id="rId151" Type="http://schemas.openxmlformats.org/officeDocument/2006/relationships/hyperlink" Target="https://afinvest.com.br/interno/relatorios/detalhes-de-ativos?id=8350&amp;codativo=LF0024007OE" TargetMode="External"/><Relationship Id="rId389" Type="http://schemas.openxmlformats.org/officeDocument/2006/relationships/hyperlink" Target="https://afinvest.com.br/interno/relatorios/detalhes-de-ativos?id=8328&amp;codativo=FIDC%20Guardian%20MC%20II%20Sr" TargetMode="External"/><Relationship Id="rId596" Type="http://schemas.openxmlformats.org/officeDocument/2006/relationships/hyperlink" Target="https://afinvest.com.br/interno/relatorios/detalhes-de-ativos?id=2723&amp;codativo=RDORB9" TargetMode="External"/><Relationship Id="rId817" Type="http://schemas.openxmlformats.org/officeDocument/2006/relationships/hyperlink" Target="https://afinvest.com.br/interno/relatorios/detalhes-de-ativos?id=7269&amp;codativo=ERDVC3" TargetMode="External"/><Relationship Id="rId1002" Type="http://schemas.openxmlformats.org/officeDocument/2006/relationships/hyperlink" Target="https://afinvest.com.br/interno/relatorios/detalhes-de-ativos?id=8801&amp;codativo=AMERG2" TargetMode="External"/><Relationship Id="rId1447" Type="http://schemas.openxmlformats.org/officeDocument/2006/relationships/hyperlink" Target="https://afinvest.com.br/interno/relatorios/detalhes-de-ativos?id=8523&amp;codativo=AMER11" TargetMode="External"/><Relationship Id="rId249" Type="http://schemas.openxmlformats.org/officeDocument/2006/relationships/hyperlink" Target="https://afinvest.com.br/interno/relatorios/detalhes-de-ativos?id=7577&amp;codativo=DAPMAI29" TargetMode="External"/><Relationship Id="rId456" Type="http://schemas.openxmlformats.org/officeDocument/2006/relationships/hyperlink" Target="https://afinvest.com.br/interno/relatorios/detalhes-de-ativos?id=8007&amp;codativo=FIDC%20CloudWalk%20II" TargetMode="External"/><Relationship Id="rId663" Type="http://schemas.openxmlformats.org/officeDocument/2006/relationships/hyperlink" Target="https://afinvest.com.br/interno/relatorios/detalhes-de-ativos?id=2933&amp;codativo=MSGT13" TargetMode="External"/><Relationship Id="rId870" Type="http://schemas.openxmlformats.org/officeDocument/2006/relationships/hyperlink" Target="https://afinvest.com.br/interno/relatorios/detalhes-de-ativos?id=7543&amp;codativo=CRNP11" TargetMode="External"/><Relationship Id="rId1086" Type="http://schemas.openxmlformats.org/officeDocument/2006/relationships/hyperlink" Target="https://afinvest.com.br/interno/relatorios/detalhes-de-ativos?id=7808&amp;codativo=950199" TargetMode="External"/><Relationship Id="rId1293" Type="http://schemas.openxmlformats.org/officeDocument/2006/relationships/hyperlink" Target="https://afinvest.com.br/interno/relatorios/detalhes-de-ativos?id=1107&amp;codativo=AF%20MINAS" TargetMode="External"/><Relationship Id="rId1307" Type="http://schemas.openxmlformats.org/officeDocument/2006/relationships/hyperlink" Target="https://afinvest.com.br/interno/relatorios/detalhes-de-ativos?id=7744&amp;codativo=SANTANDER%20CASH%20BLACK%20II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144&amp;codativo=LFSC190054D" TargetMode="External"/><Relationship Id="rId316" Type="http://schemas.openxmlformats.org/officeDocument/2006/relationships/hyperlink" Target="https://afinvest.com.br/interno/relatorios/detalhes-de-ativos?id=2889&amp;codativo=HORIZONTE%20FIM%20CP" TargetMode="External"/><Relationship Id="rId523" Type="http://schemas.openxmlformats.org/officeDocument/2006/relationships/hyperlink" Target="https://afinvest.com.br/interno/relatorios/detalhes-de-ativos?id=9446&amp;codativo=VERT18%20(nota%20reestruturada)" TargetMode="External"/><Relationship Id="rId968" Type="http://schemas.openxmlformats.org/officeDocument/2006/relationships/hyperlink" Target="https://afinvest.com.br/interno/relatorios/detalhes-de-ativos?id=1712&amp;codativo=BRKP28" TargetMode="External"/><Relationship Id="rId1153" Type="http://schemas.openxmlformats.org/officeDocument/2006/relationships/hyperlink" Target="https://afinvest.com.br/interno/relatorios/detalhes-de-ativos?id=2881&amp;codativo=XPBR31" TargetMode="External"/><Relationship Id="rId97" Type="http://schemas.openxmlformats.org/officeDocument/2006/relationships/hyperlink" Target="https://afinvest.com.br/interno/relatorios/detalhes-de-ativos?id=7720&amp;codativo=LFSC24000BB" TargetMode="External"/><Relationship Id="rId730" Type="http://schemas.openxmlformats.org/officeDocument/2006/relationships/hyperlink" Target="https://afinvest.com.br/interno/relatorios/detalhes-de-ativos?id=2844&amp;codativo=MATD11" TargetMode="External"/><Relationship Id="rId828" Type="http://schemas.openxmlformats.org/officeDocument/2006/relationships/hyperlink" Target="https://afinvest.com.br/interno/relatorios/detalhes-de-ativos?id=8668&amp;codativo=DESK17" TargetMode="External"/><Relationship Id="rId1013" Type="http://schemas.openxmlformats.org/officeDocument/2006/relationships/hyperlink" Target="https://afinvest.com.br/interno/relatorios/detalhes-de-ativos?id=1700&amp;codativo=TIET29" TargetMode="External"/><Relationship Id="rId1360" Type="http://schemas.openxmlformats.org/officeDocument/2006/relationships/hyperlink" Target="https://afinvest.com.br/interno/relatorios/detalhes-de-ativos?id=1420&amp;codativo=SBFC12" TargetMode="External"/><Relationship Id="rId162" Type="http://schemas.openxmlformats.org/officeDocument/2006/relationships/hyperlink" Target="https://afinvest.com.br/interno/relatorios/detalhes-de-ativos?id=8803&amp;codativo=LF002400Q09" TargetMode="External"/><Relationship Id="rId467" Type="http://schemas.openxmlformats.org/officeDocument/2006/relationships/hyperlink" Target="https://afinvest.com.br/interno/relatorios/detalhes-de-ativos?id=7806&amp;codativo=VEBMA4" TargetMode="External"/><Relationship Id="rId1097" Type="http://schemas.openxmlformats.org/officeDocument/2006/relationships/hyperlink" Target="https://afinvest.com.br/interno/relatorios/detalhes-de-ativos?id=9354&amp;codativo=CDB1256KW65" TargetMode="External"/><Relationship Id="rId1220" Type="http://schemas.openxmlformats.org/officeDocument/2006/relationships/hyperlink" Target="https://afinvest.com.br/interno/relatorios/detalhes-de-ativos?id=7720&amp;codativo=LFSC24000BB" TargetMode="External"/><Relationship Id="rId1318" Type="http://schemas.openxmlformats.org/officeDocument/2006/relationships/hyperlink" Target="https://afinvest.com.br/interno/relatorios/detalhes-de-ativos?id=8473&amp;codativo=FIDC%20ICred%20Sr" TargetMode="External"/><Relationship Id="rId674" Type="http://schemas.openxmlformats.org/officeDocument/2006/relationships/hyperlink" Target="https://afinvest.com.br/interno/relatorios/detalhes-de-ativos?id=1427&amp;codativo=LIGH1B" TargetMode="External"/><Relationship Id="rId881" Type="http://schemas.openxmlformats.org/officeDocument/2006/relationships/hyperlink" Target="https://afinvest.com.br/interno/relatorios/detalhes-de-ativos?id=5729&amp;codativo=CSNAA2" TargetMode="External"/><Relationship Id="rId979" Type="http://schemas.openxmlformats.org/officeDocument/2006/relationships/hyperlink" Target="https://afinvest.com.br/interno/relatorios/detalhes-de-ativos?id=3357&amp;codativo=BRKMA6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873&amp;codativo=AF%20GLOBAL%20BONDS%20FI%20RF%20CP%20IE" TargetMode="External"/><Relationship Id="rId534" Type="http://schemas.openxmlformats.org/officeDocument/2006/relationships/hyperlink" Target="https://afinvest.com.br/interno/relatorios/detalhes-de-ativos?id=9445&amp;codativo=VERT19%20(nota%20participativa)" TargetMode="External"/><Relationship Id="rId741" Type="http://schemas.openxmlformats.org/officeDocument/2006/relationships/hyperlink" Target="https://afinvest.com.br/interno/relatorios/detalhes-de-ativos?id=2877&amp;codativo=HAPV22" TargetMode="External"/><Relationship Id="rId839" Type="http://schemas.openxmlformats.org/officeDocument/2006/relationships/hyperlink" Target="https://afinvest.com.br/interno/relatorios/detalhes-de-ativos?id=8431&amp;codativo=CSANA0" TargetMode="External"/><Relationship Id="rId1164" Type="http://schemas.openxmlformats.org/officeDocument/2006/relationships/hyperlink" Target="https://afinvest.com.br/interno/relatorios/detalhes-de-ativos?id=838&amp;codativo=MOVI3" TargetMode="External"/><Relationship Id="rId1371" Type="http://schemas.openxmlformats.org/officeDocument/2006/relationships/hyperlink" Target="https://afinvest.com.br/interno/relatorios/detalhes-de-ativos?id=215&amp;codativo=LIGHB6" TargetMode="External"/><Relationship Id="rId173" Type="http://schemas.openxmlformats.org/officeDocument/2006/relationships/hyperlink" Target="https://afinvest.com.br/interno/relatorios/detalhes-de-ativos?id=8578&amp;codativo=LF002400KC2" TargetMode="External"/><Relationship Id="rId380" Type="http://schemas.openxmlformats.org/officeDocument/2006/relationships/hyperlink" Target="https://afinvest.com.br/interno/relatorios/detalhes-de-ativos?id=8473&amp;codativo=FIDC%20ICred%20Sr" TargetMode="External"/><Relationship Id="rId601" Type="http://schemas.openxmlformats.org/officeDocument/2006/relationships/hyperlink" Target="https://afinvest.com.br/interno/relatorios/detalhes-de-ativos?id=2723&amp;codativo=RDORB9" TargetMode="External"/><Relationship Id="rId1024" Type="http://schemas.openxmlformats.org/officeDocument/2006/relationships/hyperlink" Target="https://afinvest.com.br/interno/relatorios/detalhes-de-ativos?id=2808&amp;codativo=AEGP19" TargetMode="External"/><Relationship Id="rId1231" Type="http://schemas.openxmlformats.org/officeDocument/2006/relationships/hyperlink" Target="https://afinvest.com.br/interno/relatorios/detalhes-de-ativos?id=9459&amp;codativo=LF002400BZO" TargetMode="External"/><Relationship Id="rId240" Type="http://schemas.openxmlformats.org/officeDocument/2006/relationships/hyperlink" Target="https://afinvest.com.br/interno/relatorios/detalhes-de-ativos?id=4100&amp;codativo=DAPAGO40" TargetMode="External"/><Relationship Id="rId478" Type="http://schemas.openxmlformats.org/officeDocument/2006/relationships/hyperlink" Target="https://afinvest.com.br/interno/relatorios/detalhes-de-ativos?id=8583&amp;codativo=VIXL18" TargetMode="External"/><Relationship Id="rId685" Type="http://schemas.openxmlformats.org/officeDocument/2006/relationships/hyperlink" Target="https://afinvest.com.br/interno/relatorios/detalhes-de-ativos?id=9179&amp;codativo=LIGH2B" TargetMode="External"/><Relationship Id="rId892" Type="http://schemas.openxmlformats.org/officeDocument/2006/relationships/hyperlink" Target="https://afinvest.com.br/interno/relatorios/detalhes-de-ativos?id=3460&amp;codativo=VTII12" TargetMode="External"/><Relationship Id="rId906" Type="http://schemas.openxmlformats.org/officeDocument/2006/relationships/hyperlink" Target="https://afinvest.com.br/interno/relatorios/detalhes-de-ativos?id=8504&amp;codativo=CHSF13" TargetMode="External"/><Relationship Id="rId1329" Type="http://schemas.openxmlformats.org/officeDocument/2006/relationships/hyperlink" Target="https://afinvest.com.br/interno/relatorios/detalhes-de-ativos?id=7810&amp;codativo=FIDC%20ACR%20Fast" TargetMode="External"/><Relationship Id="rId35" Type="http://schemas.openxmlformats.org/officeDocument/2006/relationships/hyperlink" Target="https://afinvest.com.br/interno/relatorios/detalhes-de-ativos?id=9764&amp;codativo=NC002400OUJ" TargetMode="External"/><Relationship Id="rId100" Type="http://schemas.openxmlformats.org/officeDocument/2006/relationships/hyperlink" Target="https://afinvest.com.br/interno/relatorios/detalhes-de-ativos?id=144&amp;codativo=LFSC190054D" TargetMode="External"/><Relationship Id="rId338" Type="http://schemas.openxmlformats.org/officeDocument/2006/relationships/hyperlink" Target="https://afinvest.com.br/interno/relatorios/detalhes-de-ativos?id=7740&amp;codativo=SANTANDER%20CASH%20BLACK%20IX" TargetMode="External"/><Relationship Id="rId545" Type="http://schemas.openxmlformats.org/officeDocument/2006/relationships/hyperlink" Target="https://afinvest.com.br/interno/relatorios/detalhes-de-ativos?id=6795&amp;codativo=TBSP11" TargetMode="External"/><Relationship Id="rId752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837&amp;codativo=LOGG3" TargetMode="External"/><Relationship Id="rId1382" Type="http://schemas.openxmlformats.org/officeDocument/2006/relationships/hyperlink" Target="https://afinvest.com.br/interno/relatorios/detalhes-de-ativos?id=2829&amp;codativo=ITSA24" TargetMode="External"/><Relationship Id="rId184" Type="http://schemas.openxmlformats.org/officeDocument/2006/relationships/hyperlink" Target="https://afinvest.com.br/interno/relatorios/detalhes-de-ativos?id=8352&amp;codativo=LF0024008ZU" TargetMode="External"/><Relationship Id="rId391" Type="http://schemas.openxmlformats.org/officeDocument/2006/relationships/hyperlink" Target="https://afinvest.com.br/interno/relatorios/detalhes-de-ativos?id=8328&amp;codativo=FIDC%20Guardian%20MC%20II%20Sr" TargetMode="External"/><Relationship Id="rId405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5906&amp;codativo=PEJA21" TargetMode="External"/><Relationship Id="rId1035" Type="http://schemas.openxmlformats.org/officeDocument/2006/relationships/hyperlink" Target="https://afinvest.com.br/interno/relatorios/detalhes-de-ativos?id=2795&amp;codativo=CRI%20Bem%20Brasil" TargetMode="External"/><Relationship Id="rId1242" Type="http://schemas.openxmlformats.org/officeDocument/2006/relationships/hyperlink" Target="https://afinvest.com.br/interno/relatorios/detalhes-de-ativos?id=8263&amp;codativo=LF002400EY5" TargetMode="External"/><Relationship Id="rId251" Type="http://schemas.openxmlformats.org/officeDocument/2006/relationships/hyperlink" Target="https://afinvest.com.br/interno/relatorios/detalhes-de-ativos?id=2677&amp;codativo=DI1JAN29" TargetMode="External"/><Relationship Id="rId489" Type="http://schemas.openxmlformats.org/officeDocument/2006/relationships/hyperlink" Target="https://afinvest.com.br/interno/relatorios/detalhes-de-ativos?id=8807&amp;codativo=VSCF17" TargetMode="External"/><Relationship Id="rId696" Type="http://schemas.openxmlformats.org/officeDocument/2006/relationships/hyperlink" Target="https://afinvest.com.br/interno/relatorios/detalhes-de-ativos?id=9179&amp;codativo=LIGH2B" TargetMode="External"/><Relationship Id="rId917" Type="http://schemas.openxmlformats.org/officeDocument/2006/relationships/hyperlink" Target="https://afinvest.com.br/interno/relatorios/detalhes-de-ativos?id=8444&amp;codativo=CAEC22" TargetMode="External"/><Relationship Id="rId1102" Type="http://schemas.openxmlformats.org/officeDocument/2006/relationships/hyperlink" Target="https://afinvest.com.br/interno/relatorios/detalhes-de-ativos?id=8772&amp;codativo=CDB9248TSCO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349" Type="http://schemas.openxmlformats.org/officeDocument/2006/relationships/hyperlink" Target="https://afinvest.com.br/interno/relatorios/detalhes-de-ativos?id=7743&amp;codativo=SANTANDER%20CASH%20BLACK%20VIII" TargetMode="External"/><Relationship Id="rId556" Type="http://schemas.openxmlformats.org/officeDocument/2006/relationships/hyperlink" Target="https://afinvest.com.br/interno/relatorios/detalhes-de-ativos?id=6919&amp;codativo=RISP12" TargetMode="External"/><Relationship Id="rId763" Type="http://schemas.openxmlformats.org/officeDocument/2006/relationships/hyperlink" Target="https://afinvest.com.br/interno/relatorios/detalhes-de-ativos?id=8503&amp;codativo=CGOS16" TargetMode="External"/><Relationship Id="rId1186" Type="http://schemas.openxmlformats.org/officeDocument/2006/relationships/hyperlink" Target="https://afinvest.com.br/interno/relatorios/detalhes-de-ativos?id=6110&amp;codativo=INBR32" TargetMode="External"/><Relationship Id="rId1393" Type="http://schemas.openxmlformats.org/officeDocument/2006/relationships/hyperlink" Target="https://afinvest.com.br/interno/relatorios/detalhes-de-ativos?id=9611&amp;codativo=CTNSA2" TargetMode="External"/><Relationship Id="rId1407" Type="http://schemas.openxmlformats.org/officeDocument/2006/relationships/hyperlink" Target="https://afinvest.com.br/interno/relatorios/detalhes-de-ativos?id=8444&amp;codativo=CAEC22" TargetMode="External"/><Relationship Id="rId111" Type="http://schemas.openxmlformats.org/officeDocument/2006/relationships/hyperlink" Target="https://afinvest.com.br/interno/relatorios/detalhes-de-ativos?id=7865&amp;codativo=LFSC24001P6" TargetMode="External"/><Relationship Id="rId195" Type="http://schemas.openxmlformats.org/officeDocument/2006/relationships/hyperlink" Target="https://afinvest.com.br/interno/relatorios/detalhes-de-ativos?id=9717&amp;codativo=LF0025008NC" TargetMode="External"/><Relationship Id="rId209" Type="http://schemas.openxmlformats.org/officeDocument/2006/relationships/hyperlink" Target="https://afinvest.com.br/interno/relatorios/detalhes-de-ativos?id=5818&amp;codativo=LF002200QQO" TargetMode="External"/><Relationship Id="rId416" Type="http://schemas.openxmlformats.org/officeDocument/2006/relationships/hyperlink" Target="https://afinvest.com.br/interno/relatorios/detalhes-de-ativos?id=3505&amp;codativo=FIDC%20URA%20Agro%20SR" TargetMode="External"/><Relationship Id="rId970" Type="http://schemas.openxmlformats.org/officeDocument/2006/relationships/hyperlink" Target="https://afinvest.com.br/interno/relatorios/detalhes-de-ativos?id=5807&amp;codativo=RMSA12" TargetMode="External"/><Relationship Id="rId1046" Type="http://schemas.openxmlformats.org/officeDocument/2006/relationships/hyperlink" Target="https://afinvest.com.br/interno/relatorios/detalhes-de-ativos?id=5671&amp;codativo=CRI%20Vic%20Engenharia%202%C2%AA%20Emiss%C3%A3o" TargetMode="External"/><Relationship Id="rId1253" Type="http://schemas.openxmlformats.org/officeDocument/2006/relationships/hyperlink" Target="https://afinvest.com.br/interno/relatorios/detalhes-de-ativos?id=7445&amp;codativo=LF002308DXP" TargetMode="External"/><Relationship Id="rId623" Type="http://schemas.openxmlformats.org/officeDocument/2006/relationships/hyperlink" Target="https://afinvest.com.br/interno/relatorios/detalhes-de-ativos?id=5840&amp;codativo=ONCO19" TargetMode="External"/><Relationship Id="rId830" Type="http://schemas.openxmlformats.org/officeDocument/2006/relationships/hyperlink" Target="https://afinvest.com.br/interno/relatorios/detalhes-de-ativos?id=8668&amp;codativo=DESK17" TargetMode="External"/><Relationship Id="rId928" Type="http://schemas.openxmlformats.org/officeDocument/2006/relationships/hyperlink" Target="https://afinvest.com.br/interno/relatorios/detalhes-de-ativos?id=2779&amp;codativo=CBRDA8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281&amp;codativo=DI1JAN26" TargetMode="External"/><Relationship Id="rId567" Type="http://schemas.openxmlformats.org/officeDocument/2006/relationships/hyperlink" Target="https://afinvest.com.br/interno/relatorios/detalhes-de-ativos?id=6041&amp;codativo=SIMH16" TargetMode="External"/><Relationship Id="rId1113" Type="http://schemas.openxmlformats.org/officeDocument/2006/relationships/hyperlink" Target="https://afinvest.com.br/interno/relatorios/detalhes-de-ativos?id=9175&amp;codativo=CDBC241I1TG" TargetMode="External"/><Relationship Id="rId1197" Type="http://schemas.openxmlformats.org/officeDocument/2006/relationships/hyperlink" Target="https://afinvest.com.br/interno/relatorios/detalhes-de-ativos?id=8117&amp;codativo=ALOS3" TargetMode="External"/><Relationship Id="rId1320" Type="http://schemas.openxmlformats.org/officeDocument/2006/relationships/hyperlink" Target="https://afinvest.com.br/interno/relatorios/detalhes-de-ativos?id=9750&amp;codativo=FIDC%20NOTO%20CONSIGNADOS%20SR1" TargetMode="External"/><Relationship Id="rId1418" Type="http://schemas.openxmlformats.org/officeDocument/2006/relationships/hyperlink" Target="https://afinvest.com.br/interno/relatorios/detalhes-de-ativos?id=2693&amp;codativo=AERI12" TargetMode="External"/><Relationship Id="rId122" Type="http://schemas.openxmlformats.org/officeDocument/2006/relationships/hyperlink" Target="https://afinvest.com.br/interno/relatorios/detalhes-de-ativos?id=7859&amp;codativo=LFSC24001JU" TargetMode="External"/><Relationship Id="rId774" Type="http://schemas.openxmlformats.org/officeDocument/2006/relationships/hyperlink" Target="https://afinvest.com.br/interno/relatorios/detalhes-de-ativos?id=7472&amp;codativo=EGIEA1" TargetMode="External"/><Relationship Id="rId981" Type="http://schemas.openxmlformats.org/officeDocument/2006/relationships/hyperlink" Target="https://afinvest.com.br/interno/relatorios/detalhes-de-ativos?id=3358&amp;codativo=BRKMB6" TargetMode="External"/><Relationship Id="rId1057" Type="http://schemas.openxmlformats.org/officeDocument/2006/relationships/hyperlink" Target="https://afinvest.com.br/interno/relatorios/detalhes-de-ativos?id=9436&amp;codativo=Unigel%20nota%20participativa" TargetMode="External"/><Relationship Id="rId427" Type="http://schemas.openxmlformats.org/officeDocument/2006/relationships/hyperlink" Target="https://afinvest.com.br/interno/relatorios/detalhes-de-ativos?id=8922&amp;codativo=FIDC%20Precavida" TargetMode="External"/><Relationship Id="rId634" Type="http://schemas.openxmlformats.org/officeDocument/2006/relationships/hyperlink" Target="https://afinvest.com.br/interno/relatorios/detalhes-de-ativos?id=2653&amp;codativo=OMGE12" TargetMode="External"/><Relationship Id="rId841" Type="http://schemas.openxmlformats.org/officeDocument/2006/relationships/hyperlink" Target="https://afinvest.com.br/interno/relatorios/detalhes-de-ativos?id=2689&amp;codativo=CSAN23" TargetMode="External"/><Relationship Id="rId1264" Type="http://schemas.openxmlformats.org/officeDocument/2006/relationships/hyperlink" Target="https://afinvest.com.br/interno/relatorios/detalhes-de-ativos?id=4120&amp;codativo=DAPMAI27" TargetMode="External"/><Relationship Id="rId273" Type="http://schemas.openxmlformats.org/officeDocument/2006/relationships/hyperlink" Target="https://afinvest.com.br/interno/relatorios/detalhes-de-ativos?id=8105&amp;codativo=DOLMAI25" TargetMode="External"/><Relationship Id="rId480" Type="http://schemas.openxmlformats.org/officeDocument/2006/relationships/hyperlink" Target="https://afinvest.com.br/interno/relatorios/detalhes-de-ativos?id=2927&amp;codativo=VBBR24" TargetMode="External"/><Relationship Id="rId701" Type="http://schemas.openxmlformats.org/officeDocument/2006/relationships/hyperlink" Target="https://afinvest.com.br/interno/relatorios/detalhes-de-ativos?id=1427&amp;codativo=LIGH1B" TargetMode="External"/><Relationship Id="rId939" Type="http://schemas.openxmlformats.org/officeDocument/2006/relationships/hyperlink" Target="https://afinvest.com.br/interno/relatorios/detalhes-de-ativos?id=5722&amp;codativo=AALR13" TargetMode="External"/><Relationship Id="rId1124" Type="http://schemas.openxmlformats.org/officeDocument/2006/relationships/hyperlink" Target="https://afinvest.com.br/interno/relatorios/detalhes-de-ativos?id=8577&amp;codativo=CDB724BH6RG%20(CDB724BH6RD)" TargetMode="External"/><Relationship Id="rId1331" Type="http://schemas.openxmlformats.org/officeDocument/2006/relationships/hyperlink" Target="https://afinvest.com.br/interno/relatorios/detalhes-de-ativos?id=8007&amp;codativo=FIDC%20CloudWalk%20II" TargetMode="External"/><Relationship Id="rId68" Type="http://schemas.openxmlformats.org/officeDocument/2006/relationships/hyperlink" Target="https://afinvest.com.br/interno/relatorios/detalhes-de-ativos?id=153&amp;codativo=LFSN19006KM" TargetMode="External"/><Relationship Id="rId133" Type="http://schemas.openxmlformats.org/officeDocument/2006/relationships/hyperlink" Target="https://afinvest.com.br/interno/relatorios/detalhes-de-ativos?id=6878&amp;codativo=LF002305RFW" TargetMode="External"/><Relationship Id="rId340" Type="http://schemas.openxmlformats.org/officeDocument/2006/relationships/hyperlink" Target="https://afinvest.com.br/interno/relatorios/detalhes-de-ativos?id=7744&amp;codativo=SANTANDER%20CASH%20BLACK%20II" TargetMode="External"/><Relationship Id="rId578" Type="http://schemas.openxmlformats.org/officeDocument/2006/relationships/hyperlink" Target="https://afinvest.com.br/interno/relatorios/detalhes-de-ativos?id=3175&amp;codativo=SBFC13" TargetMode="External"/><Relationship Id="rId785" Type="http://schemas.openxmlformats.org/officeDocument/2006/relationships/hyperlink" Target="https://afinvest.com.br/interno/relatorios/detalhes-de-ativos?id=2838&amp;codativo=ENGIA5" TargetMode="External"/><Relationship Id="rId992" Type="http://schemas.openxmlformats.org/officeDocument/2006/relationships/hyperlink" Target="https://afinvest.com.br/interno/relatorios/detalhes-de-ativos?id=2945&amp;codativo=PLSB1A" TargetMode="External"/><Relationship Id="rId1429" Type="http://schemas.openxmlformats.org/officeDocument/2006/relationships/hyperlink" Target="https://afinvest.com.br/interno/relatorios/detalhes-de-ativos?id=1459&amp;codativo=CRA%20Ferroeste%202%C2%AA%20S%C3%A9rie" TargetMode="External"/><Relationship Id="rId200" Type="http://schemas.openxmlformats.org/officeDocument/2006/relationships/hyperlink" Target="https://afinvest.com.br/interno/relatorios/detalhes-de-ativos?id=5818&amp;codativo=LF002200QQO" TargetMode="External"/><Relationship Id="rId438" Type="http://schemas.openxmlformats.org/officeDocument/2006/relationships/hyperlink" Target="https://afinvest.com.br/interno/relatorios/detalhes-de-ativos?id=387&amp;codativo=FIDC%20LF%20I%20SR4" TargetMode="External"/><Relationship Id="rId645" Type="http://schemas.openxmlformats.org/officeDocument/2006/relationships/hyperlink" Target="https://afinvest.com.br/interno/relatorios/detalhes-de-ativos?id=7167&amp;codativo=MRSAB1" TargetMode="External"/><Relationship Id="rId852" Type="http://schemas.openxmlformats.org/officeDocument/2006/relationships/hyperlink" Target="https://afinvest.com.br/interno/relatorios/detalhes-de-ativos?id=9358&amp;codativo=CRTA12" TargetMode="External"/><Relationship Id="rId1068" Type="http://schemas.openxmlformats.org/officeDocument/2006/relationships/hyperlink" Target="https://afinvest.com.br/interno/relatorios/detalhes-de-ativos?id=8479&amp;codativo=MOVIBZ00001" TargetMode="External"/><Relationship Id="rId1275" Type="http://schemas.openxmlformats.org/officeDocument/2006/relationships/hyperlink" Target="https://afinvest.com.br/interno/relatorios/detalhes-de-ativos?id=8109&amp;codativo=WDOMAI25" TargetMode="External"/><Relationship Id="rId284" Type="http://schemas.openxmlformats.org/officeDocument/2006/relationships/hyperlink" Target="https://afinvest.com.br/interno/relatorios/detalhes-de-ativos?id=2957&amp;codativo=DAPAGO28" TargetMode="External"/><Relationship Id="rId491" Type="http://schemas.openxmlformats.org/officeDocument/2006/relationships/hyperlink" Target="https://afinvest.com.br/interno/relatorios/detalhes-de-ativos?id=8807&amp;codativo=VSCF17" TargetMode="External"/><Relationship Id="rId505" Type="http://schemas.openxmlformats.org/officeDocument/2006/relationships/hyperlink" Target="https://afinvest.com.br/interno/relatorios/detalhes-de-ativos?id=1463&amp;codativo=VAMO13" TargetMode="External"/><Relationship Id="rId712" Type="http://schemas.openxmlformats.org/officeDocument/2006/relationships/hyperlink" Target="https://afinvest.com.br/interno/relatorios/detalhes-de-ativos?id=308&amp;codativo=KLBNA2" TargetMode="External"/><Relationship Id="rId1135" Type="http://schemas.openxmlformats.org/officeDocument/2006/relationships/hyperlink" Target="https://afinvest.com.br/interno/relatorios/detalhes-de-ativos?id=1249&amp;codativo=CAIXA" TargetMode="External"/><Relationship Id="rId1342" Type="http://schemas.openxmlformats.org/officeDocument/2006/relationships/hyperlink" Target="https://afinvest.com.br/interno/relatorios/detalhes-de-ativos?id=8726&amp;codativo=VVRT11" TargetMode="External"/><Relationship Id="rId79" Type="http://schemas.openxmlformats.org/officeDocument/2006/relationships/hyperlink" Target="https://afinvest.com.br/interno/relatorios/detalhes-de-ativos?id=246&amp;codativo=LFSN1900971" TargetMode="External"/><Relationship Id="rId144" Type="http://schemas.openxmlformats.org/officeDocument/2006/relationships/hyperlink" Target="https://afinvest.com.br/interno/relatorios/detalhes-de-ativos?id=9459&amp;codativo=LF002400BZO" TargetMode="External"/><Relationship Id="rId589" Type="http://schemas.openxmlformats.org/officeDocument/2006/relationships/hyperlink" Target="https://afinvest.com.br/interno/relatorios/detalhes-de-ativos?id=8030&amp;codativo=GASC25" TargetMode="External"/><Relationship Id="rId796" Type="http://schemas.openxmlformats.org/officeDocument/2006/relationships/hyperlink" Target="https://afinvest.com.br/interno/relatorios/detalhes-de-ativos?id=8430&amp;codativo=ENAT14" TargetMode="External"/><Relationship Id="rId1202" Type="http://schemas.openxmlformats.org/officeDocument/2006/relationships/hyperlink" Target="https://afinvest.com.br/interno/relatorios/detalhes-de-ativos?id=6895&amp;codativo=TIP%20US" TargetMode="External"/><Relationship Id="rId351" Type="http://schemas.openxmlformats.org/officeDocument/2006/relationships/hyperlink" Target="https://afinvest.com.br/interno/relatorios/detalhes-de-ativos?id=7745&amp;codativo=SANTANDER%20CASH%20BLACK%20IV" TargetMode="External"/><Relationship Id="rId44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6" Type="http://schemas.openxmlformats.org/officeDocument/2006/relationships/hyperlink" Target="https://afinvest.com.br/interno/relatorios/detalhes-de-ativos?id=3059&amp;codativo=MNRVA1" TargetMode="External"/><Relationship Id="rId863" Type="http://schemas.openxmlformats.org/officeDocument/2006/relationships/hyperlink" Target="https://afinvest.com.br/interno/relatorios/detalhes-de-ativos?id=1748&amp;codativo=CBAN72" TargetMode="External"/><Relationship Id="rId1079" Type="http://schemas.openxmlformats.org/officeDocument/2006/relationships/hyperlink" Target="https://afinvest.com.br/interno/relatorios/detalhes-de-ativos?id=8006&amp;codativo=100000" TargetMode="External"/><Relationship Id="rId1286" Type="http://schemas.openxmlformats.org/officeDocument/2006/relationships/hyperlink" Target="https://afinvest.com.br/interno/relatorios/detalhes-de-ativos?id=391&amp;codativo=GERAES%2030" TargetMode="External"/><Relationship Id="rId211" Type="http://schemas.openxmlformats.org/officeDocument/2006/relationships/hyperlink" Target="https://afinvest.com.br/interno/relatorios/detalhes-de-ativos?id=5818&amp;codativo=LF002200QQO" TargetMode="External"/><Relationship Id="rId295" Type="http://schemas.openxmlformats.org/officeDocument/2006/relationships/hyperlink" Target="https://afinvest.com.br/interno/relatorios/detalhes-de-ativos?id=940&amp;codativo=DAPAGO26" TargetMode="External"/><Relationship Id="rId309" Type="http://schemas.openxmlformats.org/officeDocument/2006/relationships/hyperlink" Target="https://afinvest.com.br/interno/relatorios/detalhes-de-ativos?id=940&amp;codativo=DAPAGO26" TargetMode="External"/><Relationship Id="rId516" Type="http://schemas.openxmlformats.org/officeDocument/2006/relationships/hyperlink" Target="https://afinvest.com.br/interno/relatorios/detalhes-de-ativos?id=9115&amp;codativo=VALEC0" TargetMode="External"/><Relationship Id="rId1146" Type="http://schemas.openxmlformats.org/officeDocument/2006/relationships/hyperlink" Target="https://afinvest.com.br/interno/relatorios/detalhes-de-ativos?id=1249&amp;codativo=CAIXA" TargetMode="External"/><Relationship Id="rId723" Type="http://schemas.openxmlformats.org/officeDocument/2006/relationships/hyperlink" Target="https://afinvest.com.br/interno/relatorios/detalhes-de-ativos?id=2829&amp;codativo=ITSA24" TargetMode="External"/><Relationship Id="rId930" Type="http://schemas.openxmlformats.org/officeDocument/2006/relationships/hyperlink" Target="https://afinvest.com.br/interno/relatorios/detalhes-de-ativos?id=2779&amp;codativo=CBRDA8" TargetMode="External"/><Relationship Id="rId1006" Type="http://schemas.openxmlformats.org/officeDocument/2006/relationships/hyperlink" Target="https://afinvest.com.br/interno/relatorios/detalhes-de-ativos?id=300&amp;codativo=ALGA28" TargetMode="External"/><Relationship Id="rId1353" Type="http://schemas.openxmlformats.org/officeDocument/2006/relationships/hyperlink" Target="https://afinvest.com.br/interno/relatorios/detalhes-de-ativos?id=3004&amp;codativo=JSMLA5" TargetMode="External"/><Relationship Id="rId155" Type="http://schemas.openxmlformats.org/officeDocument/2006/relationships/hyperlink" Target="https://afinvest.com.br/interno/relatorios/detalhes-de-ativos?id=8350&amp;codativo=LF0024007OE" TargetMode="External"/><Relationship Id="rId362" Type="http://schemas.openxmlformats.org/officeDocument/2006/relationships/hyperlink" Target="https://afinvest.com.br/interno/relatorios/detalhes-de-ativos?id=408&amp;codativo=FIDC%20Sifra%20Plus%20Sr" TargetMode="External"/><Relationship Id="rId1213" Type="http://schemas.openxmlformats.org/officeDocument/2006/relationships/hyperlink" Target="https://afinvest.com.br/interno/relatorios/detalhes-de-ativos?id=153&amp;codativo=LFSN19006KM" TargetMode="External"/><Relationship Id="rId1297" Type="http://schemas.openxmlformats.org/officeDocument/2006/relationships/hyperlink" Target="https://afinvest.com.br/interno/relatorios/detalhes-de-ativos?id=2710&amp;codativo=Santander%20CashBlack" TargetMode="External"/><Relationship Id="rId1420" Type="http://schemas.openxmlformats.org/officeDocument/2006/relationships/hyperlink" Target="https://afinvest.com.br/interno/relatorios/detalhes-de-ativos?id=7681&amp;codativo=RRRP14" TargetMode="External"/><Relationship Id="rId222" Type="http://schemas.openxmlformats.org/officeDocument/2006/relationships/hyperlink" Target="https://afinvest.com.br/interno/relatorios/detalhes-de-ativos?id=1417&amp;codativo=DAPAGO30" TargetMode="External"/><Relationship Id="rId667" Type="http://schemas.openxmlformats.org/officeDocument/2006/relationships/hyperlink" Target="https://afinvest.com.br/interno/relatorios/detalhes-de-ativos?id=2785&amp;codativo=LCAMB2" TargetMode="External"/><Relationship Id="rId874" Type="http://schemas.openxmlformats.org/officeDocument/2006/relationships/hyperlink" Target="https://afinvest.com.br/interno/relatorios/detalhes-de-ativos?id=7260&amp;codativo=PASS12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27" Type="http://schemas.openxmlformats.org/officeDocument/2006/relationships/hyperlink" Target="https://afinvest.com.br/interno/relatorios/detalhes-de-ativos?id=9446&amp;codativo=VERT18%20(nota%20reestruturada)" TargetMode="External"/><Relationship Id="rId734" Type="http://schemas.openxmlformats.org/officeDocument/2006/relationships/hyperlink" Target="https://afinvest.com.br/interno/relatorios/detalhes-de-ativos?id=5764&amp;codativo=HBSA12" TargetMode="External"/><Relationship Id="rId941" Type="http://schemas.openxmlformats.org/officeDocument/2006/relationships/hyperlink" Target="https://afinvest.com.br/interno/relatorios/detalhes-de-ativos?id=5722&amp;codativo=AALR13" TargetMode="External"/><Relationship Id="rId1157" Type="http://schemas.openxmlformats.org/officeDocument/2006/relationships/hyperlink" Target="https://afinvest.com.br/interno/relatorios/detalhes-de-ativos?id=500&amp;codativo=SUZB3" TargetMode="External"/><Relationship Id="rId1364" Type="http://schemas.openxmlformats.org/officeDocument/2006/relationships/hyperlink" Target="https://afinvest.com.br/interno/relatorios/detalhes-de-ativos?id=3368&amp;codativo=QUAL16" TargetMode="External"/><Relationship Id="rId70" Type="http://schemas.openxmlformats.org/officeDocument/2006/relationships/hyperlink" Target="https://afinvest.com.br/interno/relatorios/detalhes-de-ativos?id=153&amp;codativo=LFSN19006KM" TargetMode="External"/><Relationship Id="rId166" Type="http://schemas.openxmlformats.org/officeDocument/2006/relationships/hyperlink" Target="https://afinvest.com.br/interno/relatorios/detalhes-de-ativos?id=8263&amp;codativo=LF002400EY5" TargetMode="External"/><Relationship Id="rId373" Type="http://schemas.openxmlformats.org/officeDocument/2006/relationships/hyperlink" Target="https://afinvest.com.br/interno/relatorios/detalhes-de-ativos?id=7680&amp;codativo=FIDC%20Pagbem%20Sr%207" TargetMode="External"/><Relationship Id="rId580" Type="http://schemas.openxmlformats.org/officeDocument/2006/relationships/hyperlink" Target="https://afinvest.com.br/interno/relatorios/detalhes-de-ativos?id=1420&amp;codativo=SBFC12" TargetMode="External"/><Relationship Id="rId801" Type="http://schemas.openxmlformats.org/officeDocument/2006/relationships/hyperlink" Target="https://afinvest.com.br/interno/relatorios/detalhes-de-ativos?id=6527&amp;codativo=EKTRC1" TargetMode="External"/><Relationship Id="rId1017" Type="http://schemas.openxmlformats.org/officeDocument/2006/relationships/hyperlink" Target="https://afinvest.com.br/interno/relatorios/detalhes-de-ativos?id=315&amp;codativo=TIET19" TargetMode="External"/><Relationship Id="rId1224" Type="http://schemas.openxmlformats.org/officeDocument/2006/relationships/hyperlink" Target="https://afinvest.com.br/interno/relatorios/detalhes-de-ativos?id=7896&amp;codativo=LF002400951" TargetMode="External"/><Relationship Id="rId1431" Type="http://schemas.openxmlformats.org/officeDocument/2006/relationships/hyperlink" Target="https://afinvest.com.br/interno/relatorios/detalhes-de-ativos?id=9357&amp;codativo=CDB1256KW67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2677&amp;codativo=DI1JAN29" TargetMode="External"/><Relationship Id="rId440" Type="http://schemas.openxmlformats.org/officeDocument/2006/relationships/hyperlink" Target="https://afinvest.com.br/interno/relatorios/detalhes-de-ativos?id=387&amp;codativo=FIDC%20LF%20I%20SR4" TargetMode="External"/><Relationship Id="rId678" Type="http://schemas.openxmlformats.org/officeDocument/2006/relationships/hyperlink" Target="https://afinvest.com.br/interno/relatorios/detalhes-de-ativos?id=1637&amp;codativo=LIGHC6" TargetMode="External"/><Relationship Id="rId885" Type="http://schemas.openxmlformats.org/officeDocument/2006/relationships/hyperlink" Target="https://afinvest.com.br/interno/relatorios/detalhes-de-ativos?id=5729&amp;codativo=CSNAA2" TargetMode="External"/><Relationship Id="rId1070" Type="http://schemas.openxmlformats.org/officeDocument/2006/relationships/hyperlink" Target="https://afinvest.com.br/interno/relatorios/detalhes-de-ativos?id=2577&amp;codativo=ECOPET43" TargetMode="External"/><Relationship Id="rId28" Type="http://schemas.openxmlformats.org/officeDocument/2006/relationships/hyperlink" Target="https://afinvest.com.br/interno/relatorios/detalhes-de-ativos?id=361&amp;codativo=NTN-B28" TargetMode="External"/><Relationship Id="rId300" Type="http://schemas.openxmlformats.org/officeDocument/2006/relationships/hyperlink" Target="https://afinvest.com.br/interno/relatorios/detalhes-de-ativos?id=4281&amp;codativo=DI1JAN26" TargetMode="External"/><Relationship Id="rId538" Type="http://schemas.openxmlformats.org/officeDocument/2006/relationships/hyperlink" Target="https://afinvest.com.br/interno/relatorios/detalhes-de-ativos?id=9571&amp;codativo=TRRG12" TargetMode="External"/><Relationship Id="rId745" Type="http://schemas.openxmlformats.org/officeDocument/2006/relationships/hyperlink" Target="https://afinvest.com.br/interno/relatorios/detalhes-de-ativos?id=8994&amp;codativo=SUMI17" TargetMode="External"/><Relationship Id="rId952" Type="http://schemas.openxmlformats.org/officeDocument/2006/relationships/hyperlink" Target="https://afinvest.com.br/interno/relatorios/detalhes-de-ativos?id=7030&amp;codativo=ELET14" TargetMode="External"/><Relationship Id="rId1168" Type="http://schemas.openxmlformats.org/officeDocument/2006/relationships/hyperlink" Target="https://afinvest.com.br/interno/relatorios/detalhes-de-ativos?id=7894&amp;codativo=MELK3" TargetMode="External"/><Relationship Id="rId1375" Type="http://schemas.openxmlformats.org/officeDocument/2006/relationships/hyperlink" Target="https://afinvest.com.br/interno/relatorios/detalhes-de-ativos?id=9179&amp;codativo=LIGH2B" TargetMode="External"/><Relationship Id="rId81" Type="http://schemas.openxmlformats.org/officeDocument/2006/relationships/hyperlink" Target="https://afinvest.com.br/interno/relatorios/detalhes-de-ativos?id=195&amp;codativo=LFSN1800D79" TargetMode="External"/><Relationship Id="rId177" Type="http://schemas.openxmlformats.org/officeDocument/2006/relationships/hyperlink" Target="https://afinvest.com.br/interno/relatorios/detalhes-de-ativos?id=8399&amp;codativo=LF002400GJ4" TargetMode="External"/><Relationship Id="rId384" Type="http://schemas.openxmlformats.org/officeDocument/2006/relationships/hyperlink" Target="https://afinvest.com.br/interno/relatorios/detalhes-de-ativos?id=8473&amp;codativo=FIDC%20ICred%20Sr" TargetMode="External"/><Relationship Id="rId591" Type="http://schemas.openxmlformats.org/officeDocument/2006/relationships/hyperlink" Target="https://afinvest.com.br/interno/relatorios/detalhes-de-ativos?id=1214&amp;codativo=RDCO10" TargetMode="External"/><Relationship Id="rId605" Type="http://schemas.openxmlformats.org/officeDocument/2006/relationships/hyperlink" Target="https://afinvest.com.br/interno/relatorios/detalhes-de-ativos?id=3368&amp;codativo=QUAL16" TargetMode="External"/><Relationship Id="rId812" Type="http://schemas.openxmlformats.org/officeDocument/2006/relationships/hyperlink" Target="https://afinvest.com.br/interno/relatorios/detalhes-de-ativos?id=7268&amp;codativo=ERDVB3" TargetMode="External"/><Relationship Id="rId1028" Type="http://schemas.openxmlformats.org/officeDocument/2006/relationships/hyperlink" Target="https://afinvest.com.br/interno/relatorios/detalhes-de-ativos?id=2808&amp;codativo=AEGP19" TargetMode="External"/><Relationship Id="rId1235" Type="http://schemas.openxmlformats.org/officeDocument/2006/relationships/hyperlink" Target="https://afinvest.com.br/interno/relatorios/detalhes-de-ativos?id=8350&amp;codativo=LF0024007OE" TargetMode="External"/><Relationship Id="rId1442" Type="http://schemas.openxmlformats.org/officeDocument/2006/relationships/hyperlink" Target="https://afinvest.com.br/interno/relatorios/detalhes-de-ativos?id=1249&amp;codativo=CAIXA" TargetMode="External"/><Relationship Id="rId244" Type="http://schemas.openxmlformats.org/officeDocument/2006/relationships/hyperlink" Target="https://afinvest.com.br/interno/relatorios/detalhes-de-ativos?id=3254&amp;codativo=DAPMAI25" TargetMode="External"/><Relationship Id="rId689" Type="http://schemas.openxmlformats.org/officeDocument/2006/relationships/hyperlink" Target="https://afinvest.com.br/interno/relatorios/detalhes-de-ativos?id=9215&amp;codativo=LIGT11" TargetMode="External"/><Relationship Id="rId896" Type="http://schemas.openxmlformats.org/officeDocument/2006/relationships/hyperlink" Target="https://afinvest.com.br/interno/relatorios/detalhes-de-ativos?id=3508&amp;codativo=CRCG12" TargetMode="External"/><Relationship Id="rId1081" Type="http://schemas.openxmlformats.org/officeDocument/2006/relationships/hyperlink" Target="https://afinvest.com.br/interno/relatorios/detalhes-de-ativos?id=2798&amp;codativo=760199" TargetMode="External"/><Relationship Id="rId1302" Type="http://schemas.openxmlformats.org/officeDocument/2006/relationships/hyperlink" Target="https://afinvest.com.br/interno/relatorios/detalhes-de-ativos?id=7742&amp;codativo=SANTANDER%20CASH%20BLACK%20V" TargetMode="External"/><Relationship Id="rId39" Type="http://schemas.openxmlformats.org/officeDocument/2006/relationships/hyperlink" Target="https://afinvest.com.br/interno/relatorios/detalhes-de-ativos?id=1271&amp;codativo=Provis%C3%A3o" TargetMode="External"/><Relationship Id="rId451" Type="http://schemas.openxmlformats.org/officeDocument/2006/relationships/hyperlink" Target="https://afinvest.com.br/interno/relatorios/detalhes-de-ativos?id=475&amp;codativo=FIDC%20Ideal%20Invest%2029" TargetMode="External"/><Relationship Id="rId549" Type="http://schemas.openxmlformats.org/officeDocument/2006/relationships/hyperlink" Target="https://afinvest.com.br/interno/relatorios/detalhes-de-ativos?id=7172&amp;codativo=SUZBA0" TargetMode="External"/><Relationship Id="rId756" Type="http://schemas.openxmlformats.org/officeDocument/2006/relationships/hyperlink" Target="https://afinvest.com.br/interno/relatorios/detalhes-de-ativos?id=9151&amp;codativo=AEGE17" TargetMode="External"/><Relationship Id="rId1179" Type="http://schemas.openxmlformats.org/officeDocument/2006/relationships/hyperlink" Target="https://afinvest.com.br/interno/relatorios/detalhes-de-ativos?id=896&amp;codativo=MYPK3" TargetMode="External"/><Relationship Id="rId1386" Type="http://schemas.openxmlformats.org/officeDocument/2006/relationships/hyperlink" Target="https://afinvest.com.br/interno/relatorios/detalhes-de-ativos?id=2877&amp;codativo=HAPV22" TargetMode="External"/><Relationship Id="rId104" Type="http://schemas.openxmlformats.org/officeDocument/2006/relationships/hyperlink" Target="https://afinvest.com.br/interno/relatorios/detalhes-de-ativos?id=2639&amp;codativo=LFSC190054I" TargetMode="External"/><Relationship Id="rId188" Type="http://schemas.openxmlformats.org/officeDocument/2006/relationships/hyperlink" Target="https://afinvest.com.br/interno/relatorios/detalhes-de-ativos?id=8352&amp;codativo=LF0024008ZU" TargetMode="External"/><Relationship Id="rId311" Type="http://schemas.openxmlformats.org/officeDocument/2006/relationships/hyperlink" Target="https://afinvest.com.br/interno/relatorios/detalhes-de-ativos?id=7577&amp;codativo=DAPMAI29" TargetMode="External"/><Relationship Id="rId395" Type="http://schemas.openxmlformats.org/officeDocument/2006/relationships/hyperlink" Target="https://afinvest.com.br/interno/relatorios/detalhes-de-ativos?id=9750&amp;codativo=FIDC%20NOTO%20CONSIGNADOS%20SR1" TargetMode="External"/><Relationship Id="rId409" Type="http://schemas.openxmlformats.org/officeDocument/2006/relationships/hyperlink" Target="https://afinvest.com.br/interno/relatorios/detalhes-de-ativos?id=5743&amp;codativo=FIDC%20FS%20FORTALECE" TargetMode="External"/><Relationship Id="rId963" Type="http://schemas.openxmlformats.org/officeDocument/2006/relationships/hyperlink" Target="https://afinvest.com.br/interno/relatorios/detalhes-de-ativos?id=1712&amp;codativo=BRKP28" TargetMode="External"/><Relationship Id="rId1039" Type="http://schemas.openxmlformats.org/officeDocument/2006/relationships/hyperlink" Target="https://afinvest.com.br/interno/relatorios/detalhes-de-ativos?id=7897&amp;codativo=CRI%20PERNAMBUCO%2035%C2%AA%20(23J1753853)" TargetMode="External"/><Relationship Id="rId1246" Type="http://schemas.openxmlformats.org/officeDocument/2006/relationships/hyperlink" Target="https://afinvest.com.br/interno/relatorios/detalhes-de-ativos?id=3181&amp;codativo=LF002200DBM" TargetMode="External"/><Relationship Id="rId92" Type="http://schemas.openxmlformats.org/officeDocument/2006/relationships/hyperlink" Target="https://afinvest.com.br/interno/relatorios/detalhes-de-ativos?id=7720&amp;codativo=LFSC24000BB" TargetMode="External"/><Relationship Id="rId213" Type="http://schemas.openxmlformats.org/officeDocument/2006/relationships/hyperlink" Target="https://afinvest.com.br/interno/relatorios/detalhes-de-ativos?id=7100&amp;codativo=LF002307IJ6" TargetMode="External"/><Relationship Id="rId420" Type="http://schemas.openxmlformats.org/officeDocument/2006/relationships/hyperlink" Target="https://afinvest.com.br/interno/relatorios/detalhes-de-ativos?id=1220&amp;codativo=FIDC%20SIMPAR" TargetMode="External"/><Relationship Id="rId616" Type="http://schemas.openxmlformats.org/officeDocument/2006/relationships/hyperlink" Target="https://afinvest.com.br/interno/relatorios/detalhes-de-ativos?id=5906&amp;codativo=PEJA21" TargetMode="External"/><Relationship Id="rId658" Type="http://schemas.openxmlformats.org/officeDocument/2006/relationships/hyperlink" Target="https://afinvest.com.br/interno/relatorios/detalhes-de-ativos?id=3059&amp;codativo=MNRVA1" TargetMode="External"/><Relationship Id="rId823" Type="http://schemas.openxmlformats.org/officeDocument/2006/relationships/hyperlink" Target="https://afinvest.com.br/interno/relatorios/detalhes-de-ativos?id=1596&amp;codativo=DASAA4" TargetMode="External"/><Relationship Id="rId865" Type="http://schemas.openxmlformats.org/officeDocument/2006/relationships/hyperlink" Target="https://afinvest.com.br/interno/relatorios/detalhes-de-ativos?id=9626&amp;codativo=CERT11" TargetMode="External"/><Relationship Id="rId1050" Type="http://schemas.openxmlformats.org/officeDocument/2006/relationships/hyperlink" Target="https://afinvest.com.br/interno/relatorios/detalhes-de-ativos?id=1459&amp;codativo=CRA%20Ferroeste%202%C2%AA%20S%C3%A9rie" TargetMode="External"/><Relationship Id="rId1288" Type="http://schemas.openxmlformats.org/officeDocument/2006/relationships/hyperlink" Target="https://afinvest.com.br/interno/relatorios/detalhes-de-ativos?id=343&amp;codativo=GERAES" TargetMode="External"/><Relationship Id="rId255" Type="http://schemas.openxmlformats.org/officeDocument/2006/relationships/hyperlink" Target="https://afinvest.com.br/interno/relatorios/detalhes-de-ativos?id=3254&amp;codativo=DAPMAI25" TargetMode="External"/><Relationship Id="rId297" Type="http://schemas.openxmlformats.org/officeDocument/2006/relationships/hyperlink" Target="https://afinvest.com.br/interno/relatorios/detalhes-de-ativos?id=2957&amp;codativo=DAPAGO28" TargetMode="External"/><Relationship Id="rId462" Type="http://schemas.openxmlformats.org/officeDocument/2006/relationships/hyperlink" Target="https://afinvest.com.br/interno/relatorios/detalhes-de-ativos?id=8877&amp;codativo=FIDC%20Artico%20Sr" TargetMode="External"/><Relationship Id="rId518" Type="http://schemas.openxmlformats.org/officeDocument/2006/relationships/hyperlink" Target="https://afinvest.com.br/interno/relatorios/detalhes-de-ativos?id=3091&amp;codativo=CVRDA6" TargetMode="External"/><Relationship Id="rId725" Type="http://schemas.openxmlformats.org/officeDocument/2006/relationships/hyperlink" Target="https://afinvest.com.br/interno/relatorios/detalhes-de-ativos?id=1168&amp;codativo=IGSN15" TargetMode="External"/><Relationship Id="rId932" Type="http://schemas.openxmlformats.org/officeDocument/2006/relationships/hyperlink" Target="https://afinvest.com.br/interno/relatorios/detalhes-de-ativos?id=2779&amp;codativo=CBRDA8" TargetMode="External"/><Relationship Id="rId1092" Type="http://schemas.openxmlformats.org/officeDocument/2006/relationships/hyperlink" Target="https://afinvest.com.br/interno/relatorios/detalhes-de-ativos?id=2755&amp;codativo=210100" TargetMode="External"/><Relationship Id="rId1106" Type="http://schemas.openxmlformats.org/officeDocument/2006/relationships/hyperlink" Target="https://afinvest.com.br/interno/relatorios/detalhes-de-ativos?id=8710&amp;codativo=CDB824AAYU9" TargetMode="External"/><Relationship Id="rId1148" Type="http://schemas.openxmlformats.org/officeDocument/2006/relationships/hyperlink" Target="https://afinvest.com.br/interno/relatorios/detalhes-de-ativos?id=1249&amp;codativo=CAIXA" TargetMode="External"/><Relationship Id="rId1313" Type="http://schemas.openxmlformats.org/officeDocument/2006/relationships/hyperlink" Target="https://afinvest.com.br/interno/relatorios/detalhes-de-ativos?id=7746&amp;codativo=SANTANDER%20CASH%20BLACK%20VII" TargetMode="External"/><Relationship Id="rId1355" Type="http://schemas.openxmlformats.org/officeDocument/2006/relationships/hyperlink" Target="https://afinvest.com.br/interno/relatorios/detalhes-de-ativos?id=1410&amp;codativo=ASAI22" TargetMode="External"/><Relationship Id="rId1397" Type="http://schemas.openxmlformats.org/officeDocument/2006/relationships/hyperlink" Target="https://afinvest.com.br/interno/relatorios/detalhes-de-ativos?id=1596&amp;codativo=DASAA4" TargetMode="External"/><Relationship Id="rId115" Type="http://schemas.openxmlformats.org/officeDocument/2006/relationships/hyperlink" Target="https://afinvest.com.br/interno/relatorios/detalhes-de-ativos?id=7859&amp;codativo=LFSC24001JQ" TargetMode="External"/><Relationship Id="rId157" Type="http://schemas.openxmlformats.org/officeDocument/2006/relationships/hyperlink" Target="https://afinvest.com.br/interno/relatorios/detalhes-de-ativos?id=9627&amp;codativo=LF002400LQY" TargetMode="External"/><Relationship Id="rId322" Type="http://schemas.openxmlformats.org/officeDocument/2006/relationships/hyperlink" Target="https://afinvest.com.br/interno/relatorios/detalhes-de-ativos?id=343&amp;codativo=GERAES" TargetMode="External"/><Relationship Id="rId364" Type="http://schemas.openxmlformats.org/officeDocument/2006/relationships/hyperlink" Target="https://afinvest.com.br/interno/relatorios/detalhes-de-ativos?id=408&amp;codativo=FIDC%20Sifra%20Plus%20Sr" TargetMode="External"/><Relationship Id="rId767" Type="http://schemas.openxmlformats.org/officeDocument/2006/relationships/hyperlink" Target="https://afinvest.com.br/interno/relatorios/detalhes-de-ativos?id=8876&amp;codativo=CGOS18" TargetMode="External"/><Relationship Id="rId974" Type="http://schemas.openxmlformats.org/officeDocument/2006/relationships/hyperlink" Target="https://afinvest.com.br/interno/relatorios/detalhes-de-ativos?id=6410&amp;codativo=BRFS31" TargetMode="External"/><Relationship Id="rId1008" Type="http://schemas.openxmlformats.org/officeDocument/2006/relationships/hyperlink" Target="https://afinvest.com.br/interno/relatorios/detalhes-de-ativos?id=2891&amp;codativo=ALGAB1" TargetMode="External"/><Relationship Id="rId1215" Type="http://schemas.openxmlformats.org/officeDocument/2006/relationships/hyperlink" Target="https://afinvest.com.br/interno/relatorios/detalhes-de-ativos?id=8439&amp;codativo=LFSN1800DC9" TargetMode="External"/><Relationship Id="rId1422" Type="http://schemas.openxmlformats.org/officeDocument/2006/relationships/hyperlink" Target="https://afinvest.com.br/interno/relatorios/detalhes-de-ativos?id=2795&amp;codativo=CRI%20Bem%20Brasil" TargetMode="External"/><Relationship Id="rId61" Type="http://schemas.openxmlformats.org/officeDocument/2006/relationships/hyperlink" Target="https://afinvest.com.br/interno/relatorios/detalhes-de-ativos?id=8260&amp;codativo=LFSN1800D4X" TargetMode="External"/><Relationship Id="rId199" Type="http://schemas.openxmlformats.org/officeDocument/2006/relationships/hyperlink" Target="https://afinvest.com.br/interno/relatorios/detalhes-de-ativos?id=8111&amp;codativo=LF002400BZZ" TargetMode="External"/><Relationship Id="rId571" Type="http://schemas.openxmlformats.org/officeDocument/2006/relationships/hyperlink" Target="https://afinvest.com.br/interno/relatorios/detalhes-de-ativos?id=8398&amp;codativo=ASAIA0" TargetMode="External"/><Relationship Id="rId627" Type="http://schemas.openxmlformats.org/officeDocument/2006/relationships/hyperlink" Target="https://afinvest.com.br/interno/relatorios/detalhes-de-ativos?id=5840&amp;codativo=ONCO19" TargetMode="External"/><Relationship Id="rId669" Type="http://schemas.openxmlformats.org/officeDocument/2006/relationships/hyperlink" Target="https://afinvest.com.br/interno/relatorios/detalhes-de-ativos?id=3082&amp;codativo=LORTB9" TargetMode="External"/><Relationship Id="rId834" Type="http://schemas.openxmlformats.org/officeDocument/2006/relationships/hyperlink" Target="https://afinvest.com.br/interno/relatorios/detalhes-de-ativos?id=8431&amp;codativo=CSANA0" TargetMode="External"/><Relationship Id="rId876" Type="http://schemas.openxmlformats.org/officeDocument/2006/relationships/hyperlink" Target="https://afinvest.com.br/interno/relatorios/detalhes-de-ativos?id=7260&amp;codativo=PASS12" TargetMode="External"/><Relationship Id="rId1257" Type="http://schemas.openxmlformats.org/officeDocument/2006/relationships/hyperlink" Target="https://afinvest.com.br/interno/relatorios/detalhes-de-ativos?id=7100&amp;codativo=LF002307IJ6" TargetMode="External"/><Relationship Id="rId1299" Type="http://schemas.openxmlformats.org/officeDocument/2006/relationships/hyperlink" Target="https://afinvest.com.br/interno/relatorios/detalhes-de-ativos?id=7744&amp;codativo=SANTANDER%20CASH%20BLACK%20II" TargetMode="External"/><Relationship Id="rId19" Type="http://schemas.openxmlformats.org/officeDocument/2006/relationships/hyperlink" Target="https://afinvest.com.br/interno/relatorios/detalhes-de-ativos?id=7956&amp;codativo=LFTjun30" TargetMode="External"/><Relationship Id="rId224" Type="http://schemas.openxmlformats.org/officeDocument/2006/relationships/hyperlink" Target="https://afinvest.com.br/interno/relatorios/detalhes-de-ativos?id=2957&amp;codativo=DAPAGO28" TargetMode="External"/><Relationship Id="rId266" Type="http://schemas.openxmlformats.org/officeDocument/2006/relationships/hyperlink" Target="https://afinvest.com.br/interno/relatorios/detalhes-de-ativos?id=7577&amp;codativo=DAPMAI29" TargetMode="External"/><Relationship Id="rId431" Type="http://schemas.openxmlformats.org/officeDocument/2006/relationships/hyperlink" Target="https://afinvest.com.br/interno/relatorios/detalhes-de-ativos?id=9223&amp;codativo=FIDC%20PICPAY%20FGTS%20SR" TargetMode="External"/><Relationship Id="rId473" Type="http://schemas.openxmlformats.org/officeDocument/2006/relationships/hyperlink" Target="https://afinvest.com.br/interno/relatorios/detalhes-de-ativos?id=2721&amp;codativo=VIXL14" TargetMode="External"/><Relationship Id="rId529" Type="http://schemas.openxmlformats.org/officeDocument/2006/relationships/hyperlink" Target="https://afinvest.com.br/interno/relatorios/detalhes-de-ativos?id=9446&amp;codativo=VERT18%20(nota%20reestruturada)" TargetMode="External"/><Relationship Id="rId680" Type="http://schemas.openxmlformats.org/officeDocument/2006/relationships/hyperlink" Target="https://afinvest.com.br/interno/relatorios/detalhes-de-ativos?id=9215&amp;codativo=LIGT11" TargetMode="External"/><Relationship Id="rId736" Type="http://schemas.openxmlformats.org/officeDocument/2006/relationships/hyperlink" Target="https://afinvest.com.br/interno/relatorios/detalhes-de-ativos?id=5764&amp;codativo=HBSA12" TargetMode="External"/><Relationship Id="rId901" Type="http://schemas.openxmlformats.org/officeDocument/2006/relationships/hyperlink" Target="https://afinvest.com.br/interno/relatorios/detalhes-de-ativos?id=8504&amp;codativo=CHSF13" TargetMode="External"/><Relationship Id="rId1061" Type="http://schemas.openxmlformats.org/officeDocument/2006/relationships/hyperlink" Target="https://afinvest.com.br/interno/relatorios/detalhes-de-ativos?id=1281&amp;codativo=TUPY31" TargetMode="External"/><Relationship Id="rId1117" Type="http://schemas.openxmlformats.org/officeDocument/2006/relationships/hyperlink" Target="https://afinvest.com.br/interno/relatorios/detalhes-de-ativos?id=8887&amp;codativo=CDB%20MERCANTIL%20OUT25" TargetMode="External"/><Relationship Id="rId1159" Type="http://schemas.openxmlformats.org/officeDocument/2006/relationships/hyperlink" Target="https://afinvest.com.br/interno/relatorios/detalhes-de-ativos?id=874&amp;codativo=SIMH3" TargetMode="External"/><Relationship Id="rId1324" Type="http://schemas.openxmlformats.org/officeDocument/2006/relationships/hyperlink" Target="https://afinvest.com.br/interno/relatorios/detalhes-de-ativos?id=1220&amp;codativo=FIDC%20SIMPAR" TargetMode="External"/><Relationship Id="rId1366" Type="http://schemas.openxmlformats.org/officeDocument/2006/relationships/hyperlink" Target="https://afinvest.com.br/interno/relatorios/detalhes-de-ativos?id=5840&amp;codativo=ONCO19" TargetMode="External"/><Relationship Id="rId30" Type="http://schemas.openxmlformats.org/officeDocument/2006/relationships/hyperlink" Target="https://afinvest.com.br/interno/relatorios/detalhes-de-ativos?id=1369&amp;codativo=LFT%20mar%2027" TargetMode="External"/><Relationship Id="rId126" Type="http://schemas.openxmlformats.org/officeDocument/2006/relationships/hyperlink" Target="https://afinvest.com.br/interno/relatorios/detalhes-de-ativos?id=7859&amp;codativo=LFSC24001JS" TargetMode="External"/><Relationship Id="rId168" Type="http://schemas.openxmlformats.org/officeDocument/2006/relationships/hyperlink" Target="https://afinvest.com.br/interno/relatorios/detalhes-de-ativos?id=8578&amp;codativo=LF002400KBT" TargetMode="External"/><Relationship Id="rId333" Type="http://schemas.openxmlformats.org/officeDocument/2006/relationships/hyperlink" Target="https://afinvest.com.br/interno/relatorios/detalhes-de-ativos?id=2710&amp;codativo=Santander%20CashBlack" TargetMode="External"/><Relationship Id="rId540" Type="http://schemas.openxmlformats.org/officeDocument/2006/relationships/hyperlink" Target="https://afinvest.com.br/interno/relatorios/detalhes-de-ativos?id=3417&amp;codativo=TBCR18" TargetMode="External"/><Relationship Id="rId778" Type="http://schemas.openxmlformats.org/officeDocument/2006/relationships/hyperlink" Target="https://afinvest.com.br/interno/relatorios/detalhes-de-ativos?id=8207&amp;codativo=ENEVB0" TargetMode="External"/><Relationship Id="rId943" Type="http://schemas.openxmlformats.org/officeDocument/2006/relationships/hyperlink" Target="https://afinvest.com.br/interno/relatorios/detalhes-de-ativos?id=5722&amp;codativo=AALR13" TargetMode="External"/><Relationship Id="rId985" Type="http://schemas.openxmlformats.org/officeDocument/2006/relationships/hyperlink" Target="https://afinvest.com.br/interno/relatorios/detalhes-de-ativos?id=3358&amp;codativo=BRKMB6" TargetMode="External"/><Relationship Id="rId1019" Type="http://schemas.openxmlformats.org/officeDocument/2006/relationships/hyperlink" Target="https://afinvest.com.br/interno/relatorios/detalhes-de-ativos?id=2693&amp;codativo=AERI12" TargetMode="External"/><Relationship Id="rId1170" Type="http://schemas.openxmlformats.org/officeDocument/2006/relationships/hyperlink" Target="https://afinvest.com.br/interno/relatorios/detalhes-de-ativos?id=1473&amp;codativo=AMER3" TargetMode="External"/><Relationship Id="rId72" Type="http://schemas.openxmlformats.org/officeDocument/2006/relationships/hyperlink" Target="https://afinvest.com.br/interno/relatorios/detalhes-de-ativos?id=5821&amp;codativo=LFSN2200E75" TargetMode="External"/><Relationship Id="rId375" Type="http://schemas.openxmlformats.org/officeDocument/2006/relationships/hyperlink" Target="https://afinvest.com.br/interno/relatorios/detalhes-de-ativos?id=7680&amp;codativo=FIDC%20Pagbem%20Sr%207" TargetMode="External"/><Relationship Id="rId582" Type="http://schemas.openxmlformats.org/officeDocument/2006/relationships/hyperlink" Target="https://afinvest.com.br/interno/relatorios/detalhes-de-ativos?id=3175&amp;codativo=SBFC13" TargetMode="External"/><Relationship Id="rId638" Type="http://schemas.openxmlformats.org/officeDocument/2006/relationships/hyperlink" Target="https://afinvest.com.br/interno/relatorios/detalhes-de-ativos?id=8875&amp;codativo=NTSD17" TargetMode="External"/><Relationship Id="rId803" Type="http://schemas.openxmlformats.org/officeDocument/2006/relationships/hyperlink" Target="https://afinvest.com.br/interno/relatorios/detalhes-de-ativos?id=6527&amp;codativo=EKTRC1" TargetMode="External"/><Relationship Id="rId845" Type="http://schemas.openxmlformats.org/officeDocument/2006/relationships/hyperlink" Target="https://afinvest.com.br/interno/relatorios/detalhes-de-ativos?id=3364&amp;codativo=CPLD37" TargetMode="External"/><Relationship Id="rId1030" Type="http://schemas.openxmlformats.org/officeDocument/2006/relationships/hyperlink" Target="https://afinvest.com.br/interno/relatorios/detalhes-de-ativos?id=7681&amp;codativo=RRRP14" TargetMode="External"/><Relationship Id="rId1226" Type="http://schemas.openxmlformats.org/officeDocument/2006/relationships/hyperlink" Target="https://afinvest.com.br/interno/relatorios/detalhes-de-ativos?id=6882&amp;codativo=LF002305RGD" TargetMode="External"/><Relationship Id="rId1268" Type="http://schemas.openxmlformats.org/officeDocument/2006/relationships/hyperlink" Target="https://afinvest.com.br/interno/relatorios/detalhes-de-ativos?id=1417&amp;codativo=DAPAGO30" TargetMode="External"/><Relationship Id="rId1433" Type="http://schemas.openxmlformats.org/officeDocument/2006/relationships/hyperlink" Target="https://afinvest.com.br/interno/relatorios/detalhes-de-ativos?id=6827&amp;codativo=CDB323EWULR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4120&amp;codativo=DAPMAI27" TargetMode="External"/><Relationship Id="rId277" Type="http://schemas.openxmlformats.org/officeDocument/2006/relationships/hyperlink" Target="https://afinvest.com.br/interno/relatorios/detalhes-de-ativos?id=4281&amp;codativo=DI1JAN26" TargetMode="External"/><Relationship Id="rId400" Type="http://schemas.openxmlformats.org/officeDocument/2006/relationships/hyperlink" Target="https://afinvest.com.br/interno/relatorios/detalhes-de-ativos?id=9750&amp;codativo=FIDC%20NOTO%20CONSIGNADOS%20SR1" TargetMode="External"/><Relationship Id="rId442" Type="http://schemas.openxmlformats.org/officeDocument/2006/relationships/hyperlink" Target="https://afinvest.com.br/interno/relatorios/detalhes-de-ativos?id=9487&amp;codativo=FIDC%20Icred%20INSS" TargetMode="External"/><Relationship Id="rId484" Type="http://schemas.openxmlformats.org/officeDocument/2006/relationships/hyperlink" Target="https://afinvest.com.br/interno/relatorios/detalhes-de-ativos?id=2927&amp;codativo=VBBR24" TargetMode="External"/><Relationship Id="rId705" Type="http://schemas.openxmlformats.org/officeDocument/2006/relationships/hyperlink" Target="https://afinvest.com.br/interno/relatorios/detalhes-de-ativos?id=9215&amp;codativo=LIGT11" TargetMode="External"/><Relationship Id="rId887" Type="http://schemas.openxmlformats.org/officeDocument/2006/relationships/hyperlink" Target="https://afinvest.com.br/interno/relatorios/detalhes-de-ativos?id=3460&amp;codativo=VTII12" TargetMode="External"/><Relationship Id="rId1072" Type="http://schemas.openxmlformats.org/officeDocument/2006/relationships/hyperlink" Target="https://afinvest.com.br/interno/relatorios/detalhes-de-ativos?id=2611&amp;codativo=CSANBZ%20PERP" TargetMode="External"/><Relationship Id="rId1128" Type="http://schemas.openxmlformats.org/officeDocument/2006/relationships/hyperlink" Target="https://afinvest.com.br/interno/relatorios/detalhes-de-ativos?id=1249&amp;codativo=CAIXA" TargetMode="External"/><Relationship Id="rId1335" Type="http://schemas.openxmlformats.org/officeDocument/2006/relationships/hyperlink" Target="https://afinvest.com.br/interno/relatorios/detalhes-de-ativos?id=2721&amp;codativo=VIXL14" TargetMode="External"/><Relationship Id="rId137" Type="http://schemas.openxmlformats.org/officeDocument/2006/relationships/hyperlink" Target="https://afinvest.com.br/interno/relatorios/detalhes-de-ativos?id=6979&amp;codativo=LF002305RGL" TargetMode="External"/><Relationship Id="rId302" Type="http://schemas.openxmlformats.org/officeDocument/2006/relationships/hyperlink" Target="https://afinvest.com.br/interno/relatorios/detalhes-de-ativos?id=4100&amp;codativo=DAPAGO40" TargetMode="External"/><Relationship Id="rId344" Type="http://schemas.openxmlformats.org/officeDocument/2006/relationships/hyperlink" Target="https://afinvest.com.br/interno/relatorios/detalhes-de-ativos?id=7746&amp;codativo=SANTANDER%20CASH%20BLACK%20VII" TargetMode="External"/><Relationship Id="rId691" Type="http://schemas.openxmlformats.org/officeDocument/2006/relationships/hyperlink" Target="https://afinvest.com.br/interno/relatorios/detalhes-de-ativos?id=9179&amp;codativo=LIGH2B" TargetMode="External"/><Relationship Id="rId747" Type="http://schemas.openxmlformats.org/officeDocument/2006/relationships/hyperlink" Target="https://afinvest.com.br/interno/relatorios/detalhes-de-ativos?id=8994&amp;codativo=SUMI17" TargetMode="External"/><Relationship Id="rId789" Type="http://schemas.openxmlformats.org/officeDocument/2006/relationships/hyperlink" Target="https://afinvest.com.br/interno/relatorios/detalhes-de-ativos?id=886&amp;codativo=ENGIA3" TargetMode="External"/><Relationship Id="rId912" Type="http://schemas.openxmlformats.org/officeDocument/2006/relationships/hyperlink" Target="https://afinvest.com.br/interno/relatorios/detalhes-de-ativos?id=9077&amp;codativo=CTEE29" TargetMode="External"/><Relationship Id="rId954" Type="http://schemas.openxmlformats.org/officeDocument/2006/relationships/hyperlink" Target="https://afinvest.com.br/interno/relatorios/detalhes-de-ativos?id=7872&amp;codativo=CMGDB0" TargetMode="External"/><Relationship Id="rId996" Type="http://schemas.openxmlformats.org/officeDocument/2006/relationships/hyperlink" Target="https://afinvest.com.br/interno/relatorios/detalhes-de-ativos?id=8804&amp;codativo=AMERF2" TargetMode="External"/><Relationship Id="rId1377" Type="http://schemas.openxmlformats.org/officeDocument/2006/relationships/hyperlink" Target="https://afinvest.com.br/interno/relatorios/detalhes-de-ativos?id=9215&amp;codativo=LIGT11" TargetMode="External"/><Relationship Id="rId41" Type="http://schemas.openxmlformats.org/officeDocument/2006/relationships/hyperlink" Target="https://afinvest.com.br/interno/relatorios/detalhes-de-ativos?id=1271&amp;codativo=Provis%C3%A3o" TargetMode="External"/><Relationship Id="rId83" Type="http://schemas.openxmlformats.org/officeDocument/2006/relationships/hyperlink" Target="https://afinvest.com.br/interno/relatorios/detalhes-de-ativos?id=1092&amp;codativo=LFSN1800E2G" TargetMode="External"/><Relationship Id="rId179" Type="http://schemas.openxmlformats.org/officeDocument/2006/relationships/hyperlink" Target="https://afinvest.com.br/interno/relatorios/detalhes-de-ativos?id=8352&amp;codativo=LF0024008ZU" TargetMode="External"/><Relationship Id="rId386" Type="http://schemas.openxmlformats.org/officeDocument/2006/relationships/hyperlink" Target="https://afinvest.com.br/interno/relatorios/detalhes-de-ativos?id=8328&amp;codativo=FIDC%20Guardian%20MC%20II%20Sr" TargetMode="External"/><Relationship Id="rId551" Type="http://schemas.openxmlformats.org/officeDocument/2006/relationships/hyperlink" Target="https://afinvest.com.br/interno/relatorios/detalhes-de-ativos?id=2918&amp;codativo=SULA29" TargetMode="External"/><Relationship Id="rId593" Type="http://schemas.openxmlformats.org/officeDocument/2006/relationships/hyperlink" Target="https://afinvest.com.br/interno/relatorios/detalhes-de-ativos?id=1214&amp;codativo=RDCO10" TargetMode="External"/><Relationship Id="rId607" Type="http://schemas.openxmlformats.org/officeDocument/2006/relationships/hyperlink" Target="https://afinvest.com.br/interno/relatorios/detalhes-de-ativos?id=3368&amp;codativo=QUAL16" TargetMode="External"/><Relationship Id="rId649" Type="http://schemas.openxmlformats.org/officeDocument/2006/relationships/hyperlink" Target="https://afinvest.com.br/interno/relatorios/detalhes-de-ativos?id=9425&amp;codativo=MVLV19" TargetMode="External"/><Relationship Id="rId814" Type="http://schemas.openxmlformats.org/officeDocument/2006/relationships/hyperlink" Target="https://afinvest.com.br/interno/relatorios/detalhes-de-ativos?id=6635&amp;codativo=ERDVA2" TargetMode="External"/><Relationship Id="rId856" Type="http://schemas.openxmlformats.org/officeDocument/2006/relationships/hyperlink" Target="https://afinvest.com.br/interno/relatorios/detalhes-de-ativos?id=1747&amp;codativo=CBAN52" TargetMode="External"/><Relationship Id="rId1181" Type="http://schemas.openxmlformats.org/officeDocument/2006/relationships/hyperlink" Target="https://afinvest.com.br/interno/relatorios/detalhes-de-ativos?id=501&amp;codativo=CSAN3" TargetMode="External"/><Relationship Id="rId1237" Type="http://schemas.openxmlformats.org/officeDocument/2006/relationships/hyperlink" Target="https://afinvest.com.br/interno/relatorios/detalhes-de-ativos?id=8122&amp;codativo=LF0020008IV" TargetMode="External"/><Relationship Id="rId1279" Type="http://schemas.openxmlformats.org/officeDocument/2006/relationships/hyperlink" Target="https://afinvest.com.br/interno/relatorios/detalhes-de-ativos?id=2684&amp;codativo=AFHI11" TargetMode="External"/><Relationship Id="rId1402" Type="http://schemas.openxmlformats.org/officeDocument/2006/relationships/hyperlink" Target="https://afinvest.com.br/interno/relatorios/detalhes-de-ativos?id=7260&amp;codativo=PASS12" TargetMode="External"/><Relationship Id="rId1444" Type="http://schemas.openxmlformats.org/officeDocument/2006/relationships/hyperlink" Target="https://afinvest.com.br/interno/relatorios/detalhes-de-ativos?id=1473&amp;codativo=AMER3" TargetMode="External"/><Relationship Id="rId190" Type="http://schemas.openxmlformats.org/officeDocument/2006/relationships/hyperlink" Target="https://afinvest.com.br/interno/relatorios/detalhes-de-ativos?id=9045&amp;codativo=LF002400UVP" TargetMode="External"/><Relationship Id="rId204" Type="http://schemas.openxmlformats.org/officeDocument/2006/relationships/hyperlink" Target="https://afinvest.com.br/interno/relatorios/detalhes-de-ativos?id=8111&amp;codativo=LF002400BZZ" TargetMode="External"/><Relationship Id="rId246" Type="http://schemas.openxmlformats.org/officeDocument/2006/relationships/hyperlink" Target="https://afinvest.com.br/interno/relatorios/detalhes-de-ativos?id=940&amp;codativo=DAPAGO26" TargetMode="External"/><Relationship Id="rId288" Type="http://schemas.openxmlformats.org/officeDocument/2006/relationships/hyperlink" Target="https://afinvest.com.br/interno/relatorios/detalhes-de-ativos?id=8103&amp;codativo=DDIMAI25" TargetMode="External"/><Relationship Id="rId411" Type="http://schemas.openxmlformats.org/officeDocument/2006/relationships/hyperlink" Target="https://afinvest.com.br/interno/relatorios/detalhes-de-ativos?id=3505&amp;codativo=FIDC%20URA%20Agro%20SR" TargetMode="External"/><Relationship Id="rId453" Type="http://schemas.openxmlformats.org/officeDocument/2006/relationships/hyperlink" Target="https://afinvest.com.br/interno/relatorios/detalhes-de-ativos?id=8007&amp;codativo=FIDC%20CloudWalk%20II" TargetMode="External"/><Relationship Id="rId509" Type="http://schemas.openxmlformats.org/officeDocument/2006/relationships/hyperlink" Target="https://afinvest.com.br/interno/relatorios/detalhes-de-ativos?id=1463&amp;codativo=VAMO13" TargetMode="External"/><Relationship Id="rId660" Type="http://schemas.openxmlformats.org/officeDocument/2006/relationships/hyperlink" Target="https://afinvest.com.br/interno/relatorios/detalhes-de-ativos?id=3059&amp;codativo=MNRVA1" TargetMode="External"/><Relationship Id="rId898" Type="http://schemas.openxmlformats.org/officeDocument/2006/relationships/hyperlink" Target="https://afinvest.com.br/interno/relatorios/detalhes-de-ativos?id=7475&amp;codativo=PALFB3" TargetMode="External"/><Relationship Id="rId1041" Type="http://schemas.openxmlformats.org/officeDocument/2006/relationships/hyperlink" Target="https://afinvest.com.br/interno/relatorios/detalhes-de-ativos?id=9081&amp;codativo=CRI%20Vic%20Engenharia%201%C2%AA%20Emiss%C3%A3o" TargetMode="External"/><Relationship Id="rId1083" Type="http://schemas.openxmlformats.org/officeDocument/2006/relationships/hyperlink" Target="https://afinvest.com.br/interno/relatorios/detalhes-de-ativos?id=2798&amp;codativo=760199" TargetMode="External"/><Relationship Id="rId1139" Type="http://schemas.openxmlformats.org/officeDocument/2006/relationships/hyperlink" Target="https://afinvest.com.br/interno/relatorios/detalhes-de-ativos?id=1249&amp;codativo=CAIXA" TargetMode="External"/><Relationship Id="rId1290" Type="http://schemas.openxmlformats.org/officeDocument/2006/relationships/hyperlink" Target="https://afinvest.com.br/interno/relatorios/detalhes-de-ativos?id=873&amp;codativo=AF%20GLOBAL%20BONDS%20FI%20RF%20CP%20IE" TargetMode="External"/><Relationship Id="rId1304" Type="http://schemas.openxmlformats.org/officeDocument/2006/relationships/hyperlink" Target="https://afinvest.com.br/interno/relatorios/detalhes-de-ativos?id=7746&amp;codativo=SANTANDER%20CASH%20BLACK%20VII" TargetMode="External"/><Relationship Id="rId1346" Type="http://schemas.openxmlformats.org/officeDocument/2006/relationships/hyperlink" Target="https://afinvest.com.br/interno/relatorios/detalhes-de-ativos?id=1463&amp;codativo=VAMO13" TargetMode="External"/><Relationship Id="rId106" Type="http://schemas.openxmlformats.org/officeDocument/2006/relationships/hyperlink" Target="https://afinvest.com.br/interno/relatorios/detalhes-de-ativos?id=3081&amp;codativo=LFSC19005FF" TargetMode="External"/><Relationship Id="rId313" Type="http://schemas.openxmlformats.org/officeDocument/2006/relationships/hyperlink" Target="https://afinvest.com.br/interno/relatorios/detalhes-de-ativos?id=1417&amp;codativo=DAPAGO30" TargetMode="External"/><Relationship Id="rId495" Type="http://schemas.openxmlformats.org/officeDocument/2006/relationships/hyperlink" Target="https://afinvest.com.br/interno/relatorios/detalhes-de-ativos?id=8726&amp;codativo=VVRT11" TargetMode="External"/><Relationship Id="rId716" Type="http://schemas.openxmlformats.org/officeDocument/2006/relationships/hyperlink" Target="https://afinvest.com.br/interno/relatorios/detalhes-de-ativos?id=8798&amp;codativo=KLBNA5" TargetMode="External"/><Relationship Id="rId758" Type="http://schemas.openxmlformats.org/officeDocument/2006/relationships/hyperlink" Target="https://afinvest.com.br/interno/relatorios/detalhes-de-ativos?id=1833&amp;codativo=EQTR11" TargetMode="External"/><Relationship Id="rId923" Type="http://schemas.openxmlformats.org/officeDocument/2006/relationships/hyperlink" Target="https://afinvest.com.br/interno/relatorios/detalhes-de-ativos?id=2779&amp;codativo=CBRDA8" TargetMode="External"/><Relationship Id="rId965" Type="http://schemas.openxmlformats.org/officeDocument/2006/relationships/hyperlink" Target="https://afinvest.com.br/interno/relatorios/detalhes-de-ativos?id=3194&amp;codativo=BRKPA0" TargetMode="External"/><Relationship Id="rId1150" Type="http://schemas.openxmlformats.org/officeDocument/2006/relationships/hyperlink" Target="https://afinvest.com.br/interno/relatorios/detalhes-de-ativos?id=1249&amp;codativo=CAIXA" TargetMode="External"/><Relationship Id="rId1388" Type="http://schemas.openxmlformats.org/officeDocument/2006/relationships/hyperlink" Target="https://afinvest.com.br/interno/relatorios/detalhes-de-ativos?id=9683&amp;codativo=CGBP14" TargetMode="External"/><Relationship Id="rId10" Type="http://schemas.openxmlformats.org/officeDocument/2006/relationships/hyperlink" Target="https://afinvest.com.br/interno/relatorios/detalhes-de-ativos?id=6707&amp;codativo=LFTset29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7720&amp;codativo=LFSC24000BB" TargetMode="External"/><Relationship Id="rId148" Type="http://schemas.openxmlformats.org/officeDocument/2006/relationships/hyperlink" Target="https://afinvest.com.br/interno/relatorios/detalhes-de-ativos?id=6058&amp;codativo=LF002200L4W" TargetMode="External"/><Relationship Id="rId355" Type="http://schemas.openxmlformats.org/officeDocument/2006/relationships/hyperlink" Target="https://afinvest.com.br/interno/relatorios/detalhes-de-ativos?id=7743&amp;codativo=SANTANDER%20CASH%20BLACK%20VIII" TargetMode="External"/><Relationship Id="rId397" Type="http://schemas.openxmlformats.org/officeDocument/2006/relationships/hyperlink" Target="https://afinvest.com.br/interno/relatorios/detalhes-de-ativos?id=9750&amp;codativo=FIDC%20NOTO%20CONSIGNADOS%20SR1" TargetMode="External"/><Relationship Id="rId520" Type="http://schemas.openxmlformats.org/officeDocument/2006/relationships/hyperlink" Target="https://afinvest.com.br/interno/relatorios/detalhes-de-ativos?id=9115&amp;codativo=VALEC0" TargetMode="External"/><Relationship Id="rId562" Type="http://schemas.openxmlformats.org/officeDocument/2006/relationships/hyperlink" Target="https://afinvest.com.br/interno/relatorios/detalhes-de-ativos?id=6041&amp;codativo=SIMH16" TargetMode="External"/><Relationship Id="rId618" Type="http://schemas.openxmlformats.org/officeDocument/2006/relationships/hyperlink" Target="https://afinvest.com.br/interno/relatorios/detalhes-de-ativos?id=7874&amp;codativo=PEJA22" TargetMode="External"/><Relationship Id="rId825" Type="http://schemas.openxmlformats.org/officeDocument/2006/relationships/hyperlink" Target="https://afinvest.com.br/interno/relatorios/detalhes-de-ativos?id=1596&amp;codativo=DASAA4" TargetMode="External"/><Relationship Id="rId1192" Type="http://schemas.openxmlformats.org/officeDocument/2006/relationships/hyperlink" Target="https://afinvest.com.br/interno/relatorios/detalhes-de-ativos?id=8523&amp;codativo=AMER11" TargetMode="External"/><Relationship Id="rId1206" Type="http://schemas.openxmlformats.org/officeDocument/2006/relationships/hyperlink" Target="https://afinvest.com.br/interno/relatorios/detalhes-de-ativos?id=2964&amp;codativo=LFT%20mar%2028" TargetMode="External"/><Relationship Id="rId1248" Type="http://schemas.openxmlformats.org/officeDocument/2006/relationships/hyperlink" Target="https://afinvest.com.br/interno/relatorios/detalhes-de-ativos?id=3370&amp;codativo=LF002200HQZ" TargetMode="External"/><Relationship Id="rId1413" Type="http://schemas.openxmlformats.org/officeDocument/2006/relationships/hyperlink" Target="https://afinvest.com.br/interno/relatorios/detalhes-de-ativos?id=6410&amp;codativo=BRFS31" TargetMode="External"/><Relationship Id="rId215" Type="http://schemas.openxmlformats.org/officeDocument/2006/relationships/hyperlink" Target="https://afinvest.com.br/interno/relatorios/detalhes-de-ativos?id=7100&amp;codativo=LF002307IJ6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1220&amp;codativo=FIDC%20SIMPAR" TargetMode="External"/><Relationship Id="rId464" Type="http://schemas.openxmlformats.org/officeDocument/2006/relationships/hyperlink" Target="https://afinvest.com.br/interno/relatorios/detalhes-de-ativos?id=8877&amp;codativo=FIDC%20Artico%20Sr" TargetMode="External"/><Relationship Id="rId867" Type="http://schemas.openxmlformats.org/officeDocument/2006/relationships/hyperlink" Target="https://afinvest.com.br/interno/relatorios/detalhes-de-ativos?id=9626&amp;codativo=CERT11" TargetMode="External"/><Relationship Id="rId1010" Type="http://schemas.openxmlformats.org/officeDocument/2006/relationships/hyperlink" Target="https://afinvest.com.br/interno/relatorios/detalhes-de-ativos?id=6918&amp;codativo=RIS422" TargetMode="External"/><Relationship Id="rId1052" Type="http://schemas.openxmlformats.org/officeDocument/2006/relationships/hyperlink" Target="https://afinvest.com.br/interno/relatorios/detalhes-de-ativos?id=1459&amp;codativo=CRA%20Ferroeste%202%C2%AA%20S%C3%A9rie" TargetMode="External"/><Relationship Id="rId1094" Type="http://schemas.openxmlformats.org/officeDocument/2006/relationships/hyperlink" Target="https://afinvest.com.br/interno/relatorios/detalhes-de-ativos?id=9674&amp;codativo=LF002400U3R" TargetMode="External"/><Relationship Id="rId1108" Type="http://schemas.openxmlformats.org/officeDocument/2006/relationships/hyperlink" Target="https://afinvest.com.br/interno/relatorios/detalhes-de-ativos?id=9175&amp;codativo=CDBC241I1TI" TargetMode="External"/><Relationship Id="rId1315" Type="http://schemas.openxmlformats.org/officeDocument/2006/relationships/hyperlink" Target="https://afinvest.com.br/interno/relatorios/detalhes-de-ativos?id=408&amp;codativo=FIDC%20Sifra%20Plus%20Sr" TargetMode="External"/><Relationship Id="rId299" Type="http://schemas.openxmlformats.org/officeDocument/2006/relationships/hyperlink" Target="https://afinvest.com.br/interno/relatorios/detalhes-de-ativos?id=1417&amp;codativo=DAPAGO30" TargetMode="External"/><Relationship Id="rId727" Type="http://schemas.openxmlformats.org/officeDocument/2006/relationships/hyperlink" Target="https://afinvest.com.br/interno/relatorios/detalhes-de-ativos?id=2844&amp;codativo=MATD11" TargetMode="External"/><Relationship Id="rId934" Type="http://schemas.openxmlformats.org/officeDocument/2006/relationships/hyperlink" Target="https://afinvest.com.br/interno/relatorios/detalhes-de-ativos?id=2779&amp;codativo=CBRDA8" TargetMode="External"/><Relationship Id="rId1357" Type="http://schemas.openxmlformats.org/officeDocument/2006/relationships/hyperlink" Target="https://afinvest.com.br/interno/relatorios/detalhes-de-ativos?id=1420&amp;codativo=SBFC12" TargetMode="External"/><Relationship Id="rId63" Type="http://schemas.openxmlformats.org/officeDocument/2006/relationships/hyperlink" Target="https://afinvest.com.br/interno/relatorios/detalhes-de-ativos?id=9040&amp;codativo=LFSN%20RCI" TargetMode="External"/><Relationship Id="rId159" Type="http://schemas.openxmlformats.org/officeDocument/2006/relationships/hyperlink" Target="https://afinvest.com.br/interno/relatorios/detalhes-de-ativos?id=8803&amp;codativo=LF002400Q0C" TargetMode="External"/><Relationship Id="rId366" Type="http://schemas.openxmlformats.org/officeDocument/2006/relationships/hyperlink" Target="https://afinvest.com.br/interno/relatorios/detalhes-de-ativos?id=9574&amp;codativo=SB%20CR%C3%89DITO%20FIDC%20MULTISSETORIAL%20SR8" TargetMode="External"/><Relationship Id="rId573" Type="http://schemas.openxmlformats.org/officeDocument/2006/relationships/hyperlink" Target="https://afinvest.com.br/interno/relatorios/detalhes-de-ativos?id=1410&amp;codativo=ASAI22" TargetMode="External"/><Relationship Id="rId780" Type="http://schemas.openxmlformats.org/officeDocument/2006/relationships/hyperlink" Target="https://afinvest.com.br/interno/relatorios/detalhes-de-ativos?id=9568&amp;codativo=CESE32" TargetMode="External"/><Relationship Id="rId1217" Type="http://schemas.openxmlformats.org/officeDocument/2006/relationships/hyperlink" Target="https://afinvest.com.br/interno/relatorios/detalhes-de-ativos?id=195&amp;codativo=LFSN1800D79" TargetMode="External"/><Relationship Id="rId1424" Type="http://schemas.openxmlformats.org/officeDocument/2006/relationships/hyperlink" Target="https://afinvest.com.br/interno/relatorios/detalhes-de-ativos?id=9081&amp;codativo=CRI%20Vic%20Engenharia%201%C2%AA%20Emiss%C3%A3o" TargetMode="External"/><Relationship Id="rId226" Type="http://schemas.openxmlformats.org/officeDocument/2006/relationships/hyperlink" Target="https://afinvest.com.br/interno/relatorios/detalhes-de-ativos?id=4100&amp;codativo=DAPAGO40" TargetMode="External"/><Relationship Id="rId433" Type="http://schemas.openxmlformats.org/officeDocument/2006/relationships/hyperlink" Target="https://afinvest.com.br/interno/relatorios/detalhes-de-ativos?id=9223&amp;codativo=FIDC%20PICPAY%20FGTS%20SR" TargetMode="External"/><Relationship Id="rId878" Type="http://schemas.openxmlformats.org/officeDocument/2006/relationships/hyperlink" Target="https://afinvest.com.br/interno/relatorios/detalhes-de-ativos?id=7260&amp;codativo=PASS12" TargetMode="External"/><Relationship Id="rId1063" Type="http://schemas.openxmlformats.org/officeDocument/2006/relationships/hyperlink" Target="https://afinvest.com.br/interno/relatorios/detalhes-de-ativos?id=8711&amp;codativo=USG588" TargetMode="External"/><Relationship Id="rId1270" Type="http://schemas.openxmlformats.org/officeDocument/2006/relationships/hyperlink" Target="https://afinvest.com.br/interno/relatorios/detalhes-de-ativos?id=3090&amp;codativo=DAPMAI35" TargetMode="External"/><Relationship Id="rId640" Type="http://schemas.openxmlformats.org/officeDocument/2006/relationships/hyperlink" Target="https://afinvest.com.br/interno/relatorios/detalhes-de-ativos?id=1864&amp;codativo=NTEN11" TargetMode="External"/><Relationship Id="rId738" Type="http://schemas.openxmlformats.org/officeDocument/2006/relationships/hyperlink" Target="https://afinvest.com.br/interno/relatorios/detalhes-de-ativos?id=3482&amp;codativo=HVSP11" TargetMode="External"/><Relationship Id="rId945" Type="http://schemas.openxmlformats.org/officeDocument/2006/relationships/hyperlink" Target="https://afinvest.com.br/interno/relatorios/detalhes-de-ativos?id=5722&amp;codativo=AALR13" TargetMode="External"/><Relationship Id="rId1368" Type="http://schemas.openxmlformats.org/officeDocument/2006/relationships/hyperlink" Target="https://afinvest.com.br/interno/relatorios/detalhes-de-ativos?id=8875&amp;codativo=NTSD17" TargetMode="External"/><Relationship Id="rId74" Type="http://schemas.openxmlformats.org/officeDocument/2006/relationships/hyperlink" Target="https://afinvest.com.br/interno/relatorios/detalhes-de-ativos?id=5821&amp;codativo=LFSN2200E75" TargetMode="External"/><Relationship Id="rId377" Type="http://schemas.openxmlformats.org/officeDocument/2006/relationships/hyperlink" Target="https://afinvest.com.br/interno/relatorios/detalhes-de-ativos?id=7680&amp;codativo=FIDC%20Pagbem%20Sr%207" TargetMode="External"/><Relationship Id="rId500" Type="http://schemas.openxmlformats.org/officeDocument/2006/relationships/hyperlink" Target="https://afinvest.com.br/interno/relatorios/detalhes-de-ativos?id=1462&amp;codativo=VAMO33" TargetMode="External"/><Relationship Id="rId584" Type="http://schemas.openxmlformats.org/officeDocument/2006/relationships/hyperlink" Target="https://afinvest.com.br/interno/relatorios/detalhes-de-ativos?id=3175&amp;codativo=SBFC13" TargetMode="External"/><Relationship Id="rId805" Type="http://schemas.openxmlformats.org/officeDocument/2006/relationships/hyperlink" Target="https://afinvest.com.br/interno/relatorios/detalhes-de-ativos?id=7268&amp;codativo=ERDVB3" TargetMode="External"/><Relationship Id="rId1130" Type="http://schemas.openxmlformats.org/officeDocument/2006/relationships/hyperlink" Target="https://afinvest.com.br/interno/relatorios/detalhes-de-ativos?id=1249&amp;codativo=CAIXA" TargetMode="External"/><Relationship Id="rId1228" Type="http://schemas.openxmlformats.org/officeDocument/2006/relationships/hyperlink" Target="https://afinvest.com.br/interno/relatorios/detalhes-de-ativos?id=6883&amp;codativo=LF002305RGI" TargetMode="External"/><Relationship Id="rId1435" Type="http://schemas.openxmlformats.org/officeDocument/2006/relationships/hyperlink" Target="https://afinvest.com.br/interno/relatorios/detalhes-de-ativos?id=8710&amp;codativo=CDB824AAYUB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7577&amp;codativo=DAPMAI29" TargetMode="External"/><Relationship Id="rId791" Type="http://schemas.openxmlformats.org/officeDocument/2006/relationships/hyperlink" Target="https://afinvest.com.br/interno/relatorios/detalhes-de-ativos?id=7320&amp;codativo=ENGIB9" TargetMode="External"/><Relationship Id="rId889" Type="http://schemas.openxmlformats.org/officeDocument/2006/relationships/hyperlink" Target="https://afinvest.com.br/interno/relatorios/detalhes-de-ativos?id=3460&amp;codativo=VTII12" TargetMode="External"/><Relationship Id="rId1074" Type="http://schemas.openxmlformats.org/officeDocument/2006/relationships/hyperlink" Target="https://afinvest.com.br/interno/relatorios/detalhes-de-ativos?id=2251&amp;codativo=BCOLO27" TargetMode="External"/><Relationship Id="rId444" Type="http://schemas.openxmlformats.org/officeDocument/2006/relationships/hyperlink" Target="https://afinvest.com.br/interno/relatorios/detalhes-de-ativos?id=9573&amp;codativo=FIDC%20GREEN%20SOLF%C3%81CIL" TargetMode="External"/><Relationship Id="rId651" Type="http://schemas.openxmlformats.org/officeDocument/2006/relationships/hyperlink" Target="https://afinvest.com.br/interno/relatorios/detalhes-de-ativos?id=2766&amp;codativo=MOVI37" TargetMode="External"/><Relationship Id="rId749" Type="http://schemas.openxmlformats.org/officeDocument/2006/relationships/hyperlink" Target="https://afinvest.com.br/interno/relatorios/detalhes-de-ativos?id=8393&amp;codativo=FBRI13" TargetMode="External"/><Relationship Id="rId1281" Type="http://schemas.openxmlformats.org/officeDocument/2006/relationships/hyperlink" Target="https://afinvest.com.br/interno/relatorios/detalhes-de-ativos?id=3066&amp;codativo=KAPITALO%20K10%20ADVISORY%20FIC%20FIM" TargetMode="External"/><Relationship Id="rId1379" Type="http://schemas.openxmlformats.org/officeDocument/2006/relationships/hyperlink" Target="https://afinvest.com.br/interno/relatorios/detalhes-de-ativos?id=9179&amp;codativo=LIGH2B" TargetMode="External"/><Relationship Id="rId290" Type="http://schemas.openxmlformats.org/officeDocument/2006/relationships/hyperlink" Target="https://afinvest.com.br/interno/relatorios/detalhes-de-ativos?id=395&amp;codativo=DI1JAN27" TargetMode="External"/><Relationship Id="rId304" Type="http://schemas.openxmlformats.org/officeDocument/2006/relationships/hyperlink" Target="https://afinvest.com.br/interno/relatorios/detalhes-de-ativos?id=4281&amp;codativo=DI1JAN26" TargetMode="External"/><Relationship Id="rId388" Type="http://schemas.openxmlformats.org/officeDocument/2006/relationships/hyperlink" Target="https://afinvest.com.br/interno/relatorios/detalhes-de-ativos?id=8328&amp;codativo=FIDC%20Guardian%20MC%20II%20Sr" TargetMode="External"/><Relationship Id="rId511" Type="http://schemas.openxmlformats.org/officeDocument/2006/relationships/hyperlink" Target="https://afinvest.com.br/interno/relatorios/detalhes-de-ativos?id=8116&amp;codativo=VLIDA0" TargetMode="External"/><Relationship Id="rId609" Type="http://schemas.openxmlformats.org/officeDocument/2006/relationships/hyperlink" Target="https://afinvest.com.br/interno/relatorios/detalhes-de-ativos?id=3368&amp;codativo=QUAL16" TargetMode="External"/><Relationship Id="rId956" Type="http://schemas.openxmlformats.org/officeDocument/2006/relationships/hyperlink" Target="https://afinvest.com.br/interno/relatorios/detalhes-de-ativos?id=7872&amp;codativo=CMGDB0" TargetMode="External"/><Relationship Id="rId1141" Type="http://schemas.openxmlformats.org/officeDocument/2006/relationships/hyperlink" Target="https://afinvest.com.br/interno/relatorios/detalhes-de-ativos?id=1249&amp;codativo=CAIXA" TargetMode="External"/><Relationship Id="rId1239" Type="http://schemas.openxmlformats.org/officeDocument/2006/relationships/hyperlink" Target="https://afinvest.com.br/interno/relatorios/detalhes-de-ativos?id=3258&amp;codativo=LF002200G90" TargetMode="External"/><Relationship Id="rId85" Type="http://schemas.openxmlformats.org/officeDocument/2006/relationships/hyperlink" Target="https://afinvest.com.br/interno/relatorios/detalhes-de-ativos?id=6002&amp;codativo=LFSN2200G7D" TargetMode="External"/><Relationship Id="rId150" Type="http://schemas.openxmlformats.org/officeDocument/2006/relationships/hyperlink" Target="https://afinvest.com.br/interno/relatorios/detalhes-de-ativos?id=8351&amp;codativo=LF002400GAO" TargetMode="External"/><Relationship Id="rId595" Type="http://schemas.openxmlformats.org/officeDocument/2006/relationships/hyperlink" Target="https://afinvest.com.br/interno/relatorios/detalhes-de-ativos?id=2723&amp;codativo=RDORB9" TargetMode="External"/><Relationship Id="rId816" Type="http://schemas.openxmlformats.org/officeDocument/2006/relationships/hyperlink" Target="https://afinvest.com.br/interno/relatorios/detalhes-de-ativos?id=8512&amp;codativo=ERDVB4" TargetMode="External"/><Relationship Id="rId1001" Type="http://schemas.openxmlformats.org/officeDocument/2006/relationships/hyperlink" Target="https://afinvest.com.br/interno/relatorios/detalhes-de-ativos?id=8801&amp;codativo=AMERG2" TargetMode="External"/><Relationship Id="rId1446" Type="http://schemas.openxmlformats.org/officeDocument/2006/relationships/hyperlink" Target="https://afinvest.com.br/interno/relatorios/detalhes-de-ativos?id=2769&amp;codativo=GOLD11" TargetMode="External"/><Relationship Id="rId248" Type="http://schemas.openxmlformats.org/officeDocument/2006/relationships/hyperlink" Target="https://afinvest.com.br/interno/relatorios/detalhes-de-ativos?id=2957&amp;codativo=DAPAGO28" TargetMode="External"/><Relationship Id="rId455" Type="http://schemas.openxmlformats.org/officeDocument/2006/relationships/hyperlink" Target="https://afinvest.com.br/interno/relatorios/detalhes-de-ativos?id=8007&amp;codativo=FIDC%20CloudWalk%20II" TargetMode="External"/><Relationship Id="rId662" Type="http://schemas.openxmlformats.org/officeDocument/2006/relationships/hyperlink" Target="https://afinvest.com.br/interno/relatorios/detalhes-de-ativos?id=2933&amp;codativo=MSGT13" TargetMode="External"/><Relationship Id="rId1085" Type="http://schemas.openxmlformats.org/officeDocument/2006/relationships/hyperlink" Target="https://afinvest.com.br/interno/relatorios/detalhes-de-ativos?id=3513&amp;codativo=760199" TargetMode="External"/><Relationship Id="rId1292" Type="http://schemas.openxmlformats.org/officeDocument/2006/relationships/hyperlink" Target="https://afinvest.com.br/interno/relatorios/detalhes-de-ativos?id=1107&amp;codativo=AF%20MINAS" TargetMode="External"/><Relationship Id="rId1306" Type="http://schemas.openxmlformats.org/officeDocument/2006/relationships/hyperlink" Target="https://afinvest.com.br/interno/relatorios/detalhes-de-ativos?id=7740&amp;codativo=SANTANDER%20CASH%20BLACK%20IX" TargetMode="External"/><Relationship Id="rId12" Type="http://schemas.openxmlformats.org/officeDocument/2006/relationships/hyperlink" Target="https://afinvest.com.br/interno/relatorios/detalhes-de-ativos?id=366&amp;codativo=LFT%20mar%2026" TargetMode="External"/><Relationship Id="rId108" Type="http://schemas.openxmlformats.org/officeDocument/2006/relationships/hyperlink" Target="https://afinvest.com.br/interno/relatorios/detalhes-de-ativos?id=3188&amp;codativo=LFSC190054C" TargetMode="External"/><Relationship Id="rId315" Type="http://schemas.openxmlformats.org/officeDocument/2006/relationships/hyperlink" Target="https://afinvest.com.br/interno/relatorios/detalhes-de-ativos?id=1411&amp;codativo=KAPITALO%20K10%20FIQ%20FIM" TargetMode="External"/><Relationship Id="rId522" Type="http://schemas.openxmlformats.org/officeDocument/2006/relationships/hyperlink" Target="https://afinvest.com.br/interno/relatorios/detalhes-de-ativos?id=9445&amp;codativo=VERT19%20(nota%20participativa)" TargetMode="External"/><Relationship Id="rId967" Type="http://schemas.openxmlformats.org/officeDocument/2006/relationships/hyperlink" Target="https://afinvest.com.br/interno/relatorios/detalhes-de-ativos?id=3194&amp;codativo=BRKPA0" TargetMode="External"/><Relationship Id="rId1152" Type="http://schemas.openxmlformats.org/officeDocument/2006/relationships/hyperlink" Target="https://afinvest.com.br/interno/relatorios/detalhes-de-ativos?id=20&amp;codativo=YDUQ3" TargetMode="External"/><Relationship Id="rId96" Type="http://schemas.openxmlformats.org/officeDocument/2006/relationships/hyperlink" Target="https://afinvest.com.br/interno/relatorios/detalhes-de-ativos?id=7720&amp;codativo=LFSC24000BB" TargetMode="External"/><Relationship Id="rId161" Type="http://schemas.openxmlformats.org/officeDocument/2006/relationships/hyperlink" Target="https://afinvest.com.br/interno/relatorios/detalhes-de-ativos?id=8803&amp;codativo=LF002400Q0D" TargetMode="External"/><Relationship Id="rId399" Type="http://schemas.openxmlformats.org/officeDocument/2006/relationships/hyperlink" Target="https://afinvest.com.br/interno/relatorios/detalhes-de-ativos?id=9750&amp;codativo=FIDC%20NOTO%20CONSIGNADOS%20SR1" TargetMode="External"/><Relationship Id="rId827" Type="http://schemas.openxmlformats.org/officeDocument/2006/relationships/hyperlink" Target="https://afinvest.com.br/interno/relatorios/detalhes-de-ativos?id=8668&amp;codativo=DESK17" TargetMode="External"/><Relationship Id="rId1012" Type="http://schemas.openxmlformats.org/officeDocument/2006/relationships/hyperlink" Target="https://afinvest.com.br/interno/relatorios/detalhes-de-ativos?id=5642&amp;codativo=GSTS24" TargetMode="External"/><Relationship Id="rId259" Type="http://schemas.openxmlformats.org/officeDocument/2006/relationships/hyperlink" Target="https://afinvest.com.br/interno/relatorios/detalhes-de-ativos?id=1417&amp;codativo=DAPAGO30" TargetMode="External"/><Relationship Id="rId466" Type="http://schemas.openxmlformats.org/officeDocument/2006/relationships/hyperlink" Target="https://afinvest.com.br/interno/relatorios/detalhes-de-ativos?id=9383&amp;codativo=CDES11" TargetMode="External"/><Relationship Id="rId673" Type="http://schemas.openxmlformats.org/officeDocument/2006/relationships/hyperlink" Target="https://afinvest.com.br/interno/relatorios/detalhes-de-ativos?id=9179&amp;codativo=LIGH2B" TargetMode="External"/><Relationship Id="rId880" Type="http://schemas.openxmlformats.org/officeDocument/2006/relationships/hyperlink" Target="https://afinvest.com.br/interno/relatorios/detalhes-de-ativos?id=3155&amp;codativo=CSNAA1" TargetMode="External"/><Relationship Id="rId1096" Type="http://schemas.openxmlformats.org/officeDocument/2006/relationships/hyperlink" Target="https://afinvest.com.br/interno/relatorios/detalhes-de-ativos?id=9357&amp;codativo=CDB1256KW6A" TargetMode="External"/><Relationship Id="rId1317" Type="http://schemas.openxmlformats.org/officeDocument/2006/relationships/hyperlink" Target="https://afinvest.com.br/interno/relatorios/detalhes-de-ativos?id=7680&amp;codativo=FIDC%20Pagbem%20Sr%207" TargetMode="External"/><Relationship Id="rId23" Type="http://schemas.openxmlformats.org/officeDocument/2006/relationships/hyperlink" Target="https://afinvest.com.br/interno/relatorios/detalhes-de-ativos?id=403&amp;codativo=LFT%20set%2025" TargetMode="External"/><Relationship Id="rId119" Type="http://schemas.openxmlformats.org/officeDocument/2006/relationships/hyperlink" Target="https://afinvest.com.br/interno/relatorios/detalhes-de-ativos?id=264&amp;codativo=LFSC19003W4" TargetMode="External"/><Relationship Id="rId326" Type="http://schemas.openxmlformats.org/officeDocument/2006/relationships/hyperlink" Target="https://afinvest.com.br/interno/relatorios/detalhes-de-ativos?id=873&amp;codativo=AF%20GLOBAL%20BONDS%20FI%20RF%20CP%20IE" TargetMode="External"/><Relationship Id="rId533" Type="http://schemas.openxmlformats.org/officeDocument/2006/relationships/hyperlink" Target="https://afinvest.com.br/interno/relatorios/detalhes-de-ativos?id=9446&amp;codativo=VERT18%20(nota%20reestruturada)" TargetMode="External"/><Relationship Id="rId978" Type="http://schemas.openxmlformats.org/officeDocument/2006/relationships/hyperlink" Target="https://afinvest.com.br/interno/relatorios/detalhes-de-ativos?id=3357&amp;codativo=BRKMA6" TargetMode="External"/><Relationship Id="rId1163" Type="http://schemas.openxmlformats.org/officeDocument/2006/relationships/hyperlink" Target="https://afinvest.com.br/interno/relatorios/detalhes-de-ativos?id=939&amp;codativo=NEOE3" TargetMode="External"/><Relationship Id="rId1370" Type="http://schemas.openxmlformats.org/officeDocument/2006/relationships/hyperlink" Target="https://afinvest.com.br/interno/relatorios/detalhes-de-ativos?id=3059&amp;codativo=MNRVA1" TargetMode="External"/><Relationship Id="rId740" Type="http://schemas.openxmlformats.org/officeDocument/2006/relationships/hyperlink" Target="https://afinvest.com.br/interno/relatorios/detalhes-de-ativos?id=2877&amp;codativo=HAPV22" TargetMode="External"/><Relationship Id="rId838" Type="http://schemas.openxmlformats.org/officeDocument/2006/relationships/hyperlink" Target="https://afinvest.com.br/interno/relatorios/detalhes-de-ativos?id=3187&amp;codativo=CSAN24" TargetMode="External"/><Relationship Id="rId1023" Type="http://schemas.openxmlformats.org/officeDocument/2006/relationships/hyperlink" Target="https://afinvest.com.br/interno/relatorios/detalhes-de-ativos?id=2693&amp;codativo=AERI12" TargetMode="External"/><Relationship Id="rId172" Type="http://schemas.openxmlformats.org/officeDocument/2006/relationships/hyperlink" Target="https://afinvest.com.br/interno/relatorios/detalhes-de-ativos?id=8578&amp;codativo=LF002400KBX" TargetMode="External"/><Relationship Id="rId477" Type="http://schemas.openxmlformats.org/officeDocument/2006/relationships/hyperlink" Target="https://afinvest.com.br/interno/relatorios/detalhes-de-ativos?id=2721&amp;codativo=VIXL14" TargetMode="External"/><Relationship Id="rId600" Type="http://schemas.openxmlformats.org/officeDocument/2006/relationships/hyperlink" Target="https://afinvest.com.br/interno/relatorios/detalhes-de-ativos?id=3014&amp;codativo=RDORC9" TargetMode="External"/><Relationship Id="rId684" Type="http://schemas.openxmlformats.org/officeDocument/2006/relationships/hyperlink" Target="https://afinvest.com.br/interno/relatorios/detalhes-de-ativos?id=215&amp;codativo=LIGHB6" TargetMode="External"/><Relationship Id="rId1230" Type="http://schemas.openxmlformats.org/officeDocument/2006/relationships/hyperlink" Target="https://afinvest.com.br/interno/relatorios/detalhes-de-ativos?id=9459&amp;codativo=LF002400BZO" TargetMode="External"/><Relationship Id="rId1328" Type="http://schemas.openxmlformats.org/officeDocument/2006/relationships/hyperlink" Target="https://afinvest.com.br/interno/relatorios/detalhes-de-ativos?id=9487&amp;codativo=FIDC%20Icred%20INSS" TargetMode="External"/><Relationship Id="rId337" Type="http://schemas.openxmlformats.org/officeDocument/2006/relationships/hyperlink" Target="https://afinvest.com.br/interno/relatorios/detalhes-de-ativos?id=2710&amp;codativo=Santander%20CashBlack" TargetMode="External"/><Relationship Id="rId891" Type="http://schemas.openxmlformats.org/officeDocument/2006/relationships/hyperlink" Target="https://afinvest.com.br/interno/relatorios/detalhes-de-ativos?id=3460&amp;codativo=VTII12" TargetMode="External"/><Relationship Id="rId905" Type="http://schemas.openxmlformats.org/officeDocument/2006/relationships/hyperlink" Target="https://afinvest.com.br/interno/relatorios/detalhes-de-ativos?id=8504&amp;codativo=CHSF13" TargetMode="External"/><Relationship Id="rId989" Type="http://schemas.openxmlformats.org/officeDocument/2006/relationships/hyperlink" Target="https://afinvest.com.br/interno/relatorios/detalhes-de-ativos?id=7942&amp;codativo=BHSA11" TargetMode="External"/><Relationship Id="rId34" Type="http://schemas.openxmlformats.org/officeDocument/2006/relationships/hyperlink" Target="https://afinvest.com.br/interno/relatorios/detalhes-de-ativos?id=9668&amp;codativo=USG98239AB55" TargetMode="External"/><Relationship Id="rId544" Type="http://schemas.openxmlformats.org/officeDocument/2006/relationships/hyperlink" Target="https://afinvest.com.br/interno/relatorios/detalhes-de-ativos?id=6795&amp;codativo=TBSP11" TargetMode="External"/><Relationship Id="rId751" Type="http://schemas.openxmlformats.org/officeDocument/2006/relationships/hyperlink" Target="https://afinvest.com.br/interno/relatorios/detalhes-de-ativos?id=9683&amp;codativo=CGBP14" TargetMode="External"/><Relationship Id="rId849" Type="http://schemas.openxmlformats.org/officeDocument/2006/relationships/hyperlink" Target="https://afinvest.com.br/interno/relatorios/detalhes-de-ativos?id=8505&amp;codativo=CPLD29" TargetMode="External"/><Relationship Id="rId1174" Type="http://schemas.openxmlformats.org/officeDocument/2006/relationships/hyperlink" Target="https://afinvest.com.br/interno/relatorios/detalhes-de-ativos?id=1473&amp;codativo=AMER3" TargetMode="External"/><Relationship Id="rId1381" Type="http://schemas.openxmlformats.org/officeDocument/2006/relationships/hyperlink" Target="https://afinvest.com.br/interno/relatorios/detalhes-de-ativos?id=308&amp;codativo=KLBNA2" TargetMode="External"/><Relationship Id="rId183" Type="http://schemas.openxmlformats.org/officeDocument/2006/relationships/hyperlink" Target="https://afinvest.com.br/interno/relatorios/detalhes-de-ativos?id=8399&amp;codativo=LF002400GJ4" TargetMode="External"/><Relationship Id="rId390" Type="http://schemas.openxmlformats.org/officeDocument/2006/relationships/hyperlink" Target="https://afinvest.com.br/interno/relatorios/detalhes-de-ativos?id=8328&amp;codativo=FIDC%20Guardian%20MC%20II%20Sr" TargetMode="External"/><Relationship Id="rId404" Type="http://schemas.openxmlformats.org/officeDocument/2006/relationships/hyperlink" Target="https://afinvest.com.br/interno/relatorios/detalhes-de-ativos?id=5743&amp;codativo=FIDC%20FS%20FORTALECE" TargetMode="External"/><Relationship Id="rId611" Type="http://schemas.openxmlformats.org/officeDocument/2006/relationships/hyperlink" Target="https://afinvest.com.br/interno/relatorios/detalhes-de-ativos?id=3468&amp;codativo=PEJA11" TargetMode="External"/><Relationship Id="rId1034" Type="http://schemas.openxmlformats.org/officeDocument/2006/relationships/hyperlink" Target="https://afinvest.com.br/interno/relatorios/detalhes-de-ativos?id=2795&amp;codativo=CRI%20Bem%20Brasil" TargetMode="External"/><Relationship Id="rId1241" Type="http://schemas.openxmlformats.org/officeDocument/2006/relationships/hyperlink" Target="https://afinvest.com.br/interno/relatorios/detalhes-de-ativos?id=8263&amp;codativo=LF002400EY5" TargetMode="External"/><Relationship Id="rId1339" Type="http://schemas.openxmlformats.org/officeDocument/2006/relationships/hyperlink" Target="https://afinvest.com.br/interno/relatorios/detalhes-de-ativos?id=3424&amp;codativo=VECS11" TargetMode="External"/><Relationship Id="rId250" Type="http://schemas.openxmlformats.org/officeDocument/2006/relationships/hyperlink" Target="https://afinvest.com.br/interno/relatorios/detalhes-de-ativos?id=1417&amp;codativo=DAPAGO30" TargetMode="External"/><Relationship Id="rId488" Type="http://schemas.openxmlformats.org/officeDocument/2006/relationships/hyperlink" Target="https://afinvest.com.br/interno/relatorios/detalhes-de-ativos?id=3424&amp;codativo=VECS11" TargetMode="External"/><Relationship Id="rId695" Type="http://schemas.openxmlformats.org/officeDocument/2006/relationships/hyperlink" Target="https://afinvest.com.br/interno/relatorios/detalhes-de-ativos?id=215&amp;codativo=LIGHB6" TargetMode="External"/><Relationship Id="rId709" Type="http://schemas.openxmlformats.org/officeDocument/2006/relationships/hyperlink" Target="https://afinvest.com.br/interno/relatorios/detalhes-de-ativos?id=8798&amp;codativo=KLBNA5" TargetMode="External"/><Relationship Id="rId916" Type="http://schemas.openxmlformats.org/officeDocument/2006/relationships/hyperlink" Target="https://afinvest.com.br/interno/relatorios/detalhes-de-ativos?id=2650&amp;codativo=CAEC21" TargetMode="External"/><Relationship Id="rId1101" Type="http://schemas.openxmlformats.org/officeDocument/2006/relationships/hyperlink" Target="https://afinvest.com.br/interno/relatorios/detalhes-de-ativos?id=8101&amp;codativo=CDB424EERW3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44&amp;codativo=LFSC190054D" TargetMode="External"/><Relationship Id="rId348" Type="http://schemas.openxmlformats.org/officeDocument/2006/relationships/hyperlink" Target="https://afinvest.com.br/interno/relatorios/detalhes-de-ativos?id=7739&amp;codativo=SANTANDER%20CASH%20BLACK%20III" TargetMode="External"/><Relationship Id="rId555" Type="http://schemas.openxmlformats.org/officeDocument/2006/relationships/hyperlink" Target="https://afinvest.com.br/interno/relatorios/detalhes-de-ativos?id=6919&amp;codativo=RISP12" TargetMode="External"/><Relationship Id="rId762" Type="http://schemas.openxmlformats.org/officeDocument/2006/relationships/hyperlink" Target="https://afinvest.com.br/interno/relatorios/detalhes-de-ativos?id=8876&amp;codativo=CGOS18" TargetMode="External"/><Relationship Id="rId1185" Type="http://schemas.openxmlformats.org/officeDocument/2006/relationships/hyperlink" Target="https://afinvest.com.br/interno/relatorios/detalhes-de-ativos?id=5741&amp;codativo=BMEF11" TargetMode="External"/><Relationship Id="rId1392" Type="http://schemas.openxmlformats.org/officeDocument/2006/relationships/hyperlink" Target="https://afinvest.com.br/interno/relatorios/detalhes-de-ativos?id=9611&amp;codativo=CTNSA2" TargetMode="External"/><Relationship Id="rId1406" Type="http://schemas.openxmlformats.org/officeDocument/2006/relationships/hyperlink" Target="https://afinvest.com.br/interno/relatorios/detalhes-de-ativos?id=8005&amp;codativo=CHSF12" TargetMode="External"/><Relationship Id="rId194" Type="http://schemas.openxmlformats.org/officeDocument/2006/relationships/hyperlink" Target="https://afinvest.com.br/interno/relatorios/detalhes-de-ativos?id=9721&amp;codativo=LFSC25004NH" TargetMode="External"/><Relationship Id="rId208" Type="http://schemas.openxmlformats.org/officeDocument/2006/relationships/hyperlink" Target="https://afinvest.com.br/interno/relatorios/detalhes-de-ativos?id=5818&amp;codativo=LF002200QQO" TargetMode="External"/><Relationship Id="rId415" Type="http://schemas.openxmlformats.org/officeDocument/2006/relationships/hyperlink" Target="https://afinvest.com.br/interno/relatorios/detalhes-de-ativos?id=3505&amp;codativo=FIDC%20URA%20Agro%20SR" TargetMode="External"/><Relationship Id="rId622" Type="http://schemas.openxmlformats.org/officeDocument/2006/relationships/hyperlink" Target="https://afinvest.com.br/interno/relatorios/detalhes-de-ativos?id=9569&amp;codativo=HZTC14" TargetMode="External"/><Relationship Id="rId1045" Type="http://schemas.openxmlformats.org/officeDocument/2006/relationships/hyperlink" Target="https://afinvest.com.br/interno/relatorios/detalhes-de-ativos?id=5671&amp;codativo=CRI%20Vic%20Engenharia%202%C2%AA%20Emiss%C3%A3o" TargetMode="External"/><Relationship Id="rId1252" Type="http://schemas.openxmlformats.org/officeDocument/2006/relationships/hyperlink" Target="https://afinvest.com.br/interno/relatorios/detalhes-de-ativos?id=9045&amp;codativo=LF002400UVM" TargetMode="External"/><Relationship Id="rId261" Type="http://schemas.openxmlformats.org/officeDocument/2006/relationships/hyperlink" Target="https://afinvest.com.br/interno/relatorios/detalhes-de-ativos?id=2677&amp;codativo=DI1JAN29" TargetMode="External"/><Relationship Id="rId499" Type="http://schemas.openxmlformats.org/officeDocument/2006/relationships/hyperlink" Target="https://afinvest.com.br/interno/relatorios/detalhes-de-ativos?id=7868&amp;codativo=VERO13" TargetMode="External"/><Relationship Id="rId927" Type="http://schemas.openxmlformats.org/officeDocument/2006/relationships/hyperlink" Target="https://afinvest.com.br/interno/relatorios/detalhes-de-ativos?id=2780&amp;codativo=CBRDB8" TargetMode="External"/><Relationship Id="rId1112" Type="http://schemas.openxmlformats.org/officeDocument/2006/relationships/hyperlink" Target="https://afinvest.com.br/interno/relatorios/detalhes-de-ativos?id=8852&amp;codativo=CDB924AJYNP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7745&amp;codativo=SANTANDER%20CASH%20BLACK%20IV" TargetMode="External"/><Relationship Id="rId566" Type="http://schemas.openxmlformats.org/officeDocument/2006/relationships/hyperlink" Target="https://afinvest.com.br/interno/relatorios/detalhes-de-ativos?id=6041&amp;codativo=SIMH16" TargetMode="External"/><Relationship Id="rId773" Type="http://schemas.openxmlformats.org/officeDocument/2006/relationships/hyperlink" Target="https://afinvest.com.br/interno/relatorios/detalhes-de-ativos?id=1821&amp;codativo=ENTV12" TargetMode="External"/><Relationship Id="rId1196" Type="http://schemas.openxmlformats.org/officeDocument/2006/relationships/hyperlink" Target="https://afinvest.com.br/interno/relatorios/detalhes-de-ativos?id=8523&amp;codativo=AMER11" TargetMode="External"/><Relationship Id="rId1417" Type="http://schemas.openxmlformats.org/officeDocument/2006/relationships/hyperlink" Target="https://afinvest.com.br/interno/relatorios/detalhes-de-ativos?id=315&amp;codativo=TIET19" TargetMode="External"/><Relationship Id="rId121" Type="http://schemas.openxmlformats.org/officeDocument/2006/relationships/hyperlink" Target="https://afinvest.com.br/interno/relatorios/detalhes-de-ativos?id=6112&amp;codativo=LFSC19007G2" TargetMode="External"/><Relationship Id="rId219" Type="http://schemas.openxmlformats.org/officeDocument/2006/relationships/hyperlink" Target="https://afinvest.com.br/interno/relatorios/detalhes-de-ativos?id=3254&amp;codativo=DAPMAI25" TargetMode="External"/><Relationship Id="rId426" Type="http://schemas.openxmlformats.org/officeDocument/2006/relationships/hyperlink" Target="https://afinvest.com.br/interno/relatorios/detalhes-de-ativos?id=8922&amp;codativo=FIDC%20Precavida" TargetMode="External"/><Relationship Id="rId633" Type="http://schemas.openxmlformats.org/officeDocument/2006/relationships/hyperlink" Target="https://afinvest.com.br/interno/relatorios/detalhes-de-ativos?id=2626&amp;codativo=OMGE13" TargetMode="External"/><Relationship Id="rId980" Type="http://schemas.openxmlformats.org/officeDocument/2006/relationships/hyperlink" Target="https://afinvest.com.br/interno/relatorios/detalhes-de-ativos?id=3357&amp;codativo=BRKMA6" TargetMode="External"/><Relationship Id="rId1056" Type="http://schemas.openxmlformats.org/officeDocument/2006/relationships/hyperlink" Target="https://afinvest.com.br/interno/relatorios/detalhes-de-ativos?id=9443&amp;codativo=Unigel%20nota%20dinheiro%20novo" TargetMode="External"/><Relationship Id="rId1263" Type="http://schemas.openxmlformats.org/officeDocument/2006/relationships/hyperlink" Target="https://afinvest.com.br/interno/relatorios/detalhes-de-ativos?id=8109&amp;codativo=WDOMAI25" TargetMode="External"/><Relationship Id="rId840" Type="http://schemas.openxmlformats.org/officeDocument/2006/relationships/hyperlink" Target="https://afinvest.com.br/interno/relatorios/detalhes-de-ativos?id=8432&amp;codativo=CSANB0" TargetMode="External"/><Relationship Id="rId938" Type="http://schemas.openxmlformats.org/officeDocument/2006/relationships/hyperlink" Target="https://afinvest.com.br/interno/relatorios/detalhes-de-ativos?id=3042&amp;codativo=CEEBC3" TargetMode="External"/><Relationship Id="rId67" Type="http://schemas.openxmlformats.org/officeDocument/2006/relationships/hyperlink" Target="https://afinvest.com.br/interno/relatorios/detalhes-de-ativos?id=153&amp;codativo=LFSN19006KN" TargetMode="External"/><Relationship Id="rId272" Type="http://schemas.openxmlformats.org/officeDocument/2006/relationships/hyperlink" Target="https://afinvest.com.br/interno/relatorios/detalhes-de-ativos?id=9080&amp;codativo=T10JUN25" TargetMode="External"/><Relationship Id="rId577" Type="http://schemas.openxmlformats.org/officeDocument/2006/relationships/hyperlink" Target="https://afinvest.com.br/interno/relatorios/detalhes-de-ativos?id=8398&amp;codativo=ASAIA0" TargetMode="External"/><Relationship Id="rId700" Type="http://schemas.openxmlformats.org/officeDocument/2006/relationships/hyperlink" Target="https://afinvest.com.br/interno/relatorios/detalhes-de-ativos?id=9179&amp;codativo=LIGH2B" TargetMode="External"/><Relationship Id="rId1123" Type="http://schemas.openxmlformats.org/officeDocument/2006/relationships/hyperlink" Target="https://afinvest.com.br/interno/relatorios/detalhes-de-ativos?id=8577&amp;codativo=CDB724BH6RG%20(CDB724BH6RF)" TargetMode="External"/><Relationship Id="rId1330" Type="http://schemas.openxmlformats.org/officeDocument/2006/relationships/hyperlink" Target="https://afinvest.com.br/interno/relatorios/detalhes-de-ativos?id=7810&amp;codativo=FIDC%20ACR%20Fast" TargetMode="External"/><Relationship Id="rId1428" Type="http://schemas.openxmlformats.org/officeDocument/2006/relationships/hyperlink" Target="https://afinvest.com.br/interno/relatorios/detalhes-de-ativos?id=1459&amp;codativo=CRA%20Ferroeste%202%C2%AA%20S%C3%A9rie" TargetMode="External"/><Relationship Id="rId132" Type="http://schemas.openxmlformats.org/officeDocument/2006/relationships/hyperlink" Target="https://afinvest.com.br/interno/relatorios/detalhes-de-ativos?id=6845&amp;codativo=LF002305R3L" TargetMode="External"/><Relationship Id="rId784" Type="http://schemas.openxmlformats.org/officeDocument/2006/relationships/hyperlink" Target="https://afinvest.com.br/interno/relatorios/detalhes-de-ativos?id=2839&amp;codativo=ENGIC5" TargetMode="External"/><Relationship Id="rId991" Type="http://schemas.openxmlformats.org/officeDocument/2006/relationships/hyperlink" Target="https://afinvest.com.br/interno/relatorios/detalhes-de-ativos?id=2945&amp;codativo=PLSB1A" TargetMode="External"/><Relationship Id="rId1067" Type="http://schemas.openxmlformats.org/officeDocument/2006/relationships/hyperlink" Target="https://afinvest.com.br/interno/relatorios/detalhes-de-ativos?id=8479&amp;codativo=USL65266AC91" TargetMode="External"/><Relationship Id="rId437" Type="http://schemas.openxmlformats.org/officeDocument/2006/relationships/hyperlink" Target="https://afinvest.com.br/interno/relatorios/detalhes-de-ativos?id=387&amp;codativo=FIDC%20LF%20I%20SR4" TargetMode="External"/><Relationship Id="rId644" Type="http://schemas.openxmlformats.org/officeDocument/2006/relationships/hyperlink" Target="https://afinvest.com.br/interno/relatorios/detalhes-de-ativos?id=8988&amp;codativo=MRSAB2" TargetMode="External"/><Relationship Id="rId851" Type="http://schemas.openxmlformats.org/officeDocument/2006/relationships/hyperlink" Target="https://afinvest.com.br/interno/relatorios/detalhes-de-ativos?id=9358&amp;codativo=CRTA12" TargetMode="External"/><Relationship Id="rId1274" Type="http://schemas.openxmlformats.org/officeDocument/2006/relationships/hyperlink" Target="https://afinvest.com.br/interno/relatorios/detalhes-de-ativos?id=940&amp;codativo=DAPAGO26" TargetMode="External"/><Relationship Id="rId283" Type="http://schemas.openxmlformats.org/officeDocument/2006/relationships/hyperlink" Target="https://afinvest.com.br/interno/relatorios/detalhes-de-ativos?id=1417&amp;codativo=DAPAGO30" TargetMode="External"/><Relationship Id="rId490" Type="http://schemas.openxmlformats.org/officeDocument/2006/relationships/hyperlink" Target="https://afinvest.com.br/interno/relatorios/detalhes-de-ativos?id=8807&amp;codativo=VSCF17" TargetMode="External"/><Relationship Id="rId504" Type="http://schemas.openxmlformats.org/officeDocument/2006/relationships/hyperlink" Target="https://afinvest.com.br/interno/relatorios/detalhes-de-ativos?id=1464&amp;codativo=VAMO23" TargetMode="External"/><Relationship Id="rId711" Type="http://schemas.openxmlformats.org/officeDocument/2006/relationships/hyperlink" Target="https://afinvest.com.br/interno/relatorios/detalhes-de-ativos?id=8798&amp;codativo=KLBNA5" TargetMode="External"/><Relationship Id="rId949" Type="http://schemas.openxmlformats.org/officeDocument/2006/relationships/hyperlink" Target="https://afinvest.com.br/interno/relatorios/detalhes-de-ativos?id=9256&amp;codativo=EQPA18" TargetMode="External"/><Relationship Id="rId1134" Type="http://schemas.openxmlformats.org/officeDocument/2006/relationships/hyperlink" Target="https://afinvest.com.br/interno/relatorios/detalhes-de-ativos?id=1249&amp;codativo=CAIXA" TargetMode="External"/><Relationship Id="rId1341" Type="http://schemas.openxmlformats.org/officeDocument/2006/relationships/hyperlink" Target="https://afinvest.com.br/interno/relatorios/detalhes-de-ativos?id=8807&amp;codativo=VSCF17" TargetMode="External"/><Relationship Id="rId78" Type="http://schemas.openxmlformats.org/officeDocument/2006/relationships/hyperlink" Target="https://afinvest.com.br/interno/relatorios/detalhes-de-ativos?id=7958&amp;codativo=LFSN19009YU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742&amp;codativo=SANTANDER%20CASH%20BLACK%20V" TargetMode="External"/><Relationship Id="rId588" Type="http://schemas.openxmlformats.org/officeDocument/2006/relationships/hyperlink" Target="https://afinvest.com.br/interno/relatorios/detalhes-de-ativos?id=8796&amp;codativo=GASC17" TargetMode="External"/><Relationship Id="rId795" Type="http://schemas.openxmlformats.org/officeDocument/2006/relationships/hyperlink" Target="https://afinvest.com.br/interno/relatorios/detalhes-de-ativos?id=8430&amp;codativo=ENAT14" TargetMode="External"/><Relationship Id="rId809" Type="http://schemas.openxmlformats.org/officeDocument/2006/relationships/hyperlink" Target="https://afinvest.com.br/interno/relatorios/detalhes-de-ativos?id=6635&amp;codativo=ERDVA2" TargetMode="External"/><Relationship Id="rId1201" Type="http://schemas.openxmlformats.org/officeDocument/2006/relationships/hyperlink" Target="https://afinvest.com.br/interno/relatorios/detalhes-de-ativos?id=9460&amp;codativo=US8605701189" TargetMode="External"/><Relationship Id="rId1439" Type="http://schemas.openxmlformats.org/officeDocument/2006/relationships/hyperlink" Target="https://afinvest.com.br/interno/relatorios/detalhes-de-ativos?id=8852&amp;codativo=CDB924AJYNS" TargetMode="External"/><Relationship Id="rId9" Type="http://schemas.openxmlformats.org/officeDocument/2006/relationships/hyperlink" Target="https://afinvest.com.br/interno/relatorios/detalhes-de-ativos?id=7956&amp;codativo=LFTjun30" TargetMode="External"/><Relationship Id="rId210" Type="http://schemas.openxmlformats.org/officeDocument/2006/relationships/hyperlink" Target="https://afinvest.com.br/interno/relatorios/detalhes-de-ativos?id=8996&amp;codativo=LF%20BMG%20NOV/26" TargetMode="External"/><Relationship Id="rId448" Type="http://schemas.openxmlformats.org/officeDocument/2006/relationships/hyperlink" Target="https://afinvest.com.br/interno/relatorios/detalhes-de-ativos?id=7810&amp;codativo=FIDC%20ACR%20Fast" TargetMode="External"/><Relationship Id="rId655" Type="http://schemas.openxmlformats.org/officeDocument/2006/relationships/hyperlink" Target="https://afinvest.com.br/interno/relatorios/detalhes-de-ativos?id=2766&amp;codativo=MOVI37" TargetMode="External"/><Relationship Id="rId862" Type="http://schemas.openxmlformats.org/officeDocument/2006/relationships/hyperlink" Target="https://afinvest.com.br/interno/relatorios/detalhes-de-ativos?id=1747&amp;codativo=CBAN52" TargetMode="External"/><Relationship Id="rId1078" Type="http://schemas.openxmlformats.org/officeDocument/2006/relationships/hyperlink" Target="https://afinvest.com.br/interno/relatorios/detalhes-de-ativos?id=2800&amp;codativo=760199" TargetMode="External"/><Relationship Id="rId1285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294" Type="http://schemas.openxmlformats.org/officeDocument/2006/relationships/hyperlink" Target="https://afinvest.com.br/interno/relatorios/detalhes-de-ativos?id=4120&amp;codativo=DAPMAI27" TargetMode="External"/><Relationship Id="rId308" Type="http://schemas.openxmlformats.org/officeDocument/2006/relationships/hyperlink" Target="https://afinvest.com.br/interno/relatorios/detalhes-de-ativos?id=3254&amp;codativo=DAPMAI25" TargetMode="External"/><Relationship Id="rId515" Type="http://schemas.openxmlformats.org/officeDocument/2006/relationships/hyperlink" Target="https://afinvest.com.br/interno/relatorios/detalhes-de-ativos?id=8116&amp;codativo=VLIDA0" TargetMode="External"/><Relationship Id="rId722" Type="http://schemas.openxmlformats.org/officeDocument/2006/relationships/hyperlink" Target="https://afinvest.com.br/interno/relatorios/detalhes-de-ativos?id=2846&amp;codativo=JSLGA5" TargetMode="External"/><Relationship Id="rId1145" Type="http://schemas.openxmlformats.org/officeDocument/2006/relationships/hyperlink" Target="https://afinvest.com.br/interno/relatorios/detalhes-de-ativos?id=1249&amp;codativo=CAIXA" TargetMode="External"/><Relationship Id="rId1352" Type="http://schemas.openxmlformats.org/officeDocument/2006/relationships/hyperlink" Target="https://afinvest.com.br/interno/relatorios/detalhes-de-ativos?id=6041&amp;codativo=SIMH16" TargetMode="External"/><Relationship Id="rId89" Type="http://schemas.openxmlformats.org/officeDocument/2006/relationships/hyperlink" Target="https://afinvest.com.br/interno/relatorios/detalhes-de-ativos?id=6005&amp;codativo=LFSN2200G2M" TargetMode="External"/><Relationship Id="rId154" Type="http://schemas.openxmlformats.org/officeDocument/2006/relationships/hyperlink" Target="https://afinvest.com.br/interno/relatorios/detalhes-de-ativos?id=8350&amp;codativo=LF0024007OE" TargetMode="External"/><Relationship Id="rId361" Type="http://schemas.openxmlformats.org/officeDocument/2006/relationships/hyperlink" Target="https://afinvest.com.br/interno/relatorios/detalhes-de-ativos?id=7746&amp;codativo=SANTANDER%20CASH%20BLACK%20VII" TargetMode="External"/><Relationship Id="rId599" Type="http://schemas.openxmlformats.org/officeDocument/2006/relationships/hyperlink" Target="https://afinvest.com.br/interno/relatorios/detalhes-de-ativos?id=2723&amp;codativo=RDORB9" TargetMode="External"/><Relationship Id="rId1005" Type="http://schemas.openxmlformats.org/officeDocument/2006/relationships/hyperlink" Target="https://afinvest.com.br/interno/relatorios/detalhes-de-ativos?id=2891&amp;codativo=ALGAB1" TargetMode="External"/><Relationship Id="rId1212" Type="http://schemas.openxmlformats.org/officeDocument/2006/relationships/hyperlink" Target="https://afinvest.com.br/interno/relatorios/detalhes-de-ativos?id=151&amp;codativo=LFSN19001BC" TargetMode="External"/><Relationship Id="rId459" Type="http://schemas.openxmlformats.org/officeDocument/2006/relationships/hyperlink" Target="https://afinvest.com.br/interno/relatorios/detalhes-de-ativos?id=8007&amp;codativo=FIDC%20CloudWalk%20II" TargetMode="External"/><Relationship Id="rId666" Type="http://schemas.openxmlformats.org/officeDocument/2006/relationships/hyperlink" Target="https://afinvest.com.br/interno/relatorios/detalhes-de-ativos?id=7539&amp;codativo=LCAMC3" TargetMode="External"/><Relationship Id="rId873" Type="http://schemas.openxmlformats.org/officeDocument/2006/relationships/hyperlink" Target="https://afinvest.com.br/interno/relatorios/detalhes-de-ativos?id=8516&amp;codativo=IVIAA0" TargetMode="External"/><Relationship Id="rId1089" Type="http://schemas.openxmlformats.org/officeDocument/2006/relationships/hyperlink" Target="https://afinvest.com.br/interno/relatorios/detalhes-de-ativos?id=2800&amp;codativo=760199" TargetMode="External"/><Relationship Id="rId1296" Type="http://schemas.openxmlformats.org/officeDocument/2006/relationships/hyperlink" Target="https://afinvest.com.br/interno/relatorios/detalhes-de-ativos?id=7741&amp;codativo=SANTANDER%20CASH%20BLACK%20X" TargetMode="External"/><Relationship Id="rId16" Type="http://schemas.openxmlformats.org/officeDocument/2006/relationships/hyperlink" Target="https://afinvest.com.br/interno/relatorios/detalhes-de-ativos?id=403&amp;codativo=LFT%20set%2025" TargetMode="External"/><Relationship Id="rId221" Type="http://schemas.openxmlformats.org/officeDocument/2006/relationships/hyperlink" Target="https://afinvest.com.br/interno/relatorios/detalhes-de-ativos?id=4099&amp;codativo=DAPAGO32" TargetMode="External"/><Relationship Id="rId319" Type="http://schemas.openxmlformats.org/officeDocument/2006/relationships/hyperlink" Target="https://afinvest.com.br/interno/relatorios/detalhes-de-ativos?id=391&amp;codativo=GERAES%2030" TargetMode="External"/><Relationship Id="rId526" Type="http://schemas.openxmlformats.org/officeDocument/2006/relationships/hyperlink" Target="https://afinvest.com.br/interno/relatorios/detalhes-de-ativos?id=9445&amp;codativo=VERT19%20(nota%20participativa)" TargetMode="External"/><Relationship Id="rId1156" Type="http://schemas.openxmlformats.org/officeDocument/2006/relationships/hyperlink" Target="https://afinvest.com.br/interno/relatorios/detalhes-de-ativos?id=1293&amp;codativo=TIMS3" TargetMode="External"/><Relationship Id="rId1363" Type="http://schemas.openxmlformats.org/officeDocument/2006/relationships/hyperlink" Target="https://afinvest.com.br/interno/relatorios/detalhes-de-ativos?id=2723&amp;codativo=RDORB9" TargetMode="External"/><Relationship Id="rId733" Type="http://schemas.openxmlformats.org/officeDocument/2006/relationships/hyperlink" Target="https://afinvest.com.br/interno/relatorios/detalhes-de-ativos?id=5764&amp;codativo=HBSA12" TargetMode="External"/><Relationship Id="rId940" Type="http://schemas.openxmlformats.org/officeDocument/2006/relationships/hyperlink" Target="https://afinvest.com.br/interno/relatorios/detalhes-de-ativos?id=5722&amp;codativo=AALR13" TargetMode="External"/><Relationship Id="rId1016" Type="http://schemas.openxmlformats.org/officeDocument/2006/relationships/hyperlink" Target="https://afinvest.com.br/interno/relatorios/detalhes-de-ativos?id=8196&amp;codativo=AESOA1" TargetMode="External"/><Relationship Id="rId165" Type="http://schemas.openxmlformats.org/officeDocument/2006/relationships/hyperlink" Target="https://afinvest.com.br/interno/relatorios/detalhes-de-ativos?id=8263&amp;codativo=LF002400EY5" TargetMode="External"/><Relationship Id="rId372" Type="http://schemas.openxmlformats.org/officeDocument/2006/relationships/hyperlink" Target="https://afinvest.com.br/interno/relatorios/detalhes-de-ativos?id=2845&amp;codativo=FIDC%20Red%20Multissetorial" TargetMode="External"/><Relationship Id="rId677" Type="http://schemas.openxmlformats.org/officeDocument/2006/relationships/hyperlink" Target="https://afinvest.com.br/interno/relatorios/detalhes-de-ativos?id=9179&amp;codativo=LIGH2B" TargetMode="External"/><Relationship Id="rId800" Type="http://schemas.openxmlformats.org/officeDocument/2006/relationships/hyperlink" Target="https://afinvest.com.br/interno/relatorios/detalhes-de-ativos?id=6527&amp;codativo=EKTRC1" TargetMode="External"/><Relationship Id="rId1223" Type="http://schemas.openxmlformats.org/officeDocument/2006/relationships/hyperlink" Target="https://afinvest.com.br/interno/relatorios/detalhes-de-ativos?id=262&amp;codativo=LFSC19000BP" TargetMode="External"/><Relationship Id="rId1430" Type="http://schemas.openxmlformats.org/officeDocument/2006/relationships/hyperlink" Target="https://afinvest.com.br/interno/relatorios/detalhes-de-ativos?id=1458&amp;codativo=CRA%20Ferroeste%201%C2%AA%20S%C3%A9rie" TargetMode="External"/><Relationship Id="rId232" Type="http://schemas.openxmlformats.org/officeDocument/2006/relationships/hyperlink" Target="https://afinvest.com.br/interno/relatorios/detalhes-de-ativos?id=3254&amp;codativo=DAPMAI25" TargetMode="External"/><Relationship Id="rId884" Type="http://schemas.openxmlformats.org/officeDocument/2006/relationships/hyperlink" Target="https://afinvest.com.br/interno/relatorios/detalhes-de-ativos?id=3155&amp;codativo=CSNAA1" TargetMode="External"/><Relationship Id="rId27" Type="http://schemas.openxmlformats.org/officeDocument/2006/relationships/hyperlink" Target="https://afinvest.com.br/interno/relatorios/detalhes-de-ativos?id=1369&amp;codativo=LFT%20mar%2027" TargetMode="External"/><Relationship Id="rId537" Type="http://schemas.openxmlformats.org/officeDocument/2006/relationships/hyperlink" Target="https://afinvest.com.br/interno/relatorios/detalhes-de-ativos?id=2999&amp;codativo=UHSM12" TargetMode="External"/><Relationship Id="rId744" Type="http://schemas.openxmlformats.org/officeDocument/2006/relationships/hyperlink" Target="https://afinvest.com.br/interno/relatorios/detalhes-de-ativos?id=8994&amp;codativo=SUMI17" TargetMode="External"/><Relationship Id="rId951" Type="http://schemas.openxmlformats.org/officeDocument/2006/relationships/hyperlink" Target="https://afinvest.com.br/interno/relatorios/detalhes-de-ativos?id=7030&amp;codativo=ELET14" TargetMode="External"/><Relationship Id="rId1167" Type="http://schemas.openxmlformats.org/officeDocument/2006/relationships/hyperlink" Target="https://afinvest.com.br/interno/relatorios/detalhes-de-ativos?id=7894&amp;codativo=MELK3" TargetMode="External"/><Relationship Id="rId1374" Type="http://schemas.openxmlformats.org/officeDocument/2006/relationships/hyperlink" Target="https://afinvest.com.br/interno/relatorios/detalhes-de-ativos?id=1637&amp;codativo=LIGHC6" TargetMode="External"/><Relationship Id="rId80" Type="http://schemas.openxmlformats.org/officeDocument/2006/relationships/hyperlink" Target="https://afinvest.com.br/interno/relatorios/detalhes-de-ativos?id=192&amp;codativo=LFSN1800CUH" TargetMode="External"/><Relationship Id="rId176" Type="http://schemas.openxmlformats.org/officeDocument/2006/relationships/hyperlink" Target="https://afinvest.com.br/interno/relatorios/detalhes-de-ativos?id=7998&amp;codativo=LF002400ABF" TargetMode="External"/><Relationship Id="rId383" Type="http://schemas.openxmlformats.org/officeDocument/2006/relationships/hyperlink" Target="https://afinvest.com.br/interno/relatorios/detalhes-de-ativos?id=8477&amp;codativo=FIDC%20iCred%20Meza%202" TargetMode="External"/><Relationship Id="rId590" Type="http://schemas.openxmlformats.org/officeDocument/2006/relationships/hyperlink" Target="https://afinvest.com.br/interno/relatorios/detalhes-de-ativos?id=1214&amp;codativo=RDCO10" TargetMode="External"/><Relationship Id="rId604" Type="http://schemas.openxmlformats.org/officeDocument/2006/relationships/hyperlink" Target="https://afinvest.com.br/interno/relatorios/detalhes-de-ativos?id=3368&amp;codativo=QUAL16" TargetMode="External"/><Relationship Id="rId811" Type="http://schemas.openxmlformats.org/officeDocument/2006/relationships/hyperlink" Target="https://afinvest.com.br/interno/relatorios/detalhes-de-ativos?id=6635&amp;codativo=ERDVA2" TargetMode="External"/><Relationship Id="rId1027" Type="http://schemas.openxmlformats.org/officeDocument/2006/relationships/hyperlink" Target="https://afinvest.com.br/interno/relatorios/detalhes-de-ativos?id=2808&amp;codativo=AEGP19" TargetMode="External"/><Relationship Id="rId1234" Type="http://schemas.openxmlformats.org/officeDocument/2006/relationships/hyperlink" Target="https://afinvest.com.br/interno/relatorios/detalhes-de-ativos?id=8350&amp;codativo=LF0024007OE" TargetMode="External"/><Relationship Id="rId1441" Type="http://schemas.openxmlformats.org/officeDocument/2006/relationships/hyperlink" Target="https://afinvest.com.br/interno/relatorios/detalhes-de-ativos?id=8577&amp;codativo=CDB724BH6RG" TargetMode="External"/><Relationship Id="rId243" Type="http://schemas.openxmlformats.org/officeDocument/2006/relationships/hyperlink" Target="https://afinvest.com.br/interno/relatorios/detalhes-de-ativos?id=8109&amp;codativo=WDOMAI25" TargetMode="External"/><Relationship Id="rId450" Type="http://schemas.openxmlformats.org/officeDocument/2006/relationships/hyperlink" Target="https://afinvest.com.br/interno/relatorios/detalhes-de-ativos?id=9579&amp;codativo=DELTA%20ENERGIA%20PR%C3%89%20PAGAMENTO%20I%20FIDC%20RL" TargetMode="External"/><Relationship Id="rId688" Type="http://schemas.openxmlformats.org/officeDocument/2006/relationships/hyperlink" Target="https://afinvest.com.br/interno/relatorios/detalhes-de-ativos?id=1427&amp;codativo=LIGH1B" TargetMode="External"/><Relationship Id="rId895" Type="http://schemas.openxmlformats.org/officeDocument/2006/relationships/hyperlink" Target="https://afinvest.com.br/interno/relatorios/detalhes-de-ativos?id=3508&amp;codativo=CRCG12" TargetMode="External"/><Relationship Id="rId909" Type="http://schemas.openxmlformats.org/officeDocument/2006/relationships/hyperlink" Target="https://afinvest.com.br/interno/relatorios/detalhes-de-ativos?id=5638&amp;codativo=COCE18" TargetMode="External"/><Relationship Id="rId1080" Type="http://schemas.openxmlformats.org/officeDocument/2006/relationships/hyperlink" Target="https://afinvest.com.br/interno/relatorios/detalhes-de-ativos?id=3420&amp;codativo=760199" TargetMode="External"/><Relationship Id="rId1301" Type="http://schemas.openxmlformats.org/officeDocument/2006/relationships/hyperlink" Target="https://afinvest.com.br/interno/relatorios/detalhes-de-ativos?id=7739&amp;codativo=SANTANDER%20CASH%20BLACK%20III" TargetMode="External"/><Relationship Id="rId38" Type="http://schemas.openxmlformats.org/officeDocument/2006/relationships/hyperlink" Target="https://afinvest.com.br/interno/relatorios/detalhes-de-ativos?id=1271&amp;codativo=Provis%C3%A3o" TargetMode="External"/><Relationship Id="rId103" Type="http://schemas.openxmlformats.org/officeDocument/2006/relationships/hyperlink" Target="https://afinvest.com.br/interno/relatorios/detalhes-de-ativos?id=2736&amp;codativo=LFSC19005L3" TargetMode="External"/><Relationship Id="rId310" Type="http://schemas.openxmlformats.org/officeDocument/2006/relationships/hyperlink" Target="https://afinvest.com.br/interno/relatorios/detalhes-de-ativos?id=4120&amp;codativo=DAPMAI27" TargetMode="External"/><Relationship Id="rId548" Type="http://schemas.openxmlformats.org/officeDocument/2006/relationships/hyperlink" Target="https://afinvest.com.br/interno/relatorios/detalhes-de-ativos?id=7172&amp;codativo=SUZBA0" TargetMode="External"/><Relationship Id="rId755" Type="http://schemas.openxmlformats.org/officeDocument/2006/relationships/hyperlink" Target="https://afinvest.com.br/interno/relatorios/detalhes-de-ativos?id=9151&amp;codativo=AEGE17" TargetMode="External"/><Relationship Id="rId962" Type="http://schemas.openxmlformats.org/officeDocument/2006/relationships/hyperlink" Target="https://afinvest.com.br/interno/relatorios/detalhes-de-ativos?id=3194&amp;codativo=BRKPA0" TargetMode="External"/><Relationship Id="rId1178" Type="http://schemas.openxmlformats.org/officeDocument/2006/relationships/hyperlink" Target="https://afinvest.com.br/interno/relatorios/detalhes-de-ativos?id=3077&amp;codativo=LQD%20US" TargetMode="External"/><Relationship Id="rId1385" Type="http://schemas.openxmlformats.org/officeDocument/2006/relationships/hyperlink" Target="https://afinvest.com.br/interno/relatorios/detalhes-de-ativos?id=212&amp;codativo=HAPV21" TargetMode="External"/><Relationship Id="rId91" Type="http://schemas.openxmlformats.org/officeDocument/2006/relationships/hyperlink" Target="https://afinvest.com.br/interno/relatorios/detalhes-de-ativos?id=1165&amp;codativo=LFSN1800DS6" TargetMode="External"/><Relationship Id="rId187" Type="http://schemas.openxmlformats.org/officeDocument/2006/relationships/hyperlink" Target="https://afinvest.com.br/interno/relatorios/detalhes-de-ativos?id=7998&amp;codativo=LF002400ABG" TargetMode="External"/><Relationship Id="rId394" Type="http://schemas.openxmlformats.org/officeDocument/2006/relationships/hyperlink" Target="https://afinvest.com.br/interno/relatorios/detalhes-de-ativos?id=3131&amp;codativo=FIDC%20TMAQ21" TargetMode="External"/><Relationship Id="rId408" Type="http://schemas.openxmlformats.org/officeDocument/2006/relationships/hyperlink" Target="https://afinvest.com.br/interno/relatorios/detalhes-de-ativos?id=5743&amp;codativo=FIDC%20FS%20FORTALECE" TargetMode="External"/><Relationship Id="rId615" Type="http://schemas.openxmlformats.org/officeDocument/2006/relationships/hyperlink" Target="https://afinvest.com.br/interno/relatorios/detalhes-de-ativos?id=5906&amp;codativo=PEJA21" TargetMode="External"/><Relationship Id="rId822" Type="http://schemas.openxmlformats.org/officeDocument/2006/relationships/hyperlink" Target="https://afinvest.com.br/interno/relatorios/detalhes-de-ativos?id=1596&amp;codativo=DASAA4" TargetMode="External"/><Relationship Id="rId1038" Type="http://schemas.openxmlformats.org/officeDocument/2006/relationships/hyperlink" Target="https://afinvest.com.br/interno/relatorios/detalhes-de-ativos?id=9081&amp;codativo=CRI%20Vic%20Engenharia%201%C2%AA%20Emiss%C3%A3o" TargetMode="External"/><Relationship Id="rId1245" Type="http://schemas.openxmlformats.org/officeDocument/2006/relationships/hyperlink" Target="https://afinvest.com.br/interno/relatorios/detalhes-de-ativos?id=3399&amp;codativo=LF002200IOA" TargetMode="External"/><Relationship Id="rId254" Type="http://schemas.openxmlformats.org/officeDocument/2006/relationships/hyperlink" Target="https://afinvest.com.br/interno/relatorios/detalhes-de-ativos?id=395&amp;codativo=DI1JAN27" TargetMode="External"/><Relationship Id="rId699" Type="http://schemas.openxmlformats.org/officeDocument/2006/relationships/hyperlink" Target="https://afinvest.com.br/interno/relatorios/detalhes-de-ativos?id=9215&amp;codativo=LIGT11" TargetMode="External"/><Relationship Id="rId1091" Type="http://schemas.openxmlformats.org/officeDocument/2006/relationships/hyperlink" Target="https://afinvest.com.br/interno/relatorios/detalhes-de-ativos?id=2755&amp;codativo=210100" TargetMode="External"/><Relationship Id="rId1105" Type="http://schemas.openxmlformats.org/officeDocument/2006/relationships/hyperlink" Target="https://afinvest.com.br/interno/relatorios/detalhes-de-ativos?id=8710&amp;codativo=CDB824AAYUA" TargetMode="External"/><Relationship Id="rId1312" Type="http://schemas.openxmlformats.org/officeDocument/2006/relationships/hyperlink" Target="https://afinvest.com.br/interno/relatorios/detalhes-de-ativos?id=7747&amp;codativo=SANTANDER%20CASH%20BLACK%20VI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262&amp;codativo=LFSC19000BR" TargetMode="External"/><Relationship Id="rId461" Type="http://schemas.openxmlformats.org/officeDocument/2006/relationships/hyperlink" Target="https://afinvest.com.br/interno/relatorios/detalhes-de-ativos?id=8877&amp;codativo=FIDC%20Artico%20Sr" TargetMode="External"/><Relationship Id="rId559" Type="http://schemas.openxmlformats.org/officeDocument/2006/relationships/hyperlink" Target="https://afinvest.com.br/interno/relatorios/detalhes-de-ativos?id=2968&amp;codativo=JSMLB5" TargetMode="External"/><Relationship Id="rId766" Type="http://schemas.openxmlformats.org/officeDocument/2006/relationships/hyperlink" Target="https://afinvest.com.br/interno/relatorios/detalhes-de-ativos?id=7270&amp;codativo=CGOS14" TargetMode="External"/><Relationship Id="rId1189" Type="http://schemas.openxmlformats.org/officeDocument/2006/relationships/hyperlink" Target="https://afinvest.com.br/interno/relatorios/detalhes-de-ativos?id=937&amp;codativo=ABCB4" TargetMode="External"/><Relationship Id="rId1396" Type="http://schemas.openxmlformats.org/officeDocument/2006/relationships/hyperlink" Target="https://afinvest.com.br/interno/relatorios/detalhes-de-ativos?id=1596&amp;codativo=DASAA4" TargetMode="External"/><Relationship Id="rId198" Type="http://schemas.openxmlformats.org/officeDocument/2006/relationships/hyperlink" Target="https://afinvest.com.br/interno/relatorios/detalhes-de-ativos?id=8996&amp;codativo=LF%20BMG%20NOV/26" TargetMode="External"/><Relationship Id="rId321" Type="http://schemas.openxmlformats.org/officeDocument/2006/relationships/hyperlink" Target="https://afinvest.com.br/interno/relatorios/detalhes-de-ativos?id=343&amp;codativo=GERAES" TargetMode="External"/><Relationship Id="rId419" Type="http://schemas.openxmlformats.org/officeDocument/2006/relationships/hyperlink" Target="https://afinvest.com.br/interno/relatorios/detalhes-de-ativos?id=1220&amp;codativo=FIDC%20SIMPAR" TargetMode="External"/><Relationship Id="rId626" Type="http://schemas.openxmlformats.org/officeDocument/2006/relationships/hyperlink" Target="https://afinvest.com.br/interno/relatorios/detalhes-de-ativos?id=5840&amp;codativo=ONCO19" TargetMode="External"/><Relationship Id="rId973" Type="http://schemas.openxmlformats.org/officeDocument/2006/relationships/hyperlink" Target="https://afinvest.com.br/interno/relatorios/detalhes-de-ativos?id=6410&amp;codativo=BRFS31" TargetMode="External"/><Relationship Id="rId1049" Type="http://schemas.openxmlformats.org/officeDocument/2006/relationships/hyperlink" Target="https://afinvest.com.br/interno/relatorios/detalhes-de-ativos?id=1459&amp;codativo=CRA%20Ferroeste%202%C2%AA%20S%C3%A9rie" TargetMode="External"/><Relationship Id="rId1256" Type="http://schemas.openxmlformats.org/officeDocument/2006/relationships/hyperlink" Target="https://afinvest.com.br/interno/relatorios/detalhes-de-ativos?id=5818&amp;codativo=LF002200QQO" TargetMode="External"/><Relationship Id="rId833" Type="http://schemas.openxmlformats.org/officeDocument/2006/relationships/hyperlink" Target="https://afinvest.com.br/interno/relatorios/detalhes-de-ativos?id=8432&amp;codativo=CSANB0" TargetMode="External"/><Relationship Id="rId1116" Type="http://schemas.openxmlformats.org/officeDocument/2006/relationships/hyperlink" Target="https://afinvest.com.br/interno/relatorios/detalhes-de-ativos?id=8333&amp;codativo=CDB6246HKQG" TargetMode="External"/><Relationship Id="rId265" Type="http://schemas.openxmlformats.org/officeDocument/2006/relationships/hyperlink" Target="https://afinvest.com.br/interno/relatorios/detalhes-de-ativos?id=1417&amp;codativo=DAPAGO30" TargetMode="External"/><Relationship Id="rId472" Type="http://schemas.openxmlformats.org/officeDocument/2006/relationships/hyperlink" Target="https://afinvest.com.br/interno/relatorios/detalhes-de-ativos?id=8583&amp;codativo=VIXL18" TargetMode="External"/><Relationship Id="rId900" Type="http://schemas.openxmlformats.org/officeDocument/2006/relationships/hyperlink" Target="https://afinvest.com.br/interno/relatorios/detalhes-de-ativos?id=8504&amp;codativo=CHSF13" TargetMode="External"/><Relationship Id="rId1323" Type="http://schemas.openxmlformats.org/officeDocument/2006/relationships/hyperlink" Target="https://afinvest.com.br/interno/relatorios/detalhes-de-ativos?id=1220&amp;codativo=FIDC%20SIMPAR" TargetMode="External"/><Relationship Id="rId125" Type="http://schemas.openxmlformats.org/officeDocument/2006/relationships/hyperlink" Target="https://afinvest.com.br/interno/relatorios/detalhes-de-ativos?id=262&amp;codativo=LFSC19000BT" TargetMode="External"/><Relationship Id="rId332" Type="http://schemas.openxmlformats.org/officeDocument/2006/relationships/hyperlink" Target="https://afinvest.com.br/interno/relatorios/detalhes-de-ativos?id=7741&amp;codativo=SANTANDER%20CASH%20BLACK%20X" TargetMode="External"/><Relationship Id="rId777" Type="http://schemas.openxmlformats.org/officeDocument/2006/relationships/hyperlink" Target="https://afinvest.com.br/interno/relatorios/detalhes-de-ativos?id=1807&amp;codativo=ENEV32" TargetMode="External"/><Relationship Id="rId984" Type="http://schemas.openxmlformats.org/officeDocument/2006/relationships/hyperlink" Target="https://afinvest.com.br/interno/relatorios/detalhes-de-ativos?id=3358&amp;codativo=BRKMB6" TargetMode="External"/><Relationship Id="rId637" Type="http://schemas.openxmlformats.org/officeDocument/2006/relationships/hyperlink" Target="https://afinvest.com.br/interno/relatorios/detalhes-de-ativos?id=8875&amp;codativo=NTSD17" TargetMode="External"/><Relationship Id="rId844" Type="http://schemas.openxmlformats.org/officeDocument/2006/relationships/hyperlink" Target="https://afinvest.com.br/interno/relatorios/detalhes-de-ativos?id=8431&amp;codativo=CSANA0" TargetMode="External"/><Relationship Id="rId1267" Type="http://schemas.openxmlformats.org/officeDocument/2006/relationships/hyperlink" Target="https://afinvest.com.br/interno/relatorios/detalhes-de-ativos?id=4297&amp;codativo=DI1JUL26" TargetMode="External"/><Relationship Id="rId276" Type="http://schemas.openxmlformats.org/officeDocument/2006/relationships/hyperlink" Target="https://afinvest.com.br/interno/relatorios/detalhes-de-ativos?id=2677&amp;codativo=DI1JAN29" TargetMode="External"/><Relationship Id="rId483" Type="http://schemas.openxmlformats.org/officeDocument/2006/relationships/hyperlink" Target="https://afinvest.com.br/interno/relatorios/detalhes-de-ativos?id=2927&amp;codativo=VBBR24" TargetMode="External"/><Relationship Id="rId690" Type="http://schemas.openxmlformats.org/officeDocument/2006/relationships/hyperlink" Target="https://afinvest.com.br/interno/relatorios/detalhes-de-ativos?id=215&amp;codativo=LIGHB6" TargetMode="External"/><Relationship Id="rId704" Type="http://schemas.openxmlformats.org/officeDocument/2006/relationships/hyperlink" Target="https://afinvest.com.br/interno/relatorios/detalhes-de-ativos?id=1427&amp;codativo=LIGH1B" TargetMode="External"/><Relationship Id="rId911" Type="http://schemas.openxmlformats.org/officeDocument/2006/relationships/hyperlink" Target="https://afinvest.com.br/interno/relatorios/detalhes-de-ativos?id=3179&amp;codativo=MTRO12" TargetMode="External"/><Relationship Id="rId1127" Type="http://schemas.openxmlformats.org/officeDocument/2006/relationships/hyperlink" Target="https://afinvest.com.br/interno/relatorios/detalhes-de-ativos?id=9684&amp;codativo=CDB3239C4TL" TargetMode="External"/><Relationship Id="rId1334" Type="http://schemas.openxmlformats.org/officeDocument/2006/relationships/hyperlink" Target="https://afinvest.com.br/interno/relatorios/detalhes-de-ativos?id=2721&amp;codativo=VIXL14" TargetMode="External"/><Relationship Id="rId40" Type="http://schemas.openxmlformats.org/officeDocument/2006/relationships/hyperlink" Target="https://afinvest.com.br/interno/relatorios/detalhes-de-ativos?id=1271&amp;codativo=Provis%C3%A3o" TargetMode="External"/><Relationship Id="rId136" Type="http://schemas.openxmlformats.org/officeDocument/2006/relationships/hyperlink" Target="https://afinvest.com.br/interno/relatorios/detalhes-de-ativos?id=7896&amp;codativo=LF002400951" TargetMode="External"/><Relationship Id="rId343" Type="http://schemas.openxmlformats.org/officeDocument/2006/relationships/hyperlink" Target="https://afinvest.com.br/interno/relatorios/detalhes-de-ativos?id=7745&amp;codativo=SANTANDER%20CASH%20BLACK%20IV" TargetMode="External"/><Relationship Id="rId550" Type="http://schemas.openxmlformats.org/officeDocument/2006/relationships/hyperlink" Target="https://afinvest.com.br/interno/relatorios/detalhes-de-ativos?id=7172&amp;codativo=SUZBA0" TargetMode="External"/><Relationship Id="rId788" Type="http://schemas.openxmlformats.org/officeDocument/2006/relationships/hyperlink" Target="https://afinvest.com.br/interno/relatorios/detalhes-de-ativos?id=2839&amp;codativo=ENGIC5" TargetMode="External"/><Relationship Id="rId995" Type="http://schemas.openxmlformats.org/officeDocument/2006/relationships/hyperlink" Target="https://afinvest.com.br/interno/relatorios/detalhes-de-ativos?id=1708&amp;codativo=ARTR19" TargetMode="External"/><Relationship Id="rId1180" Type="http://schemas.openxmlformats.org/officeDocument/2006/relationships/hyperlink" Target="https://afinvest.com.br/interno/relatorios/detalhes-de-ativos?id=2769&amp;codativo=GOLD11" TargetMode="External"/><Relationship Id="rId1401" Type="http://schemas.openxmlformats.org/officeDocument/2006/relationships/hyperlink" Target="https://afinvest.com.br/interno/relatorios/detalhes-de-ativos?id=7543&amp;codativo=CRNP11" TargetMode="External"/><Relationship Id="rId203" Type="http://schemas.openxmlformats.org/officeDocument/2006/relationships/hyperlink" Target="https://afinvest.com.br/interno/relatorios/detalhes-de-ativos?id=5818&amp;codativo=LF002200QQO" TargetMode="External"/><Relationship Id="rId648" Type="http://schemas.openxmlformats.org/officeDocument/2006/relationships/hyperlink" Target="https://afinvest.com.br/interno/relatorios/detalhes-de-ativos?id=9425&amp;codativo=MVLV19" TargetMode="External"/><Relationship Id="rId855" Type="http://schemas.openxmlformats.org/officeDocument/2006/relationships/hyperlink" Target="https://afinvest.com.br/interno/relatorios/detalhes-de-ativos?id=1748&amp;codativo=CBAN72" TargetMode="External"/><Relationship Id="rId1040" Type="http://schemas.openxmlformats.org/officeDocument/2006/relationships/hyperlink" Target="https://afinvest.com.br/interno/relatorios/detalhes-de-ativos?id=9081&amp;codativo=CRI%20Vic%20Engenharia%201%C2%AA%20Emiss%C3%A3o" TargetMode="External"/><Relationship Id="rId1278" Type="http://schemas.openxmlformats.org/officeDocument/2006/relationships/hyperlink" Target="https://afinvest.com.br/interno/relatorios/detalhes-de-ativos?id=7577&amp;codativo=DAPMAI29" TargetMode="External"/><Relationship Id="rId287" Type="http://schemas.openxmlformats.org/officeDocument/2006/relationships/hyperlink" Target="https://afinvest.com.br/interno/relatorios/detalhes-de-ativos?id=9080&amp;codativo=T10JUN25" TargetMode="External"/><Relationship Id="rId410" Type="http://schemas.openxmlformats.org/officeDocument/2006/relationships/hyperlink" Target="https://afinvest.com.br/interno/relatorios/detalhes-de-ativos?id=5743&amp;codativo=FIDC%20FS%20FORTALECE" TargetMode="External"/><Relationship Id="rId494" Type="http://schemas.openxmlformats.org/officeDocument/2006/relationships/hyperlink" Target="https://afinvest.com.br/interno/relatorios/detalhes-de-ativos?id=8726&amp;codativo=VVRT11" TargetMode="External"/><Relationship Id="rId508" Type="http://schemas.openxmlformats.org/officeDocument/2006/relationships/hyperlink" Target="https://afinvest.com.br/interno/relatorios/detalhes-de-ativos?id=1464&amp;codativo=VAMO23" TargetMode="External"/><Relationship Id="rId715" Type="http://schemas.openxmlformats.org/officeDocument/2006/relationships/hyperlink" Target="https://afinvest.com.br/interno/relatorios/detalhes-de-ativos?id=8798&amp;codativo=KLBNA5" TargetMode="External"/><Relationship Id="rId922" Type="http://schemas.openxmlformats.org/officeDocument/2006/relationships/hyperlink" Target="https://afinvest.com.br/interno/relatorios/detalhes-de-ativos?id=2780&amp;codativo=CBRDB8" TargetMode="External"/><Relationship Id="rId1138" Type="http://schemas.openxmlformats.org/officeDocument/2006/relationships/hyperlink" Target="https://afinvest.com.br/interno/relatorios/detalhes-de-ativos?id=1249&amp;codativo=CAIXA" TargetMode="External"/><Relationship Id="rId1345" Type="http://schemas.openxmlformats.org/officeDocument/2006/relationships/hyperlink" Target="https://afinvest.com.br/interno/relatorios/detalhes-de-ativos?id=1464&amp;codativo=VAMO23" TargetMode="External"/><Relationship Id="rId147" Type="http://schemas.openxmlformats.org/officeDocument/2006/relationships/hyperlink" Target="https://afinvest.com.br/interno/relatorios/detalhes-de-ativos?id=6058&amp;codativo=LF002200L4W" TargetMode="External"/><Relationship Id="rId354" Type="http://schemas.openxmlformats.org/officeDocument/2006/relationships/hyperlink" Target="https://afinvest.com.br/interno/relatorios/detalhes-de-ativos?id=7744&amp;codativo=SANTANDER%20CASH%20BLACK%20II" TargetMode="External"/><Relationship Id="rId799" Type="http://schemas.openxmlformats.org/officeDocument/2006/relationships/hyperlink" Target="https://afinvest.com.br/interno/relatorios/detalhes-de-ativos?id=3474&amp;codativo=ELPLA7" TargetMode="External"/><Relationship Id="rId1191" Type="http://schemas.openxmlformats.org/officeDocument/2006/relationships/hyperlink" Target="https://afinvest.com.br/interno/relatorios/detalhes-de-ativos?id=885&amp;codativo=ANIM3" TargetMode="External"/><Relationship Id="rId1205" Type="http://schemas.openxmlformats.org/officeDocument/2006/relationships/hyperlink" Target="https://afinvest.com.br/interno/relatorios/detalhes-de-ativos?id=7956&amp;codativo=LFTjun30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3004&amp;codativo=JSMLA5" TargetMode="External"/><Relationship Id="rId659" Type="http://schemas.openxmlformats.org/officeDocument/2006/relationships/hyperlink" Target="https://afinvest.com.br/interno/relatorios/detalhes-de-ativos?id=3059&amp;codativo=MNRVA1" TargetMode="External"/><Relationship Id="rId866" Type="http://schemas.openxmlformats.org/officeDocument/2006/relationships/hyperlink" Target="https://afinvest.com.br/interno/relatorios/detalhes-de-ativos?id=9626&amp;codativo=CERT11" TargetMode="External"/><Relationship Id="rId1289" Type="http://schemas.openxmlformats.org/officeDocument/2006/relationships/hyperlink" Target="https://afinvest.com.br/interno/relatorios/detalhes-de-ativos?id=343&amp;codativo=GERAES" TargetMode="External"/><Relationship Id="rId1412" Type="http://schemas.openxmlformats.org/officeDocument/2006/relationships/hyperlink" Target="https://afinvest.com.br/interno/relatorios/detalhes-de-ativos?id=3194&amp;codativo=BRKPA0" TargetMode="External"/><Relationship Id="rId214" Type="http://schemas.openxmlformats.org/officeDocument/2006/relationships/hyperlink" Target="https://afinvest.com.br/interno/relatorios/detalhes-de-ativos?id=7100&amp;codativo=LF002307IJ6" TargetMode="External"/><Relationship Id="rId298" Type="http://schemas.openxmlformats.org/officeDocument/2006/relationships/hyperlink" Target="https://afinvest.com.br/interno/relatorios/detalhes-de-ativos?id=7577&amp;codativo=DAPMAI29" TargetMode="External"/><Relationship Id="rId421" Type="http://schemas.openxmlformats.org/officeDocument/2006/relationships/hyperlink" Target="https://afinvest.com.br/interno/relatorios/detalhes-de-ativos?id=1220&amp;codativo=FIDC%20SIMPAR" TargetMode="External"/><Relationship Id="rId519" Type="http://schemas.openxmlformats.org/officeDocument/2006/relationships/hyperlink" Target="https://afinvest.com.br/interno/relatorios/detalhes-de-ativos?id=3091&amp;codativo=CVRDA6" TargetMode="External"/><Relationship Id="rId1051" Type="http://schemas.openxmlformats.org/officeDocument/2006/relationships/hyperlink" Target="https://afinvest.com.br/interno/relatorios/detalhes-de-ativos?id=1459&amp;codativo=CRA%20Ferroeste%202%C2%AA%20S%C3%A9rie" TargetMode="External"/><Relationship Id="rId1149" Type="http://schemas.openxmlformats.org/officeDocument/2006/relationships/hyperlink" Target="https://afinvest.com.br/interno/relatorios/detalhes-de-ativos?id=1249&amp;codativo=CAIXA" TargetMode="External"/><Relationship Id="rId1356" Type="http://schemas.openxmlformats.org/officeDocument/2006/relationships/hyperlink" Target="https://afinvest.com.br/interno/relatorios/detalhes-de-ativos?id=8398&amp;codativo=ASAIA0" TargetMode="External"/><Relationship Id="rId158" Type="http://schemas.openxmlformats.org/officeDocument/2006/relationships/hyperlink" Target="https://afinvest.com.br/interno/relatorios/detalhes-de-ativos?id=9490&amp;codativo=LF0023082A5" TargetMode="External"/><Relationship Id="rId726" Type="http://schemas.openxmlformats.org/officeDocument/2006/relationships/hyperlink" Target="https://afinvest.com.br/interno/relatorios/detalhes-de-ativos?id=1168&amp;codativo=IGSN15" TargetMode="External"/><Relationship Id="rId933" Type="http://schemas.openxmlformats.org/officeDocument/2006/relationships/hyperlink" Target="https://afinvest.com.br/interno/relatorios/detalhes-de-ativos?id=2780&amp;codativo=CBRDB8" TargetMode="External"/><Relationship Id="rId1009" Type="http://schemas.openxmlformats.org/officeDocument/2006/relationships/hyperlink" Target="https://afinvest.com.br/interno/relatorios/detalhes-de-ativos?id=8033&amp;codativo=RIS424" TargetMode="External"/><Relationship Id="rId62" Type="http://schemas.openxmlformats.org/officeDocument/2006/relationships/hyperlink" Target="https://afinvest.com.br/interno/relatorios/detalhes-de-ativos?id=6001&amp;codativo=LFSN1900CR5" TargetMode="External"/><Relationship Id="rId365" Type="http://schemas.openxmlformats.org/officeDocument/2006/relationships/hyperlink" Target="https://afinvest.com.br/interno/relatorios/detalhes-de-ativos?id=408&amp;codativo=FIDC%20Sifra%20Plus%20Sr" TargetMode="External"/><Relationship Id="rId572" Type="http://schemas.openxmlformats.org/officeDocument/2006/relationships/hyperlink" Target="https://afinvest.com.br/interno/relatorios/detalhes-de-ativos?id=8398&amp;codativo=ASAIA0" TargetMode="External"/><Relationship Id="rId1216" Type="http://schemas.openxmlformats.org/officeDocument/2006/relationships/hyperlink" Target="https://afinvest.com.br/interno/relatorios/detalhes-de-ativos?id=5821&amp;codativo=LFSN2200E75" TargetMode="External"/><Relationship Id="rId1423" Type="http://schemas.openxmlformats.org/officeDocument/2006/relationships/hyperlink" Target="https://afinvest.com.br/interno/relatorios/detalhes-de-ativos?id=7897&amp;codativo=CRI%20PERNAMBUCO%2035%C2%AA%20(23J1753853)" TargetMode="External"/><Relationship Id="rId225" Type="http://schemas.openxmlformats.org/officeDocument/2006/relationships/hyperlink" Target="https://afinvest.com.br/interno/relatorios/detalhes-de-ativos?id=2957&amp;codativo=DAPAGO28" TargetMode="External"/><Relationship Id="rId432" Type="http://schemas.openxmlformats.org/officeDocument/2006/relationships/hyperlink" Target="https://afinvest.com.br/interno/relatorios/detalhes-de-ativos?id=9223&amp;codativo=FIDC%20PICPAY%20FGTS%20SR" TargetMode="External"/><Relationship Id="rId877" Type="http://schemas.openxmlformats.org/officeDocument/2006/relationships/hyperlink" Target="https://afinvest.com.br/interno/relatorios/detalhes-de-ativos?id=7260&amp;codativo=PASS12" TargetMode="External"/><Relationship Id="rId1062" Type="http://schemas.openxmlformats.org/officeDocument/2006/relationships/hyperlink" Target="https://afinvest.com.br/interno/relatorios/detalhes-de-ativos?id=8711&amp;codativo=USP8T88JAA61" TargetMode="External"/><Relationship Id="rId737" Type="http://schemas.openxmlformats.org/officeDocument/2006/relationships/hyperlink" Target="https://afinvest.com.br/interno/relatorios/detalhes-de-ativos?id=5764&amp;codativo=HBSA12" TargetMode="External"/><Relationship Id="rId944" Type="http://schemas.openxmlformats.org/officeDocument/2006/relationships/hyperlink" Target="https://afinvest.com.br/interno/relatorios/detalhes-de-ativos?id=5722&amp;codativo=AALR13" TargetMode="External"/><Relationship Id="rId1367" Type="http://schemas.openxmlformats.org/officeDocument/2006/relationships/hyperlink" Target="https://afinvest.com.br/interno/relatorios/detalhes-de-ativos?id=2626&amp;codativo=OMGE13" TargetMode="External"/><Relationship Id="rId73" Type="http://schemas.openxmlformats.org/officeDocument/2006/relationships/hyperlink" Target="https://afinvest.com.br/interno/relatorios/detalhes-de-ativos?id=5821&amp;codativo=LFSN2200E75" TargetMode="External"/><Relationship Id="rId169" Type="http://schemas.openxmlformats.org/officeDocument/2006/relationships/hyperlink" Target="https://afinvest.com.br/interno/relatorios/detalhes-de-ativos?id=8578&amp;codativo=LF002400KBW" TargetMode="External"/><Relationship Id="rId376" Type="http://schemas.openxmlformats.org/officeDocument/2006/relationships/hyperlink" Target="https://afinvest.com.br/interno/relatorios/detalhes-de-ativos?id=7680&amp;codativo=FIDC%20Pagbem%20Sr%207" TargetMode="External"/><Relationship Id="rId583" Type="http://schemas.openxmlformats.org/officeDocument/2006/relationships/hyperlink" Target="https://afinvest.com.br/interno/relatorios/detalhes-de-ativos?id=1420&amp;codativo=SBFC12" TargetMode="External"/><Relationship Id="rId790" Type="http://schemas.openxmlformats.org/officeDocument/2006/relationships/hyperlink" Target="https://afinvest.com.br/interno/relatorios/detalhes-de-ativos?id=9107&amp;codativo=ENGIB2" TargetMode="External"/><Relationship Id="rId804" Type="http://schemas.openxmlformats.org/officeDocument/2006/relationships/hyperlink" Target="https://afinvest.com.br/interno/relatorios/detalhes-de-ativos?id=7269&amp;codativo=ERDVC3" TargetMode="External"/><Relationship Id="rId1227" Type="http://schemas.openxmlformats.org/officeDocument/2006/relationships/hyperlink" Target="https://afinvest.com.br/interno/relatorios/detalhes-de-ativos?id=6884&amp;codativo=LF002305RGT" TargetMode="External"/><Relationship Id="rId1434" Type="http://schemas.openxmlformats.org/officeDocument/2006/relationships/hyperlink" Target="https://afinvest.com.br/interno/relatorios/detalhes-de-ativos?id=8710&amp;codativo=CDB824AAYU7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2957&amp;codativo=DAPAGO28" TargetMode="External"/><Relationship Id="rId443" Type="http://schemas.openxmlformats.org/officeDocument/2006/relationships/hyperlink" Target="https://afinvest.com.br/interno/relatorios/detalhes-de-ativos?id=9487&amp;codativo=FIDC%20Icred%20INSS" TargetMode="External"/><Relationship Id="rId650" Type="http://schemas.openxmlformats.org/officeDocument/2006/relationships/hyperlink" Target="https://afinvest.com.br/interno/relatorios/detalhes-de-ativos?id=2766&amp;codativo=MOVI37" TargetMode="External"/><Relationship Id="rId888" Type="http://schemas.openxmlformats.org/officeDocument/2006/relationships/hyperlink" Target="https://afinvest.com.br/interno/relatorios/detalhes-de-ativos?id=3460&amp;codativo=VTII12" TargetMode="External"/><Relationship Id="rId1073" Type="http://schemas.openxmlformats.org/officeDocument/2006/relationships/hyperlink" Target="https://afinvest.com.br/interno/relatorios/detalhes-de-ativos?id=1306&amp;codativo=BANORT%207%20%E2%85%9D%20PERP" TargetMode="External"/><Relationship Id="rId1280" Type="http://schemas.openxmlformats.org/officeDocument/2006/relationships/hyperlink" Target="https://afinvest.com.br/interno/relatorios/detalhes-de-ativos?id=2684&amp;codativo=AFHI11" TargetMode="External"/><Relationship Id="rId303" Type="http://schemas.openxmlformats.org/officeDocument/2006/relationships/hyperlink" Target="https://afinvest.com.br/interno/relatorios/detalhes-de-ativos?id=4099&amp;codativo=DAPAGO32" TargetMode="External"/><Relationship Id="rId748" Type="http://schemas.openxmlformats.org/officeDocument/2006/relationships/hyperlink" Target="https://afinvest.com.br/interno/relatorios/detalhes-de-ativos?id=3431&amp;codativo=GBSP11" TargetMode="External"/><Relationship Id="rId955" Type="http://schemas.openxmlformats.org/officeDocument/2006/relationships/hyperlink" Target="https://afinvest.com.br/interno/relatorios/detalhes-de-ativos?id=8984&amp;codativo=CMGDB1" TargetMode="External"/><Relationship Id="rId1140" Type="http://schemas.openxmlformats.org/officeDocument/2006/relationships/hyperlink" Target="https://afinvest.com.br/interno/relatorios/detalhes-de-ativos?id=1249&amp;codativo=CAIXA" TargetMode="External"/><Relationship Id="rId1378" Type="http://schemas.openxmlformats.org/officeDocument/2006/relationships/hyperlink" Target="https://afinvest.com.br/interno/relatorios/detalhes-de-ativos?id=215&amp;codativo=LIGHB6" TargetMode="External"/><Relationship Id="rId84" Type="http://schemas.openxmlformats.org/officeDocument/2006/relationships/hyperlink" Target="https://afinvest.com.br/interno/relatorios/detalhes-de-ativos?id=6006&amp;codativo=LFSN2200G2L" TargetMode="External"/><Relationship Id="rId387" Type="http://schemas.openxmlformats.org/officeDocument/2006/relationships/hyperlink" Target="https://afinvest.com.br/interno/relatorios/detalhes-de-ativos?id=8328&amp;codativo=FIDC%20Guardian%20MC%20II%20Sr" TargetMode="External"/><Relationship Id="rId510" Type="http://schemas.openxmlformats.org/officeDocument/2006/relationships/hyperlink" Target="https://afinvest.com.br/interno/relatorios/detalhes-de-ativos?id=1464&amp;codativo=VAMO23" TargetMode="External"/><Relationship Id="rId594" Type="http://schemas.openxmlformats.org/officeDocument/2006/relationships/hyperlink" Target="https://afinvest.com.br/interno/relatorios/detalhes-de-ativos?id=2826&amp;codativo=RIPR22" TargetMode="External"/><Relationship Id="rId608" Type="http://schemas.openxmlformats.org/officeDocument/2006/relationships/hyperlink" Target="https://afinvest.com.br/interno/relatorios/detalhes-de-ativos?id=3368&amp;codativo=QUAL16" TargetMode="External"/><Relationship Id="rId815" Type="http://schemas.openxmlformats.org/officeDocument/2006/relationships/hyperlink" Target="https://afinvest.com.br/interno/relatorios/detalhes-de-ativos?id=7268&amp;codativo=ERDVB3" TargetMode="External"/><Relationship Id="rId1238" Type="http://schemas.openxmlformats.org/officeDocument/2006/relationships/hyperlink" Target="https://afinvest.com.br/interno/relatorios/detalhes-de-ativos?id=8012&amp;codativo=LF002000977" TargetMode="External"/><Relationship Id="rId1445" Type="http://schemas.openxmlformats.org/officeDocument/2006/relationships/hyperlink" Target="https://afinvest.com.br/interno/relatorios/detalhes-de-ativos?id=2769&amp;codativo=GOLD11" TargetMode="External"/><Relationship Id="rId247" Type="http://schemas.openxmlformats.org/officeDocument/2006/relationships/hyperlink" Target="https://afinvest.com.br/interno/relatorios/detalhes-de-ativos?id=4120&amp;codativo=DAPMAI27" TargetMode="External"/><Relationship Id="rId899" Type="http://schemas.openxmlformats.org/officeDocument/2006/relationships/hyperlink" Target="https://afinvest.com.br/interno/relatorios/detalhes-de-ativos?id=8005&amp;codativo=CHSF12" TargetMode="External"/><Relationship Id="rId1000" Type="http://schemas.openxmlformats.org/officeDocument/2006/relationships/hyperlink" Target="https://afinvest.com.br/interno/relatorios/detalhes-de-ativos?id=8804&amp;codativo=AMERF2" TargetMode="External"/><Relationship Id="rId1084" Type="http://schemas.openxmlformats.org/officeDocument/2006/relationships/hyperlink" Target="https://afinvest.com.br/interno/relatorios/detalhes-de-ativos?id=8006&amp;codativo=100000" TargetMode="External"/><Relationship Id="rId1305" Type="http://schemas.openxmlformats.org/officeDocument/2006/relationships/hyperlink" Target="https://afinvest.com.br/interno/relatorios/detalhes-de-ativos?id=7747&amp;codativo=SANTANDER%20CASH%20BLACK%20VI" TargetMode="External"/><Relationship Id="rId107" Type="http://schemas.openxmlformats.org/officeDocument/2006/relationships/hyperlink" Target="https://afinvest.com.br/interno/relatorios/detalhes-de-ativos?id=2639&amp;codativo=LFSC190054I" TargetMode="External"/><Relationship Id="rId454" Type="http://schemas.openxmlformats.org/officeDocument/2006/relationships/hyperlink" Target="https://afinvest.com.br/interno/relatorios/detalhes-de-ativos?id=8007&amp;codativo=FIDC%20CloudWalk%20II" TargetMode="External"/><Relationship Id="rId661" Type="http://schemas.openxmlformats.org/officeDocument/2006/relationships/hyperlink" Target="https://afinvest.com.br/interno/relatorios/detalhes-de-ativos?id=2934&amp;codativo=MSGT33" TargetMode="External"/><Relationship Id="rId759" Type="http://schemas.openxmlformats.org/officeDocument/2006/relationships/hyperlink" Target="https://afinvest.com.br/interno/relatorios/detalhes-de-ativos?id=7270&amp;codativo=CGOS14" TargetMode="External"/><Relationship Id="rId966" Type="http://schemas.openxmlformats.org/officeDocument/2006/relationships/hyperlink" Target="https://afinvest.com.br/interno/relatorios/detalhes-de-ativos?id=3194&amp;codativo=BRKPA0" TargetMode="External"/><Relationship Id="rId1291" Type="http://schemas.openxmlformats.org/officeDocument/2006/relationships/hyperlink" Target="https://afinvest.com.br/interno/relatorios/detalhes-de-ativos?id=873&amp;codativo=AF%20GLOBAL%20BONDS%20FI%20RF%20CP%20IE" TargetMode="External"/><Relationship Id="rId1389" Type="http://schemas.openxmlformats.org/officeDocument/2006/relationships/hyperlink" Target="https://afinvest.com.br/interno/relatorios/detalhes-de-ativos?id=9151&amp;codativo=AEGE17" TargetMode="External"/><Relationship Id="rId11" Type="http://schemas.openxmlformats.org/officeDocument/2006/relationships/hyperlink" Target="https://afinvest.com.br/interno/relatorios/detalhes-de-ativos?id=1369&amp;codativo=LFT%20mar%2027" TargetMode="External"/><Relationship Id="rId314" Type="http://schemas.openxmlformats.org/officeDocument/2006/relationships/hyperlink" Target="https://afinvest.com.br/interno/relatorios/detalhes-de-ativos?id=8629&amp;codativo=BORDEAUX" TargetMode="External"/><Relationship Id="rId398" Type="http://schemas.openxmlformats.org/officeDocument/2006/relationships/hyperlink" Target="https://afinvest.com.br/interno/relatorios/detalhes-de-ativos?id=9750&amp;codativo=FIDC%20NOTO%20CONSIGNADOS%20SR1" TargetMode="External"/><Relationship Id="rId521" Type="http://schemas.openxmlformats.org/officeDocument/2006/relationships/hyperlink" Target="https://afinvest.com.br/interno/relatorios/detalhes-de-ativos?id=9446&amp;codativo=VERT18%20(nota%20reestruturada)" TargetMode="External"/><Relationship Id="rId619" Type="http://schemas.openxmlformats.org/officeDocument/2006/relationships/hyperlink" Target="https://afinvest.com.br/interno/relatorios/detalhes-de-ativos?id=3468&amp;codativo=PEJA11" TargetMode="External"/><Relationship Id="rId1151" Type="http://schemas.openxmlformats.org/officeDocument/2006/relationships/hyperlink" Target="https://afinvest.com.br/interno/relatorios/detalhes-de-ativos?id=20&amp;codativo=YDUQ3" TargetMode="External"/><Relationship Id="rId1249" Type="http://schemas.openxmlformats.org/officeDocument/2006/relationships/hyperlink" Target="https://afinvest.com.br/interno/relatorios/detalhes-de-ativos?id=7998&amp;codativo=LF002400ABL" TargetMode="External"/><Relationship Id="rId95" Type="http://schemas.openxmlformats.org/officeDocument/2006/relationships/hyperlink" Target="https://afinvest.com.br/interno/relatorios/detalhes-de-ativos?id=7720&amp;codativo=LFSC24000BB" TargetMode="External"/><Relationship Id="rId160" Type="http://schemas.openxmlformats.org/officeDocument/2006/relationships/hyperlink" Target="https://afinvest.com.br/interno/relatorios/detalhes-de-ativos?id=8803&amp;codativo=LF002400Q0B" TargetMode="External"/><Relationship Id="rId826" Type="http://schemas.openxmlformats.org/officeDocument/2006/relationships/hyperlink" Target="https://afinvest.com.br/interno/relatorios/detalhes-de-ativos?id=1596&amp;codativo=DASAA4" TargetMode="External"/><Relationship Id="rId1011" Type="http://schemas.openxmlformats.org/officeDocument/2006/relationships/hyperlink" Target="https://afinvest.com.br/interno/relatorios/detalhes-de-ativos?id=5641&amp;codativo=GSTS14" TargetMode="External"/><Relationship Id="rId1109" Type="http://schemas.openxmlformats.org/officeDocument/2006/relationships/hyperlink" Target="https://afinvest.com.br/interno/relatorios/detalhes-de-ativos?id=8852&amp;codativo=CDB924AJYNT" TargetMode="External"/><Relationship Id="rId258" Type="http://schemas.openxmlformats.org/officeDocument/2006/relationships/hyperlink" Target="https://afinvest.com.br/interno/relatorios/detalhes-de-ativos?id=4120&amp;codativo=DAPMAI27" TargetMode="External"/><Relationship Id="rId465" Type="http://schemas.openxmlformats.org/officeDocument/2006/relationships/hyperlink" Target="https://afinvest.com.br/interno/relatorios/detalhes-de-ativos?id=8877&amp;codativo=FIDC%20Artico%20Sr" TargetMode="External"/><Relationship Id="rId672" Type="http://schemas.openxmlformats.org/officeDocument/2006/relationships/hyperlink" Target="https://afinvest.com.br/interno/relatorios/detalhes-de-ativos?id=9215&amp;codativo=LIGT11" TargetMode="External"/><Relationship Id="rId1095" Type="http://schemas.openxmlformats.org/officeDocument/2006/relationships/hyperlink" Target="https://afinvest.com.br/interno/relatorios/detalhes-de-ativos?id=9357&amp;codativo=CDB1256KW68" TargetMode="External"/><Relationship Id="rId1316" Type="http://schemas.openxmlformats.org/officeDocument/2006/relationships/hyperlink" Target="https://afinvest.com.br/interno/relatorios/detalhes-de-ativos?id=7680&amp;codativo=FIDC%20Pagbem%20Sr%207" TargetMode="External"/><Relationship Id="rId22" Type="http://schemas.openxmlformats.org/officeDocument/2006/relationships/hyperlink" Target="https://afinvest.com.br/interno/relatorios/detalhes-de-ativos?id=821&amp;codativo=LFT%20set%2026" TargetMode="External"/><Relationship Id="rId118" Type="http://schemas.openxmlformats.org/officeDocument/2006/relationships/hyperlink" Target="https://afinvest.com.br/interno/relatorios/detalhes-de-ativos?id=7859&amp;codativo=LFSC24001JR" TargetMode="External"/><Relationship Id="rId325" Type="http://schemas.openxmlformats.org/officeDocument/2006/relationships/hyperlink" Target="https://afinvest.com.br/interno/relatorios/detalhes-de-ativos?id=873&amp;codativo=AF%20GLOBAL%20BONDS%20FI%20RF%20CP%20IE" TargetMode="External"/><Relationship Id="rId532" Type="http://schemas.openxmlformats.org/officeDocument/2006/relationships/hyperlink" Target="https://afinvest.com.br/interno/relatorios/detalhes-de-ativos?id=9445&amp;codativo=VERT19%20(nota%20participativa)" TargetMode="External"/><Relationship Id="rId977" Type="http://schemas.openxmlformats.org/officeDocument/2006/relationships/hyperlink" Target="https://afinvest.com.br/interno/relatorios/detalhes-de-ativos?id=6410&amp;codativo=BRFS31" TargetMode="External"/><Relationship Id="rId1162" Type="http://schemas.openxmlformats.org/officeDocument/2006/relationships/hyperlink" Target="https://afinvest.com.br/interno/relatorios/detalhes-de-ativos?id=850&amp;codativo=PRIO3" TargetMode="External"/><Relationship Id="rId171" Type="http://schemas.openxmlformats.org/officeDocument/2006/relationships/hyperlink" Target="https://afinvest.com.br/interno/relatorios/detalhes-de-ativos?id=8578&amp;codativo=LF002400KBY" TargetMode="External"/><Relationship Id="rId837" Type="http://schemas.openxmlformats.org/officeDocument/2006/relationships/hyperlink" Target="https://afinvest.com.br/interno/relatorios/detalhes-de-ativos?id=8431&amp;codativo=CSANA0" TargetMode="External"/><Relationship Id="rId1022" Type="http://schemas.openxmlformats.org/officeDocument/2006/relationships/hyperlink" Target="https://afinvest.com.br/interno/relatorios/detalhes-de-ativos?id=2693&amp;codativo=AERI12" TargetMode="External"/><Relationship Id="rId269" Type="http://schemas.openxmlformats.org/officeDocument/2006/relationships/hyperlink" Target="https://afinvest.com.br/interno/relatorios/detalhes-de-ativos?id=940&amp;codativo=DAPAGO26" TargetMode="External"/><Relationship Id="rId476" Type="http://schemas.openxmlformats.org/officeDocument/2006/relationships/hyperlink" Target="https://afinvest.com.br/interno/relatorios/detalhes-de-ativos?id=8583&amp;codativo=VIXL18" TargetMode="External"/><Relationship Id="rId683" Type="http://schemas.openxmlformats.org/officeDocument/2006/relationships/hyperlink" Target="https://afinvest.com.br/interno/relatorios/detalhes-de-ativos?id=9215&amp;codativo=LIGT11" TargetMode="External"/><Relationship Id="rId890" Type="http://schemas.openxmlformats.org/officeDocument/2006/relationships/hyperlink" Target="https://afinvest.com.br/interno/relatorios/detalhes-de-ativos?id=3460&amp;codativo=VTII12" TargetMode="External"/><Relationship Id="rId904" Type="http://schemas.openxmlformats.org/officeDocument/2006/relationships/hyperlink" Target="https://afinvest.com.br/interno/relatorios/detalhes-de-ativos?id=8005&amp;codativo=CHSF12" TargetMode="External"/><Relationship Id="rId1327" Type="http://schemas.openxmlformats.org/officeDocument/2006/relationships/hyperlink" Target="https://afinvest.com.br/interno/relatorios/detalhes-de-ativos?id=387&amp;codativo=FIDC%20LF%20I%20SR4" TargetMode="External"/><Relationship Id="rId33" Type="http://schemas.openxmlformats.org/officeDocument/2006/relationships/hyperlink" Target="https://afinvest.com.br/interno/relatorios/detalhes-de-ativos?id=411&amp;codativo=NTN-B26" TargetMode="External"/><Relationship Id="rId129" Type="http://schemas.openxmlformats.org/officeDocument/2006/relationships/hyperlink" Target="https://afinvest.com.br/interno/relatorios/detalhes-de-ativos?id=7865&amp;codativo=LFSC24001P5" TargetMode="External"/><Relationship Id="rId336" Type="http://schemas.openxmlformats.org/officeDocument/2006/relationships/hyperlink" Target="https://afinvest.com.br/interno/relatorios/detalhes-de-ativos?id=7741&amp;codativo=SANTANDER%20CASH%20BLACK%20X" TargetMode="External"/><Relationship Id="rId543" Type="http://schemas.openxmlformats.org/officeDocument/2006/relationships/hyperlink" Target="https://afinvest.com.br/interno/relatorios/detalhes-de-ativos?id=6795&amp;codativo=TBSP11" TargetMode="External"/><Relationship Id="rId988" Type="http://schemas.openxmlformats.org/officeDocument/2006/relationships/hyperlink" Target="https://afinvest.com.br/interno/relatorios/detalhes-de-ativos?id=7942&amp;codativo=BHSA11" TargetMode="External"/><Relationship Id="rId1173" Type="http://schemas.openxmlformats.org/officeDocument/2006/relationships/hyperlink" Target="https://afinvest.com.br/interno/relatorios/detalhes-de-ativos?id=1473&amp;codativo=AMER3" TargetMode="External"/><Relationship Id="rId1380" Type="http://schemas.openxmlformats.org/officeDocument/2006/relationships/hyperlink" Target="https://afinvest.com.br/interno/relatorios/detalhes-de-ativos?id=1637&amp;codativo=LIGHC6" TargetMode="External"/><Relationship Id="rId182" Type="http://schemas.openxmlformats.org/officeDocument/2006/relationships/hyperlink" Target="https://afinvest.com.br/interno/relatorios/detalhes-de-ativos?id=7998&amp;codativo=LF002400ABJ" TargetMode="External"/><Relationship Id="rId403" Type="http://schemas.openxmlformats.org/officeDocument/2006/relationships/hyperlink" Target="https://afinvest.com.br/interno/relatorios/detalhes-de-ativos?id=5743&amp;codativo=FIDC%20FS%20FORTALECE" TargetMode="External"/><Relationship Id="rId750" Type="http://schemas.openxmlformats.org/officeDocument/2006/relationships/hyperlink" Target="https://afinvest.com.br/interno/relatorios/detalhes-de-ativos?id=8393&amp;codativo=FBRI13" TargetMode="External"/><Relationship Id="rId848" Type="http://schemas.openxmlformats.org/officeDocument/2006/relationships/hyperlink" Target="https://afinvest.com.br/interno/relatorios/detalhes-de-ativos?id=8505&amp;codativo=CPLD29" TargetMode="External"/><Relationship Id="rId1033" Type="http://schemas.openxmlformats.org/officeDocument/2006/relationships/hyperlink" Target="https://afinvest.com.br/interno/relatorios/detalhes-de-ativos?id=7681&amp;codativo=RRRP14" TargetMode="External"/><Relationship Id="rId487" Type="http://schemas.openxmlformats.org/officeDocument/2006/relationships/hyperlink" Target="https://afinvest.com.br/interno/relatorios/detalhes-de-ativos?id=3424&amp;codativo=VECS11" TargetMode="External"/><Relationship Id="rId610" Type="http://schemas.openxmlformats.org/officeDocument/2006/relationships/hyperlink" Target="https://afinvest.com.br/interno/relatorios/detalhes-de-ativos?id=3368&amp;codativo=QUAL16" TargetMode="External"/><Relationship Id="rId694" Type="http://schemas.openxmlformats.org/officeDocument/2006/relationships/hyperlink" Target="https://afinvest.com.br/interno/relatorios/detalhes-de-ativos?id=9215&amp;codativo=LIGT11" TargetMode="External"/><Relationship Id="rId708" Type="http://schemas.openxmlformats.org/officeDocument/2006/relationships/hyperlink" Target="https://afinvest.com.br/interno/relatorios/detalhes-de-ativos?id=1637&amp;codativo=LIGHC6" TargetMode="External"/><Relationship Id="rId915" Type="http://schemas.openxmlformats.org/officeDocument/2006/relationships/hyperlink" Target="https://afinvest.com.br/interno/relatorios/detalhes-de-ativos?id=2650&amp;codativo=CAEC21" TargetMode="External"/><Relationship Id="rId1240" Type="http://schemas.openxmlformats.org/officeDocument/2006/relationships/hyperlink" Target="https://afinvest.com.br/interno/relatorios/detalhes-de-ativos?id=8803&amp;codativo=LF002400Q0A" TargetMode="External"/><Relationship Id="rId1338" Type="http://schemas.openxmlformats.org/officeDocument/2006/relationships/hyperlink" Target="https://afinvest.com.br/interno/relatorios/detalhes-de-ativos?id=2927&amp;codativo=VBBR24" TargetMode="External"/><Relationship Id="rId347" Type="http://schemas.openxmlformats.org/officeDocument/2006/relationships/hyperlink" Target="https://afinvest.com.br/interno/relatorios/detalhes-de-ativos?id=7744&amp;codativo=SANTANDER%20CASH%20BLACK%20II" TargetMode="External"/><Relationship Id="rId999" Type="http://schemas.openxmlformats.org/officeDocument/2006/relationships/hyperlink" Target="https://afinvest.com.br/interno/relatorios/detalhes-de-ativos?id=8804&amp;codativo=AMERF2" TargetMode="External"/><Relationship Id="rId1100" Type="http://schemas.openxmlformats.org/officeDocument/2006/relationships/hyperlink" Target="https://afinvest.com.br/interno/relatorios/detalhes-de-ativos?id=6827&amp;codativo=CDB323EWULR" TargetMode="External"/><Relationship Id="rId1184" Type="http://schemas.openxmlformats.org/officeDocument/2006/relationships/hyperlink" Target="https://afinvest.com.br/interno/relatorios/detalhes-de-ativos?id=7&amp;codativo=COGN3" TargetMode="External"/><Relationship Id="rId1405" Type="http://schemas.openxmlformats.org/officeDocument/2006/relationships/hyperlink" Target="https://afinvest.com.br/interno/relatorios/detalhes-de-ativos?id=3508&amp;codativo=CRCG12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2918&amp;codativo=SULA29" TargetMode="External"/><Relationship Id="rId761" Type="http://schemas.openxmlformats.org/officeDocument/2006/relationships/hyperlink" Target="https://afinvest.com.br/interno/relatorios/detalhes-de-ativos?id=8503&amp;codativo=CGOS16" TargetMode="External"/><Relationship Id="rId859" Type="http://schemas.openxmlformats.org/officeDocument/2006/relationships/hyperlink" Target="https://afinvest.com.br/interno/relatorios/detalhes-de-ativos?id=1747&amp;codativo=CBAN52" TargetMode="External"/><Relationship Id="rId1391" Type="http://schemas.openxmlformats.org/officeDocument/2006/relationships/hyperlink" Target="https://afinvest.com.br/interno/relatorios/detalhes-de-ativos?id=8876&amp;codativo=CGOS18" TargetMode="External"/><Relationship Id="rId193" Type="http://schemas.openxmlformats.org/officeDocument/2006/relationships/hyperlink" Target="https://afinvest.com.br/interno/relatorios/detalhes-de-ativos?id=9721&amp;codativo=LFSC25004NH" TargetMode="External"/><Relationship Id="rId207" Type="http://schemas.openxmlformats.org/officeDocument/2006/relationships/hyperlink" Target="https://afinvest.com.br/interno/relatorios/detalhes-de-ativos?id=8111&amp;codativo=LF002400BZZ" TargetMode="External"/><Relationship Id="rId414" Type="http://schemas.openxmlformats.org/officeDocument/2006/relationships/hyperlink" Target="https://afinvest.com.br/interno/relatorios/detalhes-de-ativos?id=3505&amp;codativo=FIDC%20URA%20Agro%20SR" TargetMode="External"/><Relationship Id="rId498" Type="http://schemas.openxmlformats.org/officeDocument/2006/relationships/hyperlink" Target="https://afinvest.com.br/interno/relatorios/detalhes-de-ativos?id=7868&amp;codativo=VERO13" TargetMode="External"/><Relationship Id="rId621" Type="http://schemas.openxmlformats.org/officeDocument/2006/relationships/hyperlink" Target="https://afinvest.com.br/interno/relatorios/detalhes-de-ativos?id=9673&amp;codativo=PSAN23" TargetMode="External"/><Relationship Id="rId1044" Type="http://schemas.openxmlformats.org/officeDocument/2006/relationships/hyperlink" Target="https://afinvest.com.br/interno/relatorios/detalhes-de-ativos?id=7897&amp;codativo=CRI%20PERNAMBUCO%2035%C2%AA%20(23J1753853)" TargetMode="External"/><Relationship Id="rId1251" Type="http://schemas.openxmlformats.org/officeDocument/2006/relationships/hyperlink" Target="https://afinvest.com.br/interno/relatorios/detalhes-de-ativos?id=7998&amp;codativo=LF002400ABM" TargetMode="External"/><Relationship Id="rId1349" Type="http://schemas.openxmlformats.org/officeDocument/2006/relationships/hyperlink" Target="https://afinvest.com.br/interno/relatorios/detalhes-de-ativos?id=9445&amp;codativo=VERT19%20(nota%20participativa)" TargetMode="External"/><Relationship Id="rId260" Type="http://schemas.openxmlformats.org/officeDocument/2006/relationships/hyperlink" Target="https://afinvest.com.br/interno/relatorios/detalhes-de-ativos?id=940&amp;codativo=DAPAGO26" TargetMode="External"/><Relationship Id="rId719" Type="http://schemas.openxmlformats.org/officeDocument/2006/relationships/hyperlink" Target="https://afinvest.com.br/interno/relatorios/detalhes-de-ativos?id=2846&amp;codativo=JSLGA5" TargetMode="External"/><Relationship Id="rId926" Type="http://schemas.openxmlformats.org/officeDocument/2006/relationships/hyperlink" Target="https://afinvest.com.br/interno/relatorios/detalhes-de-ativos?id=2779&amp;codativo=CBRDA8" TargetMode="External"/><Relationship Id="rId1111" Type="http://schemas.openxmlformats.org/officeDocument/2006/relationships/hyperlink" Target="https://afinvest.com.br/interno/relatorios/detalhes-de-ativos?id=8852&amp;codativo=CDB924AJYNO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262&amp;codativo=LFSC19000BP" TargetMode="External"/><Relationship Id="rId358" Type="http://schemas.openxmlformats.org/officeDocument/2006/relationships/hyperlink" Target="https://afinvest.com.br/interno/relatorios/detalhes-de-ativos?id=7747&amp;codativo=SANTANDER%20CASH%20BLACK%20VI" TargetMode="External"/><Relationship Id="rId565" Type="http://schemas.openxmlformats.org/officeDocument/2006/relationships/hyperlink" Target="https://afinvest.com.br/interno/relatorios/detalhes-de-ativos?id=3004&amp;codativo=JSMLA5" TargetMode="External"/><Relationship Id="rId772" Type="http://schemas.openxmlformats.org/officeDocument/2006/relationships/hyperlink" Target="https://afinvest.com.br/interno/relatorios/detalhes-de-ativos?id=7317&amp;codativo=CGOS34" TargetMode="External"/><Relationship Id="rId1195" Type="http://schemas.openxmlformats.org/officeDocument/2006/relationships/hyperlink" Target="https://afinvest.com.br/interno/relatorios/detalhes-de-ativos?id=8523&amp;codativo=AMER11" TargetMode="External"/><Relationship Id="rId1209" Type="http://schemas.openxmlformats.org/officeDocument/2006/relationships/hyperlink" Target="https://afinvest.com.br/interno/relatorios/detalhes-de-ativos?id=1271&amp;codativo=Provis%C3%A3o" TargetMode="External"/><Relationship Id="rId1416" Type="http://schemas.openxmlformats.org/officeDocument/2006/relationships/hyperlink" Target="https://afinvest.com.br/interno/relatorios/detalhes-de-ativos?id=8804&amp;codativo=AMERF2" TargetMode="External"/><Relationship Id="rId218" Type="http://schemas.openxmlformats.org/officeDocument/2006/relationships/hyperlink" Target="https://afinvest.com.br/interno/relatorios/detalhes-de-ativos?id=940&amp;codativo=DAPAGO26" TargetMode="External"/><Relationship Id="rId425" Type="http://schemas.openxmlformats.org/officeDocument/2006/relationships/hyperlink" Target="https://afinvest.com.br/interno/relatorios/detalhes-de-ativos?id=8922&amp;codativo=FIDC%20Precavida" TargetMode="External"/><Relationship Id="rId632" Type="http://schemas.openxmlformats.org/officeDocument/2006/relationships/hyperlink" Target="https://afinvest.com.br/interno/relatorios/detalhes-de-ativos?id=2626&amp;codativo=OMGE13" TargetMode="External"/><Relationship Id="rId1055" Type="http://schemas.openxmlformats.org/officeDocument/2006/relationships/hyperlink" Target="https://afinvest.com.br/interno/relatorios/detalhes-de-ativos?id=9435&amp;codativo=Unigel%20nota%20reestruturada" TargetMode="External"/><Relationship Id="rId1262" Type="http://schemas.openxmlformats.org/officeDocument/2006/relationships/hyperlink" Target="https://afinvest.com.br/interno/relatorios/detalhes-de-ativos?id=3254&amp;codativo=DAPMAI25" TargetMode="External"/><Relationship Id="rId271" Type="http://schemas.openxmlformats.org/officeDocument/2006/relationships/hyperlink" Target="https://afinvest.com.br/interno/relatorios/detalhes-de-ativos?id=8109&amp;codativo=WDOMAI25" TargetMode="External"/><Relationship Id="rId937" Type="http://schemas.openxmlformats.org/officeDocument/2006/relationships/hyperlink" Target="https://afinvest.com.br/interno/relatorios/detalhes-de-ativos?id=8667&amp;codativo=CSMGB9" TargetMode="External"/><Relationship Id="rId1122" Type="http://schemas.openxmlformats.org/officeDocument/2006/relationships/hyperlink" Target="https://afinvest.com.br/interno/relatorios/detalhes-de-ativos?id=8887&amp;codativo=CDB%20MERCANTIL%20OUT25%20(CDBA245P84B)" TargetMode="External"/><Relationship Id="rId66" Type="http://schemas.openxmlformats.org/officeDocument/2006/relationships/hyperlink" Target="https://afinvest.com.br/interno/relatorios/detalhes-de-ativos?id=3176&amp;codativo=LFSN210099R" TargetMode="External"/><Relationship Id="rId131" Type="http://schemas.openxmlformats.org/officeDocument/2006/relationships/hyperlink" Target="https://afinvest.com.br/interno/relatorios/detalhes-de-ativos?id=6876&amp;codativo=LF002305RGW" TargetMode="External"/><Relationship Id="rId369" Type="http://schemas.openxmlformats.org/officeDocument/2006/relationships/hyperlink" Target="https://afinvest.com.br/interno/relatorios/detalhes-de-ativos?id=2845&amp;codativo=FIDC%20Red%20Multissetorial" TargetMode="External"/><Relationship Id="rId576" Type="http://schemas.openxmlformats.org/officeDocument/2006/relationships/hyperlink" Target="https://afinvest.com.br/interno/relatorios/detalhes-de-ativos?id=1410&amp;codativo=ASAI22" TargetMode="External"/><Relationship Id="rId783" Type="http://schemas.openxmlformats.org/officeDocument/2006/relationships/hyperlink" Target="https://afinvest.com.br/interno/relatorios/detalhes-de-ativos?id=2839&amp;codativo=ENGIC5" TargetMode="External"/><Relationship Id="rId990" Type="http://schemas.openxmlformats.org/officeDocument/2006/relationships/hyperlink" Target="https://afinvest.com.br/interno/relatorios/detalhes-de-ativos?id=7942&amp;codativo=BHSA11" TargetMode="External"/><Relationship Id="rId1427" Type="http://schemas.openxmlformats.org/officeDocument/2006/relationships/hyperlink" Target="https://afinvest.com.br/interno/relatorios/detalhes-de-ativos?id=1458&amp;codativo=CRA%20Ferroeste%201%C2%AA%20S%C3%A9rie" TargetMode="External"/><Relationship Id="rId229" Type="http://schemas.openxmlformats.org/officeDocument/2006/relationships/hyperlink" Target="https://afinvest.com.br/interno/relatorios/detalhes-de-ativos?id=4281&amp;codativo=DI1JAN26" TargetMode="External"/><Relationship Id="rId436" Type="http://schemas.openxmlformats.org/officeDocument/2006/relationships/hyperlink" Target="https://afinvest.com.br/interno/relatorios/detalhes-de-ativos?id=387&amp;codativo=FIDC%20LF%20I%20SR4" TargetMode="External"/><Relationship Id="rId643" Type="http://schemas.openxmlformats.org/officeDocument/2006/relationships/hyperlink" Target="https://afinvest.com.br/interno/relatorios/detalhes-de-ativos?id=9390&amp;codativo=NMCH11" TargetMode="External"/><Relationship Id="rId1066" Type="http://schemas.openxmlformats.org/officeDocument/2006/relationships/hyperlink" Target="https://afinvest.com.br/interno/relatorios/detalhes-de-ativos?id=3130&amp;codativo=NATURA29" TargetMode="External"/><Relationship Id="rId1273" Type="http://schemas.openxmlformats.org/officeDocument/2006/relationships/hyperlink" Target="https://afinvest.com.br/interno/relatorios/detalhes-de-ativos?id=3254&amp;codativo=DAPMAI25" TargetMode="External"/><Relationship Id="rId850" Type="http://schemas.openxmlformats.org/officeDocument/2006/relationships/hyperlink" Target="https://afinvest.com.br/interno/relatorios/detalhes-de-ativos?id=3364&amp;codativo=CPLD37" TargetMode="External"/><Relationship Id="rId948" Type="http://schemas.openxmlformats.org/officeDocument/2006/relationships/hyperlink" Target="https://afinvest.com.br/interno/relatorios/detalhes-de-ativos?id=9256&amp;codativo=EQPA18" TargetMode="External"/><Relationship Id="rId1133" Type="http://schemas.openxmlformats.org/officeDocument/2006/relationships/hyperlink" Target="https://afinvest.com.br/interno/relatorios/detalhes-de-ativos?id=1249&amp;codativo=CAIXA" TargetMode="External"/><Relationship Id="rId77" Type="http://schemas.openxmlformats.org/officeDocument/2006/relationships/hyperlink" Target="https://afinvest.com.br/interno/relatorios/detalhes-de-ativos?id=7958&amp;codativo=LFSN19009YU" TargetMode="External"/><Relationship Id="rId282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1462&amp;codativo=VAMO33" TargetMode="External"/><Relationship Id="rId587" Type="http://schemas.openxmlformats.org/officeDocument/2006/relationships/hyperlink" Target="https://afinvest.com.br/interno/relatorios/detalhes-de-ativos?id=3047&amp;codativo=GASC23" TargetMode="External"/><Relationship Id="rId710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7269&amp;codativo=ERDVC3" TargetMode="External"/><Relationship Id="rId1340" Type="http://schemas.openxmlformats.org/officeDocument/2006/relationships/hyperlink" Target="https://afinvest.com.br/interno/relatorios/detalhes-de-ativos?id=3424&amp;codativo=VECS11" TargetMode="External"/><Relationship Id="rId1438" Type="http://schemas.openxmlformats.org/officeDocument/2006/relationships/hyperlink" Target="https://afinvest.com.br/interno/relatorios/detalhes-de-ativos?id=9175&amp;codativo=CDBC241I1TH" TargetMode="External"/><Relationship Id="rId8" Type="http://schemas.openxmlformats.org/officeDocument/2006/relationships/hyperlink" Target="https://afinvest.com.br/interno/relatorios/detalhes-de-ativos?id=6707&amp;codativo=LFTset29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447" Type="http://schemas.openxmlformats.org/officeDocument/2006/relationships/hyperlink" Target="https://afinvest.com.br/interno/relatorios/detalhes-de-ativos?id=7810&amp;codativo=FIDC%20ACR%20Fast" TargetMode="External"/><Relationship Id="rId794" Type="http://schemas.openxmlformats.org/officeDocument/2006/relationships/hyperlink" Target="https://afinvest.com.br/interno/relatorios/detalhes-de-ativos?id=8430&amp;codativo=ENAT14" TargetMode="External"/><Relationship Id="rId1077" Type="http://schemas.openxmlformats.org/officeDocument/2006/relationships/hyperlink" Target="https://afinvest.com.br/interno/relatorios/detalhes-de-ativos?id=3420&amp;codativo=760199" TargetMode="External"/><Relationship Id="rId1200" Type="http://schemas.openxmlformats.org/officeDocument/2006/relationships/hyperlink" Target="https://afinvest.com.br/interno/relatorios/detalhes-de-ativos?id=6896&amp;codativo=TLT%20US" TargetMode="External"/><Relationship Id="rId654" Type="http://schemas.openxmlformats.org/officeDocument/2006/relationships/hyperlink" Target="https://afinvest.com.br/interno/relatorios/detalhes-de-ativos?id=223&amp;codativo=MOVI34" TargetMode="External"/><Relationship Id="rId861" Type="http://schemas.openxmlformats.org/officeDocument/2006/relationships/hyperlink" Target="https://afinvest.com.br/interno/relatorios/detalhes-de-ativos?id=1745&amp;codativo=CBAN12" TargetMode="External"/><Relationship Id="rId959" Type="http://schemas.openxmlformats.org/officeDocument/2006/relationships/hyperlink" Target="https://afinvest.com.br/interno/relatorios/detalhes-de-ativos?id=8666&amp;codativo=CLCD27" TargetMode="External"/><Relationship Id="rId1284" Type="http://schemas.openxmlformats.org/officeDocument/2006/relationships/hyperlink" Target="https://afinvest.com.br/interno/relatorios/detalhes-de-ativos?id=3065&amp;codativo=ABSOLUTE%20VERTEX%20ADVISORY%20FIC%20FIM" TargetMode="External"/><Relationship Id="rId293" Type="http://schemas.openxmlformats.org/officeDocument/2006/relationships/hyperlink" Target="https://afinvest.com.br/interno/relatorios/detalhes-de-ativos?id=3090&amp;codativo=DAPMAI35" TargetMode="External"/><Relationship Id="rId307" Type="http://schemas.openxmlformats.org/officeDocument/2006/relationships/hyperlink" Target="https://afinvest.com.br/interno/relatorios/detalhes-de-ativos?id=8109&amp;codativo=WDOMAI25" TargetMode="External"/><Relationship Id="rId514" Type="http://schemas.openxmlformats.org/officeDocument/2006/relationships/hyperlink" Target="https://afinvest.com.br/interno/relatorios/detalhes-de-ativos?id=8116&amp;codativo=VLIDA0" TargetMode="External"/><Relationship Id="rId721" Type="http://schemas.openxmlformats.org/officeDocument/2006/relationships/hyperlink" Target="https://afinvest.com.br/interno/relatorios/detalhes-de-ativos?id=2846&amp;codativo=JSLGA5" TargetMode="External"/><Relationship Id="rId1144" Type="http://schemas.openxmlformats.org/officeDocument/2006/relationships/hyperlink" Target="https://afinvest.com.br/interno/relatorios/detalhes-de-ativos?id=1249&amp;codativo=CAIXA" TargetMode="External"/><Relationship Id="rId1351" Type="http://schemas.openxmlformats.org/officeDocument/2006/relationships/hyperlink" Target="https://afinvest.com.br/interno/relatorios/detalhes-de-ativos?id=2918&amp;codativo=SULA29" TargetMode="External"/><Relationship Id="rId88" Type="http://schemas.openxmlformats.org/officeDocument/2006/relationships/hyperlink" Target="https://afinvest.com.br/interno/relatorios/detalhes-de-ativos?id=6005&amp;codativo=LFSN2200G2K" TargetMode="External"/><Relationship Id="rId153" Type="http://schemas.openxmlformats.org/officeDocument/2006/relationships/hyperlink" Target="https://afinvest.com.br/interno/relatorios/detalhes-de-ativos?id=8350&amp;codativo=LF0024007OE" TargetMode="External"/><Relationship Id="rId360" Type="http://schemas.openxmlformats.org/officeDocument/2006/relationships/hyperlink" Target="https://afinvest.com.br/interno/relatorios/detalhes-de-ativos?id=7742&amp;codativo=SANTANDER%20CASH%20BLACK%20V" TargetMode="External"/><Relationship Id="rId598" Type="http://schemas.openxmlformats.org/officeDocument/2006/relationships/hyperlink" Target="https://afinvest.com.br/interno/relatorios/detalhes-de-ativos?id=3014&amp;codativo=RDORC9" TargetMode="External"/><Relationship Id="rId819" Type="http://schemas.openxmlformats.org/officeDocument/2006/relationships/hyperlink" Target="https://afinvest.com.br/interno/relatorios/detalhes-de-ativos?id=1596&amp;codativo=DASAA4" TargetMode="External"/><Relationship Id="rId1004" Type="http://schemas.openxmlformats.org/officeDocument/2006/relationships/hyperlink" Target="https://afinvest.com.br/interno/relatorios/detalhes-de-ativos?id=2891&amp;codativo=ALGAB1" TargetMode="External"/><Relationship Id="rId1211" Type="http://schemas.openxmlformats.org/officeDocument/2006/relationships/hyperlink" Target="https://afinvest.com.br/interno/relatorios/detalhes-de-ativos?id=8260&amp;codativo=LFSN1800D4W" TargetMode="External"/><Relationship Id="rId220" Type="http://schemas.openxmlformats.org/officeDocument/2006/relationships/hyperlink" Target="https://afinvest.com.br/interno/relatorios/detalhes-de-ativos?id=4120&amp;codativo=DAPMAI27" TargetMode="External"/><Relationship Id="rId458" Type="http://schemas.openxmlformats.org/officeDocument/2006/relationships/hyperlink" Target="https://afinvest.com.br/interno/relatorios/detalhes-de-ativos?id=8007&amp;codativo=FIDC%20CloudWalk%20II" TargetMode="External"/><Relationship Id="rId665" Type="http://schemas.openxmlformats.org/officeDocument/2006/relationships/hyperlink" Target="https://afinvest.com.br/interno/relatorios/detalhes-de-ativos?id=7539&amp;codativo=LCAMC3" TargetMode="External"/><Relationship Id="rId872" Type="http://schemas.openxmlformats.org/officeDocument/2006/relationships/hyperlink" Target="https://afinvest.com.br/interno/relatorios/detalhes-de-ativos?id=3041&amp;codativo=CART13" TargetMode="External"/><Relationship Id="rId1088" Type="http://schemas.openxmlformats.org/officeDocument/2006/relationships/hyperlink" Target="https://afinvest.com.br/interno/relatorios/detalhes-de-ativos?id=2799&amp;codativo=760199" TargetMode="External"/><Relationship Id="rId1295" Type="http://schemas.openxmlformats.org/officeDocument/2006/relationships/hyperlink" Target="https://afinvest.com.br/interno/relatorios/detalhes-de-ativos?id=7741&amp;codativo=SANTANDER%20CASH%20BLACK%20X" TargetMode="External"/><Relationship Id="rId1309" Type="http://schemas.openxmlformats.org/officeDocument/2006/relationships/hyperlink" Target="https://afinvest.com.br/interno/relatorios/detalhes-de-ativos?id=7743&amp;codativo=SANTANDER%20CASH%20BLACK%20VIII" TargetMode="External"/><Relationship Id="rId15" Type="http://schemas.openxmlformats.org/officeDocument/2006/relationships/hyperlink" Target="https://afinvest.com.br/interno/relatorios/detalhes-de-ativos?id=2681&amp;codativo=LFT%20set%2027" TargetMode="External"/><Relationship Id="rId318" Type="http://schemas.openxmlformats.org/officeDocument/2006/relationships/hyperlink" Target="https://afinvest.com.br/interno/relatorios/detalhes-de-ativos?id=391&amp;codativo=GERAES%2030" TargetMode="External"/><Relationship Id="rId525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5764&amp;codativo=HBSA12" TargetMode="External"/><Relationship Id="rId1155" Type="http://schemas.openxmlformats.org/officeDocument/2006/relationships/hyperlink" Target="https://afinvest.com.br/interno/relatorios/detalhes-de-ativos?id=8285&amp;codativo=VTRU3" TargetMode="External"/><Relationship Id="rId1362" Type="http://schemas.openxmlformats.org/officeDocument/2006/relationships/hyperlink" Target="https://afinvest.com.br/interno/relatorios/detalhes-de-ativos?id=2723&amp;codativo=RDORB9" TargetMode="External"/><Relationship Id="rId99" Type="http://schemas.openxmlformats.org/officeDocument/2006/relationships/hyperlink" Target="https://afinvest.com.br/interno/relatorios/detalhes-de-ativos?id=2736&amp;codativo=LFSC19005L3" TargetMode="External"/><Relationship Id="rId164" Type="http://schemas.openxmlformats.org/officeDocument/2006/relationships/hyperlink" Target="https://afinvest.com.br/interno/relatorios/detalhes-de-ativos?id=8263&amp;codativo=LF002400EY5" TargetMode="External"/><Relationship Id="rId371" Type="http://schemas.openxmlformats.org/officeDocument/2006/relationships/hyperlink" Target="https://afinvest.com.br/interno/relatorios/detalhes-de-ativos?id=2845&amp;codativo=FIDC%20Red%20Multissetorial" TargetMode="External"/><Relationship Id="rId1015" Type="http://schemas.openxmlformats.org/officeDocument/2006/relationships/hyperlink" Target="https://afinvest.com.br/interno/relatorios/detalhes-de-ativos?id=8196&amp;codativo=AESOA1" TargetMode="External"/><Relationship Id="rId1222" Type="http://schemas.openxmlformats.org/officeDocument/2006/relationships/hyperlink" Target="https://afinvest.com.br/interno/relatorios/detalhes-de-ativos?id=7859&amp;codativo=LFSC24001JV" TargetMode="External"/><Relationship Id="rId469" Type="http://schemas.openxmlformats.org/officeDocument/2006/relationships/hyperlink" Target="https://afinvest.com.br/interno/relatorios/detalhes-de-ativos?id=7806&amp;codativo=VEBMA4" TargetMode="External"/><Relationship Id="rId676" Type="http://schemas.openxmlformats.org/officeDocument/2006/relationships/hyperlink" Target="https://afinvest.com.br/interno/relatorios/detalhes-de-ativos?id=215&amp;codativo=LIGHB6" TargetMode="External"/><Relationship Id="rId883" Type="http://schemas.openxmlformats.org/officeDocument/2006/relationships/hyperlink" Target="https://afinvest.com.br/interno/relatorios/detalhes-de-ativos?id=5729&amp;codativo=CSNAA2" TargetMode="External"/><Relationship Id="rId1099" Type="http://schemas.openxmlformats.org/officeDocument/2006/relationships/hyperlink" Target="https://afinvest.com.br/interno/relatorios/detalhes-de-ativos?id=6827&amp;codativo=CDB323EWULR" TargetMode="External"/><Relationship Id="rId26" Type="http://schemas.openxmlformats.org/officeDocument/2006/relationships/hyperlink" Target="https://afinvest.com.br/interno/relatorios/detalhes-de-ativos?id=7956&amp;codativo=LFTjun30" TargetMode="External"/><Relationship Id="rId231" Type="http://schemas.openxmlformats.org/officeDocument/2006/relationships/hyperlink" Target="https://afinvest.com.br/interno/relatorios/detalhes-de-ativos?id=8109&amp;codativo=WDOMAI25" TargetMode="External"/><Relationship Id="rId329" Type="http://schemas.openxmlformats.org/officeDocument/2006/relationships/hyperlink" Target="https://afinvest.com.br/interno/relatorios/detalhes-de-ativos?id=3247&amp;codativo=SANTANDER%20CASH%20ORANGE" TargetMode="External"/><Relationship Id="rId536" Type="http://schemas.openxmlformats.org/officeDocument/2006/relationships/hyperlink" Target="https://afinvest.com.br/interno/relatorios/detalhes-de-ativos?id=9445&amp;codativo=VERT19%20(nota%20participativa)" TargetMode="External"/><Relationship Id="rId1166" Type="http://schemas.openxmlformats.org/officeDocument/2006/relationships/hyperlink" Target="https://afinvest.com.br/interno/relatorios/detalhes-de-ativos?id=838&amp;codativo=MOVI3" TargetMode="External"/><Relationship Id="rId1373" Type="http://schemas.openxmlformats.org/officeDocument/2006/relationships/hyperlink" Target="https://afinvest.com.br/interno/relatorios/detalhes-de-ativos?id=1427&amp;codativo=LIGH1B" TargetMode="External"/><Relationship Id="rId175" Type="http://schemas.openxmlformats.org/officeDocument/2006/relationships/hyperlink" Target="https://afinvest.com.br/interno/relatorios/detalhes-de-ativos?id=8352&amp;codativo=LF0024008ZU" TargetMode="External"/><Relationship Id="rId743" Type="http://schemas.openxmlformats.org/officeDocument/2006/relationships/hyperlink" Target="https://afinvest.com.br/interno/relatorios/detalhes-de-ativos?id=8994&amp;codativo=SUMI17" TargetMode="External"/><Relationship Id="rId950" Type="http://schemas.openxmlformats.org/officeDocument/2006/relationships/hyperlink" Target="https://afinvest.com.br/interno/relatorios/detalhes-de-ativos?id=9256&amp;codativo=EQPA18" TargetMode="External"/><Relationship Id="rId1026" Type="http://schemas.openxmlformats.org/officeDocument/2006/relationships/hyperlink" Target="https://afinvest.com.br/interno/relatorios/detalhes-de-ativos?id=3192&amp;codativo=AEGPA0" TargetMode="External"/><Relationship Id="rId382" Type="http://schemas.openxmlformats.org/officeDocument/2006/relationships/hyperlink" Target="https://afinvest.com.br/interno/relatorios/detalhes-de-ativos?id=8473&amp;codativo=FIDC%20ICred%20Sr" TargetMode="External"/><Relationship Id="rId603" Type="http://schemas.openxmlformats.org/officeDocument/2006/relationships/hyperlink" Target="https://afinvest.com.br/interno/relatorios/detalhes-de-ativos?id=9110&amp;codativo=RAIZ23" TargetMode="External"/><Relationship Id="rId687" Type="http://schemas.openxmlformats.org/officeDocument/2006/relationships/hyperlink" Target="https://afinvest.com.br/interno/relatorios/detalhes-de-ativos?id=1427&amp;codativo=LIGH1B" TargetMode="External"/><Relationship Id="rId810" Type="http://schemas.openxmlformats.org/officeDocument/2006/relationships/hyperlink" Target="https://afinvest.com.br/interno/relatorios/detalhes-de-ativos?id=7268&amp;codativo=ERDVB3" TargetMode="External"/><Relationship Id="rId908" Type="http://schemas.openxmlformats.org/officeDocument/2006/relationships/hyperlink" Target="https://afinvest.com.br/interno/relatorios/detalhes-de-ativos?id=5638&amp;codativo=COCE18" TargetMode="External"/><Relationship Id="rId1233" Type="http://schemas.openxmlformats.org/officeDocument/2006/relationships/hyperlink" Target="https://afinvest.com.br/interno/relatorios/detalhes-de-ativos?id=8351&amp;codativo=LF002400GAO" TargetMode="External"/><Relationship Id="rId1440" Type="http://schemas.openxmlformats.org/officeDocument/2006/relationships/hyperlink" Target="https://afinvest.com.br/interno/relatorios/detalhes-de-ativos?id=8577&amp;codativo=CDB724BH6RG" TargetMode="External"/><Relationship Id="rId242" Type="http://schemas.openxmlformats.org/officeDocument/2006/relationships/hyperlink" Target="https://afinvest.com.br/interno/relatorios/detalhes-de-ativos?id=395&amp;codativo=DI1JAN27" TargetMode="External"/><Relationship Id="rId894" Type="http://schemas.openxmlformats.org/officeDocument/2006/relationships/hyperlink" Target="https://afinvest.com.br/interno/relatorios/detalhes-de-ativos?id=3508&amp;codativo=CRCG12" TargetMode="External"/><Relationship Id="rId1177" Type="http://schemas.openxmlformats.org/officeDocument/2006/relationships/hyperlink" Target="https://afinvest.com.br/interno/relatorios/detalhes-de-ativos?id=3077&amp;codativo=LQD%20US" TargetMode="External"/><Relationship Id="rId1300" Type="http://schemas.openxmlformats.org/officeDocument/2006/relationships/hyperlink" Target="https://afinvest.com.br/interno/relatorios/detalhes-de-ativos?id=7743&amp;codativo=SANTANDER%20CASH%20BLACK%20VIII" TargetMode="External"/><Relationship Id="rId37" Type="http://schemas.openxmlformats.org/officeDocument/2006/relationships/hyperlink" Target="https://afinvest.com.br/interno/relatorios/detalhes-de-ativos?id=1271&amp;codativo=Provis%C3%A3o" TargetMode="External"/><Relationship Id="rId102" Type="http://schemas.openxmlformats.org/officeDocument/2006/relationships/hyperlink" Target="https://afinvest.com.br/interno/relatorios/detalhes-de-ativos?id=3081&amp;codativo=LFSC19005FF" TargetMode="External"/><Relationship Id="rId547" Type="http://schemas.openxmlformats.org/officeDocument/2006/relationships/hyperlink" Target="https://afinvest.com.br/interno/relatorios/detalhes-de-ativos?id=6795&amp;codativo=TBSP11" TargetMode="External"/><Relationship Id="rId754" Type="http://schemas.openxmlformats.org/officeDocument/2006/relationships/hyperlink" Target="https://afinvest.com.br/interno/relatorios/detalhes-de-ativos?id=9151&amp;codativo=AEGE17" TargetMode="External"/><Relationship Id="rId961" Type="http://schemas.openxmlformats.org/officeDocument/2006/relationships/hyperlink" Target="https://afinvest.com.br/interno/relatorios/detalhes-de-ativos?id=1712&amp;codativo=BRKP28" TargetMode="External"/><Relationship Id="rId1384" Type="http://schemas.openxmlformats.org/officeDocument/2006/relationships/hyperlink" Target="https://afinvest.com.br/interno/relatorios/detalhes-de-ativos?id=5764&amp;codativo=HBSA12" TargetMode="External"/><Relationship Id="rId90" Type="http://schemas.openxmlformats.org/officeDocument/2006/relationships/hyperlink" Target="https://afinvest.com.br/interno/relatorios/detalhes-de-ativos?id=6005&amp;codativo=LFSN2200G2M" TargetMode="External"/><Relationship Id="rId186" Type="http://schemas.openxmlformats.org/officeDocument/2006/relationships/hyperlink" Target="https://afinvest.com.br/interno/relatorios/detalhes-de-ativos?id=7998&amp;codativo=LF002400ABH" TargetMode="External"/><Relationship Id="rId393" Type="http://schemas.openxmlformats.org/officeDocument/2006/relationships/hyperlink" Target="https://afinvest.com.br/interno/relatorios/detalhes-de-ativos?id=9577&amp;codativo=GREEN%20FIDC%20SOLAR" TargetMode="External"/><Relationship Id="rId407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1596&amp;codativo=DASAA4" TargetMode="External"/><Relationship Id="rId1037" Type="http://schemas.openxmlformats.org/officeDocument/2006/relationships/hyperlink" Target="https://afinvest.com.br/interno/relatorios/detalhes-de-ativos?id=7897&amp;codativo=CRI%20PERNAMBUCO%2035%C2%AA%20(23J1753853)" TargetMode="External"/><Relationship Id="rId1244" Type="http://schemas.openxmlformats.org/officeDocument/2006/relationships/hyperlink" Target="https://afinvest.com.br/interno/relatorios/detalhes-de-ativos?id=8578&amp;codativo=LF002400KC1" TargetMode="External"/><Relationship Id="rId253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9575&amp;codativo=AXIS%20RENOV%C3%81VEIS%20FIDC" TargetMode="External"/><Relationship Id="rId698" Type="http://schemas.openxmlformats.org/officeDocument/2006/relationships/hyperlink" Target="https://afinvest.com.br/interno/relatorios/detalhes-de-ativos?id=1427&amp;codativo=LIGH1B" TargetMode="External"/><Relationship Id="rId919" Type="http://schemas.openxmlformats.org/officeDocument/2006/relationships/hyperlink" Target="https://afinvest.com.br/interno/relatorios/detalhes-de-ativos?id=8444&amp;codativo=CAEC22" TargetMode="External"/><Relationship Id="rId1090" Type="http://schemas.openxmlformats.org/officeDocument/2006/relationships/hyperlink" Target="https://afinvest.com.br/interno/relatorios/detalhes-de-ativos?id=3220&amp;codativo=210100" TargetMode="External"/><Relationship Id="rId1104" Type="http://schemas.openxmlformats.org/officeDocument/2006/relationships/hyperlink" Target="https://afinvest.com.br/interno/relatorios/detalhes-de-ativos?id=8710&amp;codativo=CDB824AAYUC" TargetMode="External"/><Relationship Id="rId1311" Type="http://schemas.openxmlformats.org/officeDocument/2006/relationships/hyperlink" Target="https://afinvest.com.br/interno/relatorios/detalhes-de-ativos?id=7745&amp;codativo=SANTANDER%20CASH%20BLACK%20IV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7859&amp;codativo=LFSC24001JT" TargetMode="External"/><Relationship Id="rId320" Type="http://schemas.openxmlformats.org/officeDocument/2006/relationships/hyperlink" Target="https://afinvest.com.br/interno/relatorios/detalhes-de-ativos?id=343&amp;codativo=GERAES" TargetMode="External"/><Relationship Id="rId558" Type="http://schemas.openxmlformats.org/officeDocument/2006/relationships/hyperlink" Target="https://afinvest.com.br/interno/relatorios/detalhes-de-ativos?id=6919&amp;codativo=RISP12" TargetMode="External"/><Relationship Id="rId765" Type="http://schemas.openxmlformats.org/officeDocument/2006/relationships/hyperlink" Target="https://afinvest.com.br/interno/relatorios/detalhes-de-ativos?id=8876&amp;codativo=CGOS18" TargetMode="External"/><Relationship Id="rId972" Type="http://schemas.openxmlformats.org/officeDocument/2006/relationships/hyperlink" Target="https://afinvest.com.br/interno/relatorios/detalhes-de-ativos?id=5807&amp;codativo=RMSA12" TargetMode="External"/><Relationship Id="rId1188" Type="http://schemas.openxmlformats.org/officeDocument/2006/relationships/hyperlink" Target="https://afinvest.com.br/interno/relatorios/detalhes-de-ativos?id=855&amp;codativo=BBAS3" TargetMode="External"/><Relationship Id="rId1395" Type="http://schemas.openxmlformats.org/officeDocument/2006/relationships/hyperlink" Target="https://afinvest.com.br/interno/relatorios/detalhes-de-ativos?id=7268&amp;codativo=ERDVB3" TargetMode="External"/><Relationship Id="rId1409" Type="http://schemas.openxmlformats.org/officeDocument/2006/relationships/hyperlink" Target="https://afinvest.com.br/interno/relatorios/detalhes-de-ativos?id=2779&amp;codativo=CBRDA8" TargetMode="External"/><Relationship Id="rId197" Type="http://schemas.openxmlformats.org/officeDocument/2006/relationships/hyperlink" Target="https://afinvest.com.br/interno/relatorios/detalhes-de-ativos?id=8111&amp;codativo=LF002400BZZ" TargetMode="External"/><Relationship Id="rId418" Type="http://schemas.openxmlformats.org/officeDocument/2006/relationships/hyperlink" Target="https://afinvest.com.br/interno/relatorios/detalhes-de-ativos?id=3505&amp;codativo=FIDC%20URA%20Agro%20SR" TargetMode="External"/><Relationship Id="rId625" Type="http://schemas.openxmlformats.org/officeDocument/2006/relationships/hyperlink" Target="https://afinvest.com.br/interno/relatorios/detalhes-de-ativos?id=5840&amp;codativo=ONCO19" TargetMode="External"/><Relationship Id="rId832" Type="http://schemas.openxmlformats.org/officeDocument/2006/relationships/hyperlink" Target="https://afinvest.com.br/interno/relatorios/detalhes-de-ativos?id=8388&amp;codativo=EEELB1" TargetMode="External"/><Relationship Id="rId1048" Type="http://schemas.openxmlformats.org/officeDocument/2006/relationships/hyperlink" Target="https://afinvest.com.br/interno/relatorios/detalhes-de-ativos?id=1459&amp;codativo=CRA%20Ferroeste%202%C2%AA%20S%C3%A9rie" TargetMode="External"/><Relationship Id="rId1255" Type="http://schemas.openxmlformats.org/officeDocument/2006/relationships/hyperlink" Target="https://afinvest.com.br/interno/relatorios/detalhes-de-ativos?id=8111&amp;codativo=LF002400BZZ" TargetMode="External"/><Relationship Id="rId264" Type="http://schemas.openxmlformats.org/officeDocument/2006/relationships/hyperlink" Target="https://afinvest.com.br/interno/relatorios/detalhes-de-ativos?id=3254&amp;codativo=DAPMAI25" TargetMode="External"/><Relationship Id="rId471" Type="http://schemas.openxmlformats.org/officeDocument/2006/relationships/hyperlink" Target="https://afinvest.com.br/interno/relatorios/detalhes-de-ativos?id=7806&amp;codativo=VEBMA4" TargetMode="External"/><Relationship Id="rId1115" Type="http://schemas.openxmlformats.org/officeDocument/2006/relationships/hyperlink" Target="https://afinvest.com.br/interno/relatorios/detalhes-de-ativos?id=8100&amp;codativo=CDB424EEPNN" TargetMode="External"/><Relationship Id="rId1322" Type="http://schemas.openxmlformats.org/officeDocument/2006/relationships/hyperlink" Target="https://afinvest.com.br/interno/relatorios/detalhes-de-ativos?id=3505&amp;codativo=FIDC%20URA%20Agro%20SR" TargetMode="External"/><Relationship Id="rId59" Type="http://schemas.openxmlformats.org/officeDocument/2006/relationships/hyperlink" Target="https://afinvest.com.br/interno/relatorios/detalhes-de-ativos?id=164&amp;codativo=LFSN1900008" TargetMode="External"/><Relationship Id="rId124" Type="http://schemas.openxmlformats.org/officeDocument/2006/relationships/hyperlink" Target="https://afinvest.com.br/interno/relatorios/detalhes-de-ativos?id=264&amp;codativo=LFSC19003W3" TargetMode="External"/><Relationship Id="rId569" Type="http://schemas.openxmlformats.org/officeDocument/2006/relationships/hyperlink" Target="https://afinvest.com.br/interno/relatorios/detalhes-de-ativos?id=1410&amp;codativo=ASAI22" TargetMode="External"/><Relationship Id="rId776" Type="http://schemas.openxmlformats.org/officeDocument/2006/relationships/hyperlink" Target="https://afinvest.com.br/interno/relatorios/detalhes-de-ativos?id=8506&amp;codativo=EGIEB2" TargetMode="External"/><Relationship Id="rId983" Type="http://schemas.openxmlformats.org/officeDocument/2006/relationships/hyperlink" Target="https://afinvest.com.br/interno/relatorios/detalhes-de-ativos?id=5870&amp;codativo=BRKMB8" TargetMode="External"/><Relationship Id="rId1199" Type="http://schemas.openxmlformats.org/officeDocument/2006/relationships/hyperlink" Target="https://afinvest.com.br/interno/relatorios/detalhes-de-ativos?id=6895&amp;codativo=TIP%20US" TargetMode="External"/><Relationship Id="rId331" Type="http://schemas.openxmlformats.org/officeDocument/2006/relationships/hyperlink" Target="https://afinvest.com.br/interno/relatorios/detalhes-de-ativos?id=1104&amp;codativo=CASH%20BLUE" TargetMode="External"/><Relationship Id="rId429" Type="http://schemas.openxmlformats.org/officeDocument/2006/relationships/hyperlink" Target="https://afinvest.com.br/interno/relatorios/detalhes-de-ativos?id=9223&amp;codativo=FIDC%20PICPAY%20FGTS%20SR" TargetMode="External"/><Relationship Id="rId636" Type="http://schemas.openxmlformats.org/officeDocument/2006/relationships/hyperlink" Target="https://afinvest.com.br/interno/relatorios/detalhes-de-ativos?id=8875&amp;codativo=NTSD17" TargetMode="External"/><Relationship Id="rId1059" Type="http://schemas.openxmlformats.org/officeDocument/2006/relationships/hyperlink" Target="https://afinvest.com.br/interno/relatorios/detalhes-de-ativos?id=9435&amp;codativo=Unigel%20nota%20reestruturada" TargetMode="External"/><Relationship Id="rId1266" Type="http://schemas.openxmlformats.org/officeDocument/2006/relationships/hyperlink" Target="https://afinvest.com.br/interno/relatorios/detalhes-de-ativos?id=7577&amp;codativo=DAPMAI29" TargetMode="External"/><Relationship Id="rId843" Type="http://schemas.openxmlformats.org/officeDocument/2006/relationships/hyperlink" Target="https://afinvest.com.br/interno/relatorios/detalhes-de-ativos?id=8432&amp;codativo=CSANB0" TargetMode="External"/><Relationship Id="rId1126" Type="http://schemas.openxmlformats.org/officeDocument/2006/relationships/hyperlink" Target="https://afinvest.com.br/interno/relatorios/detalhes-de-ativos?id=8887&amp;codativo=CDB%20MERCANTIL%20OUT25%20(CDBA245P84D)" TargetMode="External"/><Relationship Id="rId275" Type="http://schemas.openxmlformats.org/officeDocument/2006/relationships/hyperlink" Target="https://afinvest.com.br/interno/relatorios/detalhes-de-ativos?id=8109&amp;codativo=WDOMAI25" TargetMode="External"/><Relationship Id="rId482" Type="http://schemas.openxmlformats.org/officeDocument/2006/relationships/hyperlink" Target="https://afinvest.com.br/interno/relatorios/detalhes-de-ativos?id=2927&amp;codativo=VBBR24" TargetMode="External"/><Relationship Id="rId703" Type="http://schemas.openxmlformats.org/officeDocument/2006/relationships/hyperlink" Target="https://afinvest.com.br/interno/relatorios/detalhes-de-ativos?id=9179&amp;codativo=LIGH2B" TargetMode="External"/><Relationship Id="rId910" Type="http://schemas.openxmlformats.org/officeDocument/2006/relationships/hyperlink" Target="https://afinvest.com.br/interno/relatorios/detalhes-de-ativos?id=5638&amp;codativo=COCE18" TargetMode="External"/><Relationship Id="rId1333" Type="http://schemas.openxmlformats.org/officeDocument/2006/relationships/hyperlink" Target="https://afinvest.com.br/interno/relatorios/detalhes-de-ativos?id=7806&amp;codativo=VEBMA4" TargetMode="External"/><Relationship Id="rId135" Type="http://schemas.openxmlformats.org/officeDocument/2006/relationships/hyperlink" Target="https://afinvest.com.br/interno/relatorios/detalhes-de-ativos?id=6879&amp;codativo=LF002305RGY" TargetMode="External"/><Relationship Id="rId342" Type="http://schemas.openxmlformats.org/officeDocument/2006/relationships/hyperlink" Target="https://afinvest.com.br/interno/relatorios/detalhes-de-ativos?id=7742&amp;codativo=SANTANDER%20CASH%20BLACK%20V" TargetMode="External"/><Relationship Id="rId787" Type="http://schemas.openxmlformats.org/officeDocument/2006/relationships/hyperlink" Target="https://afinvest.com.br/interno/relatorios/detalhes-de-ativos?id=886&amp;codativo=ENGIA3" TargetMode="External"/><Relationship Id="rId994" Type="http://schemas.openxmlformats.org/officeDocument/2006/relationships/hyperlink" Target="https://afinvest.com.br/interno/relatorios/detalhes-de-ativos?id=8663&amp;codativo=ACRC21" TargetMode="External"/><Relationship Id="rId1400" Type="http://schemas.openxmlformats.org/officeDocument/2006/relationships/hyperlink" Target="https://afinvest.com.br/interno/relatorios/detalhes-de-ativos?id=7543&amp;codativo=CRNP11" TargetMode="External"/><Relationship Id="rId202" Type="http://schemas.openxmlformats.org/officeDocument/2006/relationships/hyperlink" Target="https://afinvest.com.br/interno/relatorios/detalhes-de-ativos?id=8111&amp;codativo=LF002400BZZ" TargetMode="External"/><Relationship Id="rId647" Type="http://schemas.openxmlformats.org/officeDocument/2006/relationships/hyperlink" Target="https://afinvest.com.br/interno/relatorios/detalhes-de-ativos?id=2766&amp;codativo=MOVI37" TargetMode="External"/><Relationship Id="rId854" Type="http://schemas.openxmlformats.org/officeDocument/2006/relationships/hyperlink" Target="https://afinvest.com.br/interno/relatorios/detalhes-de-ativos?id=1745&amp;codativo=CBAN12" TargetMode="External"/><Relationship Id="rId1277" Type="http://schemas.openxmlformats.org/officeDocument/2006/relationships/hyperlink" Target="https://afinvest.com.br/interno/relatorios/detalhes-de-ativos?id=2957&amp;codativo=DAPAGO28" TargetMode="External"/><Relationship Id="rId286" Type="http://schemas.openxmlformats.org/officeDocument/2006/relationships/hyperlink" Target="https://afinvest.com.br/interno/relatorios/detalhes-de-ativos?id=940&amp;codativo=DAPAGO26" TargetMode="External"/><Relationship Id="rId493" Type="http://schemas.openxmlformats.org/officeDocument/2006/relationships/hyperlink" Target="https://afinvest.com.br/interno/relatorios/detalhes-de-ativos?id=8726&amp;codativo=VVRT11" TargetMode="External"/><Relationship Id="rId507" Type="http://schemas.openxmlformats.org/officeDocument/2006/relationships/hyperlink" Target="https://afinvest.com.br/interno/relatorios/detalhes-de-ativos?id=1464&amp;codativo=VAMO23" TargetMode="External"/><Relationship Id="rId714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2650&amp;codativo=CAEC21" TargetMode="External"/><Relationship Id="rId1137" Type="http://schemas.openxmlformats.org/officeDocument/2006/relationships/hyperlink" Target="https://afinvest.com.br/interno/relatorios/detalhes-de-ativos?id=1249&amp;codativo=CAIXA" TargetMode="External"/><Relationship Id="rId1344" Type="http://schemas.openxmlformats.org/officeDocument/2006/relationships/hyperlink" Target="https://afinvest.com.br/interno/relatorios/detalhes-de-ativos?id=1692&amp;codativo=VAMO22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46" Type="http://schemas.openxmlformats.org/officeDocument/2006/relationships/hyperlink" Target="https://afinvest.com.br/interno/relatorios/detalhes-de-ativos?id=9567&amp;codativo=LF002400ATX" TargetMode="External"/><Relationship Id="rId353" Type="http://schemas.openxmlformats.org/officeDocument/2006/relationships/hyperlink" Target="https://afinvest.com.br/interno/relatorios/detalhes-de-ativos?id=7747&amp;codativo=SANTANDER%20CASH%20BLACK%20VI" TargetMode="External"/><Relationship Id="rId560" Type="http://schemas.openxmlformats.org/officeDocument/2006/relationships/hyperlink" Target="https://afinvest.com.br/interno/relatorios/detalhes-de-ativos?id=3004&amp;codativo=JSMLA5" TargetMode="External"/><Relationship Id="rId798" Type="http://schemas.openxmlformats.org/officeDocument/2006/relationships/hyperlink" Target="https://afinvest.com.br/interno/relatorios/detalhes-de-ativos?id=1782&amp;codativo=ESAM14" TargetMode="External"/><Relationship Id="rId1190" Type="http://schemas.openxmlformats.org/officeDocument/2006/relationships/hyperlink" Target="https://afinvest.com.br/interno/relatorios/detalhes-de-ativos?id=937&amp;codativo=ABCB4" TargetMode="External"/><Relationship Id="rId1204" Type="http://schemas.openxmlformats.org/officeDocument/2006/relationships/hyperlink" Target="https://afinvest.com.br/interno/relatorios/detalhes-de-ativos?id=510&amp;codativo=ITUB4" TargetMode="External"/><Relationship Id="rId1411" Type="http://schemas.openxmlformats.org/officeDocument/2006/relationships/hyperlink" Target="https://afinvest.com.br/interno/relatorios/detalhes-de-ativos?id=5722&amp;codativo=AALR1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G7" sqref="G7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>
        <f ca="1">ROUND(E4/G11,0)</f>
        <v>7519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356</v>
      </c>
      <c r="G6" s="94">
        <f ca="1">_xll.BDP(E6&amp;" Corp","YLD_YTM_BID", )</f>
        <v>1.6100485183906641</v>
      </c>
    </row>
    <row r="7" spans="1:11" ht="15.75" thickBot="1" x14ac:dyDescent="0.3">
      <c r="D7" s="19" t="s">
        <v>75</v>
      </c>
      <c r="E7" s="22" t="s">
        <v>359</v>
      </c>
      <c r="F7" s="32" t="s">
        <v>357</v>
      </c>
      <c r="G7" s="95">
        <f ca="1">_xll.BDP(E6&amp;" Corp","YLD_YTM_ASK", )</f>
        <v>1.5261257651818545</v>
      </c>
    </row>
    <row r="8" spans="1:11" x14ac:dyDescent="0.25">
      <c r="D8" s="19" t="s">
        <v>360</v>
      </c>
      <c r="E8" s="96">
        <f ca="1">_xll.BDP(E6&amp;" Corp","px_last_actual",)</f>
        <v>1068.1875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1.6024790002875788</v>
      </c>
      <c r="I9" s="1"/>
    </row>
    <row r="10" spans="1:11" x14ac:dyDescent="0.25">
      <c r="D10" s="19" t="s">
        <v>76</v>
      </c>
      <c r="E10" s="29">
        <f ca="1">G11/_xll.BDP($E6&amp;" Corp","PAR_AMT")</f>
        <v>1.0639819689999999</v>
      </c>
      <c r="F10" s="24" t="s">
        <v>68</v>
      </c>
      <c r="G10" s="26">
        <f ca="1">VLOOKUP(ROUND(TODAY()+(G9*256),0),'Base CDI'!$S:$T,2,1)</f>
        <v>14.560488277742889</v>
      </c>
      <c r="I10" s="1"/>
    </row>
    <row r="11" spans="1:11" x14ac:dyDescent="0.25">
      <c r="D11" s="19" t="s">
        <v>77</v>
      </c>
      <c r="E11" s="33">
        <f ca="1">E3*(G12-G11)</f>
        <v>84269.966957000477</v>
      </c>
      <c r="F11" s="24" t="s">
        <v>72</v>
      </c>
      <c r="G11" s="26">
        <f ca="1">_xll.BDP(E6&amp;" Corp","YAS_BOND_PX","YAS_BOND_YLD="&amp;E7)</f>
        <v>1063.9819689999999</v>
      </c>
      <c r="I11" s="5"/>
    </row>
    <row r="12" spans="1:11" ht="15.75" thickBot="1" x14ac:dyDescent="0.3">
      <c r="D12" s="20" t="s">
        <v>358</v>
      </c>
      <c r="E12" s="92">
        <f ca="1">G11/G12-1</f>
        <v>-1.0423839006504121E-2</v>
      </c>
      <c r="F12" s="27" t="s">
        <v>73</v>
      </c>
      <c r="G12" s="41">
        <f ca="1">_xll.BDP(E6&amp;" Corp","YAS_BOND_PX","YAS_BOND_YLD="&amp;LEFT(E8,1)&amp;"."&amp;RIGHT(E8,4))</f>
        <v>1075.189572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/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327</v>
      </c>
      <c r="B1" s="161" t="s">
        <v>471</v>
      </c>
      <c r="C1" s="161" t="s">
        <v>418</v>
      </c>
      <c r="D1" s="161" t="s">
        <v>417</v>
      </c>
      <c r="E1" s="161" t="s">
        <v>421</v>
      </c>
      <c r="F1" s="161" t="s">
        <v>343</v>
      </c>
      <c r="G1" s="161" t="s">
        <v>834</v>
      </c>
      <c r="H1" s="161" t="s">
        <v>472</v>
      </c>
      <c r="K1" s="192" t="s">
        <v>1</v>
      </c>
      <c r="L1" s="161" t="s">
        <v>418</v>
      </c>
      <c r="M1" s="161" t="s">
        <v>417</v>
      </c>
      <c r="N1" s="161" t="s">
        <v>420</v>
      </c>
      <c r="O1" s="161" t="s">
        <v>419</v>
      </c>
      <c r="P1" s="161" t="s">
        <v>343</v>
      </c>
      <c r="Q1" s="161" t="s">
        <v>834</v>
      </c>
    </row>
    <row r="2" spans="1:17" x14ac:dyDescent="0.25">
      <c r="A2" s="197" t="s">
        <v>142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100</v>
      </c>
      <c r="L2" s="191">
        <f>SUMIFS(Estratégia!$F:$F,Estratégia!$C:$C,$K2,Estratégia!$E:$E,Futuros!L$1)</f>
        <v>20</v>
      </c>
      <c r="M2" s="189">
        <f>SUMIFS(Estratégia!$F:$F,Estratégia!$C:$C,$K2,Estratégia!$E:$E,Futuros!M$1)</f>
        <v>-31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466</v>
      </c>
      <c r="B3" s="191">
        <f ca="1">IFERROR(SUMIF(Extranet!$D:$H,Futuros!A3,Extranet!$H:$H),0)</f>
        <v>-19</v>
      </c>
      <c r="C3" s="189">
        <f>SUMIFS(Estratégia!$F:$F,Estratégia!$D:$D,Futuros!$A3,Estratégia!$E:$E,Futuros!C$1)</f>
        <v>-19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108</v>
      </c>
      <c r="L3" s="191">
        <f>SUMIFS(Estratégia!$F:$F,Estratégia!$C:$C,$K3,Estratégia!$E:$E,Futuros!L$1)</f>
        <v>7</v>
      </c>
      <c r="M3" s="189">
        <f>SUMIFS(Estratégia!$F:$F,Estratégia!$C:$C,$K3,Estratégia!$E:$E,Futuros!M$1)</f>
        <v>-27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143</v>
      </c>
      <c r="B4" s="191">
        <f ca="1">IFERROR(SUMIF(Extranet!$D:$H,Futuros!A4,Extranet!$H:$H),0)</f>
        <v>38</v>
      </c>
      <c r="C4" s="189">
        <f>SUMIFS(Estratégia!$F:$F,Estratégia!$D:$D,Futuros!$A4,Estratégia!$E:$E,Futuros!C$1)</f>
        <v>20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18</v>
      </c>
      <c r="H4" s="190">
        <f t="shared" ca="1" si="0"/>
        <v>0</v>
      </c>
      <c r="K4" s="194" t="s">
        <v>298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296</v>
      </c>
      <c r="B5" s="191">
        <f ca="1">IFERROR(SUMIF(Extranet!$D:$H,Futuros!A5,Extranet!$H:$H),0)</f>
        <v>0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0</v>
      </c>
      <c r="H5" s="190">
        <f t="shared" ca="1" si="0"/>
        <v>0</v>
      </c>
      <c r="K5" s="194" t="s">
        <v>106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201</v>
      </c>
      <c r="B6" s="191">
        <f ca="1">IFERROR(SUMIF(Extranet!$D:$H,Futuros!A6,Extranet!$H:$H),0)</f>
        <v>-34</v>
      </c>
      <c r="C6" s="189">
        <f>SUMIFS(Estratégia!$F:$F,Estratégia!$D:$D,Futuros!$A6,Estratégia!$E:$E,Futuros!C$1)</f>
        <v>28</v>
      </c>
      <c r="D6" s="189">
        <f>SUMIFS(Estratégia!F:F,Estratégia!D:D,Futuros!$A6,Estratégia!E:E,Futuros!D$1)</f>
        <v>0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0</v>
      </c>
      <c r="H6" s="190">
        <f t="shared" ca="1" si="0"/>
        <v>0</v>
      </c>
      <c r="K6" s="194" t="s">
        <v>101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2</v>
      </c>
    </row>
    <row r="7" spans="1:17" x14ac:dyDescent="0.25">
      <c r="A7" s="197" t="s">
        <v>467</v>
      </c>
      <c r="B7" s="191">
        <f ca="1">IFERROR(SUMIF(Extranet!$D:$H,Futuros!A7,Extranet!$H:$H),0)</f>
        <v>0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0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102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468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109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469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107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470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110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115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352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178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279</v>
      </c>
      <c r="L12" s="191">
        <f>SUMIFS(Estratégia!$F:$F,Estratégia!$C:$C,$K12,Estratégia!$E:$E,Futuros!L$1)</f>
        <v>11</v>
      </c>
      <c r="M12" s="189">
        <f>SUMIFS(Estratégia!$F:$F,Estratégia!$C:$C,$K12,Estratégia!$E:$E,Futuros!M$1)</f>
        <v>-40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45</v>
      </c>
      <c r="Q12" s="189">
        <f>SUMIFS(Estratégia!$F:$F,Estratégia!$C:$C,$K12,Estratégia!$E:$E,Futuros!Q$1)</f>
        <v>14</v>
      </c>
    </row>
    <row r="13" spans="1:17" x14ac:dyDescent="0.25">
      <c r="A13" s="197" t="s">
        <v>177</v>
      </c>
      <c r="B13" s="191">
        <f ca="1">IFERROR(SUMIF(Extranet!$D:$H,Futuros!A13,Extranet!$H:$H),0)</f>
        <v>-217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-201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6</v>
      </c>
      <c r="G13" s="189">
        <f>SUMIFS(Estratégia!$F:$F,Estratégia!$D:$D,Futuros!$A13,Estratégia!$E:$E,Futuros!G$1)</f>
        <v>0</v>
      </c>
      <c r="H13" s="190">
        <f t="shared" ca="1" si="0"/>
        <v>22</v>
      </c>
      <c r="K13" s="194" t="s">
        <v>355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116</v>
      </c>
      <c r="B14" s="191">
        <f ca="1">IFERROR(SUMIF(Extranet!$D:$H,Futuros!A14,Extranet!$H:$H),0)</f>
        <v>-92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-130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38</v>
      </c>
      <c r="G14" s="189">
        <f>SUMIFS(Estratégia!$F:$F,Estratégia!$D:$D,Futuros!$A14,Estratégia!$E:$E,Futuros!G$1)</f>
        <v>0</v>
      </c>
      <c r="H14" s="190">
        <f t="shared" ca="1" si="0"/>
        <v>0</v>
      </c>
      <c r="K14" s="194" t="s">
        <v>351</v>
      </c>
      <c r="L14" s="191">
        <f>SUMIFS(Estratégia!$F:$F,Estratégia!$C:$C,$K14,Estratégia!$E:$E,Futuros!L$1)</f>
        <v>2</v>
      </c>
      <c r="M14" s="189">
        <f>SUMIFS(Estratégia!$F:$F,Estratégia!$C:$C,$K14,Estratégia!$E:$E,Futuros!M$1)</f>
        <v>-18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12</v>
      </c>
      <c r="Q14" s="189">
        <f>SUMIFS(Estratégia!$F:$F,Estratégia!$C:$C,$K14,Estratégia!$E:$E,Futuros!Q$1)</f>
        <v>4</v>
      </c>
    </row>
    <row r="15" spans="1:17" x14ac:dyDescent="0.25">
      <c r="A15" s="197" t="s">
        <v>313</v>
      </c>
      <c r="B15" s="191">
        <f ca="1">IFERROR(SUMIF(Extranet!$D:$H,Futuros!A15,Extranet!$H:$H),0)</f>
        <v>-97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-122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25</v>
      </c>
      <c r="G15" s="189">
        <f>SUMIFS(Estratégia!$F:$F,Estratégia!$D:$D,Futuros!$A15,Estratégia!$E:$E,Futuros!G$1)</f>
        <v>0</v>
      </c>
      <c r="H15" s="190">
        <f t="shared" ca="1" si="0"/>
        <v>0</v>
      </c>
      <c r="K15" s="195" t="s">
        <v>350</v>
      </c>
      <c r="L15" s="191">
        <f>SUMIFS(Estratégia!$F:$F,Estratégia!$C:$C,$K15,Estratégia!$E:$E,Futuros!L$1)</f>
        <v>-14</v>
      </c>
      <c r="M15" s="189">
        <f>SUMIFS(Estratégia!$F:$F,Estratégia!$C:$C,$K15,Estratégia!$E:$E,Futuros!M$1)</f>
        <v>-68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14</v>
      </c>
    </row>
    <row r="16" spans="1:17" x14ac:dyDescent="0.25">
      <c r="A16" s="197" t="s">
        <v>179</v>
      </c>
      <c r="B16" s="191">
        <f ca="1">IFERROR(SUMIF(Extranet!$D:$H,Futuros!A16,Extranet!$H:$H),0)</f>
        <v>-133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-133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0</v>
      </c>
      <c r="K16" s="194" t="s">
        <v>245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-21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271</v>
      </c>
      <c r="Q16" s="189">
        <f>SUMIFS(Estratégia!$F:$F,Estratégia!$C:$C,$K16,Estratégia!$E:$E,Futuros!Q$1)</f>
        <v>3</v>
      </c>
    </row>
    <row r="17" spans="1:17" x14ac:dyDescent="0.25">
      <c r="A17" s="197" t="s">
        <v>180</v>
      </c>
      <c r="B17" s="191">
        <f ca="1">IFERROR(SUMIF(Extranet!$D:$H,Futuros!A17,Extranet!$H:$H),0)</f>
        <v>-360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-360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0</v>
      </c>
      <c r="K17" s="195" t="s">
        <v>349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438</v>
      </c>
      <c r="B18" s="191">
        <f ca="1">IFERROR(SUMIF(Extranet!$D:$H,Futuros!A18,Extranet!$H:$H),0)</f>
        <v>-166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-169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3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354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183</v>
      </c>
      <c r="B19" s="191">
        <f ca="1">IFERROR(SUMIF(Extranet!$D:$H,Futuros!A19,Extranet!$H:$H),0)</f>
        <v>-101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-140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33</v>
      </c>
      <c r="H19" s="190">
        <f t="shared" ca="1" si="0"/>
        <v>0</v>
      </c>
    </row>
    <row r="20" spans="1:17" ht="15.75" thickBot="1" x14ac:dyDescent="0.3">
      <c r="A20" s="198" t="s">
        <v>184</v>
      </c>
      <c r="B20" s="191">
        <f ca="1">IFERROR(SUMIF(Extranet!$D:$H,Futuros!A20,Extranet!$H:$H),0)</f>
        <v>-82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-82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G7" sqref="G7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45786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 ca="1">_xll.BDP(G3,"LAST_UPDATE_DT",,)</f>
        <v>08/05/2025</v>
      </c>
      <c r="C3" s="140"/>
      <c r="D3" s="17"/>
      <c r="F3" t="s">
        <v>60</v>
      </c>
      <c r="G3" t="s">
        <v>60</v>
      </c>
      <c r="H3" s="11" t="str">
        <f ca="1">d_1</f>
        <v>08/05/2025</v>
      </c>
      <c r="I3" s="4">
        <f ca="1">_xll.BDP(G3,"LAST_PRICE")</f>
        <v>14.65</v>
      </c>
      <c r="J3" s="4">
        <f ca="1">_xll.BDP(G3,"YEST_LAST_TRADE",,)</f>
        <v>14.15</v>
      </c>
      <c r="K3" s="4">
        <f ca="1">_xll.BDP(G3,"PX_CLOSE_2D",,)</f>
        <v>14.15</v>
      </c>
      <c r="L3" s="4">
        <f ca="1">+I3-J3</f>
        <v>0.5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 ca="1">_xll.BDP(G3,"pX_DT_1D",,)</f>
        <v>07/05/2025</v>
      </c>
      <c r="C4" s="162"/>
      <c r="D4" s="1"/>
      <c r="F4" t="s">
        <v>1067</v>
      </c>
      <c r="G4" t="s">
        <v>1069</v>
      </c>
      <c r="H4" s="10">
        <f ca="1">VALUE(_xll.BDP(F4,"FUT_DLV_DT_LAST",,))</f>
        <v>45748</v>
      </c>
      <c r="I4" s="4" t="str">
        <f ca="1">_xll.BDP(F4,"LAST_PRICE")</f>
        <v>#N/A Real Time</v>
      </c>
      <c r="J4" s="4" t="str">
        <f ca="1">_xll.BDP(F4,"PX_SETTLE",,)</f>
        <v>#N/A N/A</v>
      </c>
      <c r="K4" s="4" t="str">
        <f ca="1">_xll.BDP(F4,"PX_CLOSE_2D",,)</f>
        <v>#N/A N/A</v>
      </c>
      <c r="L4" s="4" t="e">
        <f t="shared" ref="L4" ca="1" si="0">+I4-J4</f>
        <v>#VALUE!</v>
      </c>
      <c r="M4" s="71" t="str">
        <f ca="1">_xll.BDP(F4,"FUT_CNV_RISK_FRSK",,)</f>
        <v>#N/A Field Not Applicable</v>
      </c>
      <c r="P4" t="s">
        <v>83</v>
      </c>
      <c r="Q4" s="35">
        <f ca="1">hoje</f>
        <v>45786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79">
        <f ca="1">_xll.BDP(G3,"PX_LAST")/100</f>
        <v>0.14649999999999999</v>
      </c>
      <c r="C5" s="199"/>
      <c r="D5" s="208"/>
      <c r="F5" t="s">
        <v>1068</v>
      </c>
      <c r="G5" t="s">
        <v>1070</v>
      </c>
      <c r="H5" s="10">
        <f ca="1">VALUE(_xll.BDP(F5,"FUT_DLV_DT_LAST",,))</f>
        <v>45779</v>
      </c>
      <c r="I5" s="4" t="str">
        <f ca="1">_xll.BDP(F5,"LAST_PRICE")</f>
        <v>#N/A Real Time</v>
      </c>
      <c r="J5" s="4">
        <f ca="1">_xll.BDP(F5,"PX_SETTLE",,)</f>
        <v>14.15</v>
      </c>
      <c r="K5" s="4">
        <f ca="1">_xll.BDP(F5,"PX_CLOSE_2D",,)</f>
        <v>14.157</v>
      </c>
      <c r="L5" s="4" t="e">
        <f t="shared" ref="L5" ca="1" si="1">+I5-J5</f>
        <v>#VALUE!</v>
      </c>
      <c r="M5" s="71">
        <f ca="1">_xll.BDP(F5,"FUT_CNV_RISK_FRSK",,)</f>
        <v>0.17427453955315286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0">
        <f ca="1">(1+B5)^(1/252)-1</f>
        <v>5.4266235986011324E-4</v>
      </c>
      <c r="C6" s="141"/>
      <c r="D6" s="140"/>
      <c r="F6" t="s">
        <v>59</v>
      </c>
      <c r="G6" t="s">
        <v>59</v>
      </c>
      <c r="H6" s="10">
        <f ca="1">VALUE(_xll.BDP(F6,"FUT_DLV_DT_LAST",,))</f>
        <v>45839</v>
      </c>
      <c r="I6" s="4">
        <f ca="1">_xll.BDP(F6,"LAST_PRICE")</f>
        <v>14.670999999999999</v>
      </c>
      <c r="J6" s="4">
        <f ca="1">_xll.BDP(F6,"PX_SETTLE",,)</f>
        <v>14.673</v>
      </c>
      <c r="K6" s="4">
        <f ca="1">_xll.BDP(F6,"PX_CLOSE_2D",,)</f>
        <v>14.622</v>
      </c>
      <c r="L6" s="4">
        <f t="shared" ref="L6:L16" ca="1" si="2">+I6-J6</f>
        <v>-2.0000000000006679E-3</v>
      </c>
      <c r="M6" s="71">
        <f ca="1">_xll.BDP(F6,"FUT_CNV_RISK_FRSK",,)</f>
        <v>1.221673040468886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371</v>
      </c>
      <c r="B7" s="34">
        <f ca="1">_xll.BDP("BMFXTWO Index","PX_LAST")</f>
        <v>5.6445999999999996</v>
      </c>
      <c r="C7" s="140"/>
      <c r="D7" s="217"/>
      <c r="F7" t="s">
        <v>58</v>
      </c>
      <c r="G7" t="s">
        <v>466</v>
      </c>
      <c r="H7" s="10">
        <f ca="1">VALUE(_xll.BDP(F7,"FUT_DLV_DT_LAST",,))</f>
        <v>46024</v>
      </c>
      <c r="I7" s="4">
        <f ca="1">_xll.BDP(F7,"LAST_PRICE")</f>
        <v>14.795</v>
      </c>
      <c r="J7" s="4">
        <f ca="1">_xll.BDP(F7,"PX_SETTLE",,)</f>
        <v>14.795999999999999</v>
      </c>
      <c r="K7" s="4">
        <f ca="1">_xll.BDP(F7,"PX_CLOSE_2D",,)</f>
        <v>14.734999999999999</v>
      </c>
      <c r="L7" s="4">
        <f t="shared" ca="1" si="2"/>
        <v>-9.9999999999944578E-4</v>
      </c>
      <c r="M7" s="71">
        <f ca="1">_xll.BDP(F7,"FUT_CNV_RISK_FRSK",,)</f>
        <v>5.239761363431171</v>
      </c>
      <c r="P7" s="322" t="s">
        <v>90</v>
      </c>
      <c r="Q7" s="323"/>
      <c r="S7" s="322" t="s">
        <v>94</v>
      </c>
      <c r="T7" s="324"/>
      <c r="U7" s="325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57</v>
      </c>
      <c r="G8" t="s">
        <v>57</v>
      </c>
      <c r="H8" s="10">
        <f ca="1">VALUE(_xll.BDP(F8,"FUT_DLV_DT_LAST",,))</f>
        <v>46204</v>
      </c>
      <c r="I8" s="4">
        <f ca="1">_xll.BDP(F8,"LAST_PRICE")</f>
        <v>14.484999999999999</v>
      </c>
      <c r="J8" s="4">
        <f ca="1">_xll.BDP(F8,"PX_SETTLE",,)</f>
        <v>14.478999999999999</v>
      </c>
      <c r="K8" s="4">
        <f ca="1">_xll.BDP(F8,"PX_CLOSE_2D",,)</f>
        <v>14.444000000000001</v>
      </c>
      <c r="L8" s="4">
        <f t="shared" ca="1" si="2"/>
        <v>6.0000000000002274E-3</v>
      </c>
      <c r="M8" s="71">
        <f ca="1">_xll.BDP(F8,"FUT_CNV_RISK_FRSK",,)</f>
        <v>8.5526779345673276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 ca="1">VALUE(_xll.BDP(F9,"FUT_DLV_DT_LAST",,))</f>
        <v>46391</v>
      </c>
      <c r="I9" s="4">
        <f ca="1">_xll.BDP(F9,"LAST_PRICE")</f>
        <v>14.005000000000001</v>
      </c>
      <c r="J9" s="4">
        <f ca="1">_xll.BDP(F9,"PX_SETTLE",,)</f>
        <v>13.981999999999999</v>
      </c>
      <c r="K9" s="4">
        <f ca="1">_xll.BDP(F9,"PX_CLOSE_2D",,)</f>
        <v>14.013</v>
      </c>
      <c r="L9" s="4">
        <f t="shared" ca="1" si="2"/>
        <v>2.3000000000001464E-2</v>
      </c>
      <c r="M9" s="71">
        <f ca="1">_xll.BDP(F9,"FUT_CNV_RISK_FRSK",,)</f>
        <v>11.640722597090644</v>
      </c>
      <c r="P9" s="36">
        <f ca="1">_xll.BDH(Q2,Q8:Q8,Q3,Q4,"Dir=V","Dts=S","Sort=A","Quote=C","QtTyp=P","Days=T",CONCATENATE("Per=c",Q5),"DtFmt=D","UseDPDF=Y",CONCATENATE("FX=",Q6),"cols=2;rows=7742")</f>
        <v>34519</v>
      </c>
      <c r="Q9">
        <v>1</v>
      </c>
      <c r="S9" s="42">
        <f ca="1">hoje</f>
        <v>45786</v>
      </c>
      <c r="T9" s="43">
        <f ca="1">_xll.BInterpol('Base CDI'!$H$4:$H$28,'Base CDI'!$J$4:$J$29,S9,"Cubic","Extrapolate=Linear","MultiX=Average","Skip=True","Sort=True")</f>
        <v>14.218048778171624</v>
      </c>
      <c r="U9" s="43">
        <f ca="1">_xll.BInterpol('Base CDI'!$H$4:$H$28,'Base CDI'!$I$4:$I$29,S9,"Cubic","Extrapolate=Linear","MultiX=Average","Skip=True","Sort=True")</f>
        <v>14.635475675675675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ca="1" si="3">C10*cdi_diario</f>
        <v>282035.02752354636</v>
      </c>
      <c r="F10" t="s">
        <v>55</v>
      </c>
      <c r="G10" t="s">
        <v>296</v>
      </c>
      <c r="H10" s="10">
        <f ca="1">VALUE(_xll.BDP(F10,"FUT_DLV_DT_LAST",,))</f>
        <v>46755</v>
      </c>
      <c r="I10" s="4">
        <f ca="1">_xll.BDP(F10,"LAST_PRICE")</f>
        <v>13.44</v>
      </c>
      <c r="J10" s="4">
        <f ca="1">_xll.BDP(F10,"PX_SETTLE",,)</f>
        <v>13.416</v>
      </c>
      <c r="K10" s="4">
        <f ca="1">_xll.BDP(F10,"PX_CLOSE_2D",,)</f>
        <v>13.547000000000001</v>
      </c>
      <c r="L10" s="4">
        <f t="shared" ca="1" si="2"/>
        <v>2.3999999999999133E-2</v>
      </c>
      <c r="M10" s="71">
        <f ca="1">_xll.BDP(F10,"FUT_CNV_RISK_FRSK",,)</f>
        <v>16.694299095266615</v>
      </c>
      <c r="P10" s="10">
        <v>34520</v>
      </c>
      <c r="Q10">
        <v>1.0039800000000001</v>
      </c>
      <c r="S10" s="42">
        <f ca="1">S9+1</f>
        <v>45787</v>
      </c>
      <c r="T10" s="43">
        <f ca="1">_xll.BInterpol('Base CDI'!$H$4:$H$28,'Base CDI'!$J$4:$J$29,S10,"Cubic","Extrapolate=Linear","MultiX=Average","Skip=True","Sort=True")</f>
        <v>14.227736083876531</v>
      </c>
      <c r="U10" s="43">
        <f ca="1">_xll.BInterpol('Base CDI'!$H$4:$H$28,'Base CDI'!$I$4:$I$29,S10,"Cubic","Extrapolate=Linear","MultiX=Average","Skip=True","Sort=True")</f>
        <v>14.636145945945945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ca="1" si="4">VLOOKUP(A11,$A$37:$B$67,2,0)</f>
        <v>277276486.35000002</v>
      </c>
      <c r="D11" s="9">
        <f t="shared" ca="1" si="3"/>
        <v>150467.51241641148</v>
      </c>
      <c r="F11" t="s">
        <v>54</v>
      </c>
      <c r="G11" t="s">
        <v>201</v>
      </c>
      <c r="H11" s="10">
        <f ca="1">VALUE(_xll.BDP(F11,"FUT_DLV_DT_LAST",,))</f>
        <v>47120</v>
      </c>
      <c r="I11" s="4">
        <f ca="1">_xll.BDP(F11,"LAST_PRICE")</f>
        <v>13.385</v>
      </c>
      <c r="J11" s="4">
        <f ca="1">_xll.BDP(F11,"PX_SETTLE",,)</f>
        <v>13.356999999999999</v>
      </c>
      <c r="K11" s="4">
        <f ca="1">_xll.BDP(F11,"PX_CLOSE_2D",,)</f>
        <v>13.542</v>
      </c>
      <c r="L11" s="4">
        <f t="shared" ca="1" si="2"/>
        <v>2.8000000000000469E-2</v>
      </c>
      <c r="M11" s="71">
        <f ca="1">_xll.BDP(F11,"FUT_CNV_RISK_FRSK",,)</f>
        <v>20.282325772532204</v>
      </c>
      <c r="P11" s="10">
        <v>34521</v>
      </c>
      <c r="Q11">
        <v>1.0079959999999999</v>
      </c>
      <c r="S11" s="42">
        <f t="shared" ref="S11:S74" ca="1" si="5">S10+1</f>
        <v>45788</v>
      </c>
      <c r="T11" s="43">
        <f ca="1">_xll.BInterpol('Base CDI'!$H$4:$H$28,'Base CDI'!$J$4:$J$29,S11,"Cubic","Extrapolate=Linear","MultiX=Average","Skip=True","Sort=True")</f>
        <v>14.237409810253592</v>
      </c>
      <c r="U11" s="43">
        <f ca="1">_xll.BInterpol('Base CDI'!$H$4:$H$28,'Base CDI'!$I$4:$I$29,S11,"Cubic","Extrapolate=Linear","MultiX=Average","Skip=True","Sort=True")</f>
        <v>14.636816216216216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453</v>
      </c>
      <c r="B12" s="14" t="s">
        <v>453</v>
      </c>
      <c r="C12" s="8">
        <f t="shared" ca="1" si="4"/>
        <v>4163570.25</v>
      </c>
      <c r="D12" s="8">
        <f t="shared" ca="1" si="3"/>
        <v>2259.4128573083617</v>
      </c>
      <c r="F12" t="s">
        <v>53</v>
      </c>
      <c r="G12" t="s">
        <v>467</v>
      </c>
      <c r="H12" s="10">
        <f ca="1">VALUE(_xll.BDP(F12,"FUT_DLV_DT_LAST",,))</f>
        <v>47485</v>
      </c>
      <c r="I12" s="4">
        <f ca="1">_xll.BDP(F12,"LAST_PRICE")</f>
        <v>13.445</v>
      </c>
      <c r="J12" s="4">
        <f ca="1">_xll.BDP(F12,"PX_SETTLE",,)</f>
        <v>13.429</v>
      </c>
      <c r="K12" s="4">
        <f ca="1">_xll.BDP(F12,"PX_CLOSE_2D",,)</f>
        <v>13.63</v>
      </c>
      <c r="L12" s="4">
        <f t="shared" ca="1" si="2"/>
        <v>1.6000000000000014E-2</v>
      </c>
      <c r="M12" s="71">
        <f ca="1">_xll.BDP(F12,"FUT_CNV_RISK_FRSK",,)</f>
        <v>22.727677250986744</v>
      </c>
      <c r="P12" s="10">
        <v>34522</v>
      </c>
      <c r="Q12">
        <v>1.0120279999999999</v>
      </c>
      <c r="S12" s="42">
        <f t="shared" ca="1" si="5"/>
        <v>45789</v>
      </c>
      <c r="T12" s="43">
        <f ca="1">_xll.BInterpol('Base CDI'!$H$4:$H$28,'Base CDI'!$J$4:$J$29,S12,"Cubic","Extrapolate=Linear","MultiX=Average","Skip=True","Sort=True")</f>
        <v>14.247068259886827</v>
      </c>
      <c r="U12" s="43">
        <f ca="1">_xll.BInterpol('Base CDI'!$H$4:$H$28,'Base CDI'!$I$4:$I$29,S12,"Cubic","Extrapolate=Linear","MultiX=Average","Skip=True","Sort=True")</f>
        <v>14.637486486486486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920</v>
      </c>
      <c r="B13" s="15" t="s">
        <v>27</v>
      </c>
      <c r="C13" s="9">
        <v>98332719.590000004</v>
      </c>
      <c r="D13" s="9">
        <f t="shared" ca="1" si="3"/>
        <v>53361.465664172189</v>
      </c>
      <c r="F13" t="s">
        <v>52</v>
      </c>
      <c r="G13" t="s">
        <v>468</v>
      </c>
      <c r="H13" s="10">
        <f ca="1">VALUE(_xll.BDP(F13,"FUT_DLV_DT_LAST",,))</f>
        <v>47850</v>
      </c>
      <c r="I13" s="4">
        <f ca="1">_xll.BDP(F13,"LAST_PRICE")</f>
        <v>13.52</v>
      </c>
      <c r="J13" s="4">
        <f ca="1">_xll.BDP(F13,"PX_SETTLE",,)</f>
        <v>13.497999999999999</v>
      </c>
      <c r="K13" s="4">
        <f ca="1">_xll.BDP(F13,"PX_CLOSE_2D",,)</f>
        <v>13.698</v>
      </c>
      <c r="L13" s="4">
        <f t="shared" ca="1" si="2"/>
        <v>2.2000000000000242E-2</v>
      </c>
      <c r="M13" s="71">
        <f ca="1">_xll.BDP(F13,"FUT_CNV_RISK_FRSK",,)</f>
        <v>24.268768929981889</v>
      </c>
      <c r="P13" s="10">
        <v>34523</v>
      </c>
      <c r="Q13">
        <v>1.016046</v>
      </c>
      <c r="S13" s="42">
        <f t="shared" ca="1" si="5"/>
        <v>45790</v>
      </c>
      <c r="T13" s="43">
        <f ca="1">_xll.BInterpol('Base CDI'!$H$4:$H$28,'Base CDI'!$J$4:$J$29,S13,"Cubic","Extrapolate=Linear","MultiX=Average","Skip=True","Sort=True")</f>
        <v>14.256709735360257</v>
      </c>
      <c r="U13" s="43">
        <f ca="1">_xll.BInterpol('Base CDI'!$H$4:$H$28,'Base CDI'!$I$4:$I$29,S13,"Cubic","Extrapolate=Linear","MultiX=Average","Skip=True","Sort=True")</f>
        <v>14.638156756756755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ca="1" si="4"/>
        <v>29535637.329999998</v>
      </c>
      <c r="D14" s="8">
        <f t="shared" ca="1" si="3"/>
        <v>16027.878653470254</v>
      </c>
      <c r="F14" t="s">
        <v>51</v>
      </c>
      <c r="G14" t="s">
        <v>469</v>
      </c>
      <c r="H14" s="10">
        <f ca="1">VALUE(_xll.BDP(F14,"FUT_DLV_DT_LAST",,))</f>
        <v>48582</v>
      </c>
      <c r="I14" s="4">
        <f ca="1">_xll.BDP(F14,"LAST_PRICE")</f>
        <v>13.58</v>
      </c>
      <c r="J14" s="4">
        <f ca="1">_xll.BDP(F14,"PX_SETTLE",,)</f>
        <v>13.548999999999999</v>
      </c>
      <c r="K14" s="4">
        <f ca="1">_xll.BDP(F14,"PX_CLOSE_2D",,)</f>
        <v>13.74</v>
      </c>
      <c r="L14" s="4">
        <f t="shared" ca="1" si="2"/>
        <v>3.1000000000000583E-2</v>
      </c>
      <c r="M14" s="71">
        <f ca="1">_xll.BDP(F14,"FUT_CNV_RISK_FRSK",,)</f>
        <v>25.424038062039472</v>
      </c>
      <c r="P14" s="10">
        <v>34526</v>
      </c>
      <c r="Q14">
        <v>1.019998</v>
      </c>
      <c r="S14" s="42">
        <f t="shared" ca="1" si="5"/>
        <v>45791</v>
      </c>
      <c r="T14" s="43">
        <f ca="1">_xll.BInterpol('Base CDI'!$H$4:$H$28,'Base CDI'!$J$4:$J$29,S14,"Cubic","Extrapolate=Linear","MultiX=Average","Skip=True","Sort=True")</f>
        <v>14.266332539257899</v>
      </c>
      <c r="U14" s="43">
        <f ca="1">_xll.BInterpol('Base CDI'!$H$4:$H$28,'Base CDI'!$I$4:$I$29,S14,"Cubic","Extrapolate=Linear","MultiX=Average","Skip=True","Sort=True")</f>
        <v>14.638827027027027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ca="1" si="4"/>
        <v>32462247.489999998</v>
      </c>
      <c r="D15" s="8">
        <f t="shared" ca="1" si="3"/>
        <v>17616.039829286437</v>
      </c>
      <c r="F15" t="s">
        <v>50</v>
      </c>
      <c r="G15" t="s">
        <v>470</v>
      </c>
      <c r="H15" s="10">
        <f ca="1">VALUE(_xll.BDP(F15,"FUT_DLV_DT_LAST",,))</f>
        <v>49311</v>
      </c>
      <c r="I15" s="4">
        <f ca="1">_xll.BDP(F15,"LAST_PRICE")</f>
        <v>13.54</v>
      </c>
      <c r="J15" s="4">
        <f ca="1">_xll.BDP(F15,"PX_SETTLE",,)</f>
        <v>13.526999999999999</v>
      </c>
      <c r="K15" s="4">
        <f ca="1">_xll.BDP(F15,"PX_CLOSE_2D",,)</f>
        <v>13.708</v>
      </c>
      <c r="L15" s="4">
        <f t="shared" ca="1" si="2"/>
        <v>1.2999999999999901E-2</v>
      </c>
      <c r="M15" s="71">
        <f ca="1">_xll.BDP(F15,"FUT_CNV_RISK_FRSK",,)</f>
        <v>24.988501059246119</v>
      </c>
      <c r="P15" s="10">
        <v>34527</v>
      </c>
      <c r="Q15">
        <v>1.02383</v>
      </c>
      <c r="S15" s="42">
        <f t="shared" ca="1" si="5"/>
        <v>45792</v>
      </c>
      <c r="T15" s="43">
        <f ca="1">_xll.BInterpol('Base CDI'!$H$4:$H$28,'Base CDI'!$J$4:$J$29,S15,"Cubic","Extrapolate=Linear","MultiX=Average","Skip=True","Sort=True")</f>
        <v>14.275934974163775</v>
      </c>
      <c r="U15" s="43">
        <f ca="1">_xll.BInterpol('Base CDI'!$H$4:$H$28,'Base CDI'!$I$4:$I$29,S15,"Cubic","Extrapolate=Linear","MultiX=Average","Skip=True","Sort=True")</f>
        <v>14.639497297297297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998</v>
      </c>
      <c r="B16" s="15" t="s">
        <v>29</v>
      </c>
      <c r="C16" s="9">
        <f t="shared" ca="1" si="4"/>
        <v>46483873.75</v>
      </c>
      <c r="D16" s="9">
        <f t="shared" ca="1" si="3"/>
        <v>25225.04862461457</v>
      </c>
      <c r="F16" t="s">
        <v>295</v>
      </c>
      <c r="G16" t="s">
        <v>699</v>
      </c>
      <c r="H16" s="10">
        <f ca="1">VALUE(_xll.BDP(F16,"FUT_DLV_DT_LAST",,))</f>
        <v>50042</v>
      </c>
      <c r="I16" s="4">
        <f ca="1">_xll.BDP(F16,"LAST_PRICE")</f>
        <v>13.481</v>
      </c>
      <c r="J16" s="4">
        <f ca="1">_xll.BDP(F16,"PX_SETTLE",,)</f>
        <v>13.481</v>
      </c>
      <c r="K16" s="4">
        <f ca="1">_xll.BDP(F16,"PX_CLOSE_2D",,)</f>
        <v>13.65</v>
      </c>
      <c r="L16" s="4">
        <f t="shared" ca="1" si="2"/>
        <v>0</v>
      </c>
      <c r="M16" s="71">
        <f ca="1">_xll.BDP(F16,"FUT_CNV_RISK_FRSK",,)</f>
        <v>23.588279944333408</v>
      </c>
      <c r="P16" s="10">
        <v>34528</v>
      </c>
      <c r="Q16">
        <v>1.02772</v>
      </c>
      <c r="S16" s="42">
        <f t="shared" ca="1" si="5"/>
        <v>45793</v>
      </c>
      <c r="T16" s="43">
        <f ca="1">_xll.BInterpol('Base CDI'!$H$4:$H$28,'Base CDI'!$J$4:$J$29,S16,"Cubic","Extrapolate=Linear","MultiX=Average","Skip=True","Sort=True")</f>
        <v>14.285515342661904</v>
      </c>
      <c r="U16" s="43">
        <f ca="1">_xll.BInterpol('Base CDI'!$H$4:$H$28,'Base CDI'!$I$4:$I$29,S16,"Cubic","Extrapolate=Linear","MultiX=Average","Skip=True","Sort=True")</f>
        <v>14.640167567567566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999</v>
      </c>
      <c r="B17" s="14" t="s">
        <v>30</v>
      </c>
      <c r="C17" s="8">
        <f t="shared" ca="1" si="4"/>
        <v>31386815.239999998</v>
      </c>
      <c r="D17" s="8">
        <f t="shared" ca="1" si="3"/>
        <v>17032.443226631767</v>
      </c>
      <c r="H17" s="3"/>
      <c r="P17" s="10">
        <v>34529</v>
      </c>
      <c r="Q17">
        <v>1.0316289999999999</v>
      </c>
      <c r="S17" s="42">
        <f t="shared" ca="1" si="5"/>
        <v>45794</v>
      </c>
      <c r="T17" s="43">
        <f ca="1">_xll.BInterpol('Base CDI'!$H$4:$H$28,'Base CDI'!$J$4:$J$29,S17,"Cubic","Extrapolate=Linear","MultiX=Average","Skip=True","Sort=True")</f>
        <v>14.295071947336304</v>
      </c>
      <c r="U17" s="43">
        <f ca="1">_xll.BInterpol('Base CDI'!$H$4:$H$28,'Base CDI'!$I$4:$I$29,S17,"Cubic","Extrapolate=Linear","MultiX=Average","Skip=True","Sort=True")</f>
        <v>14.640837837837838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279</v>
      </c>
      <c r="B18" s="14" t="s">
        <v>348</v>
      </c>
      <c r="C18" s="8">
        <f t="shared" ca="1" si="4"/>
        <v>196356527</v>
      </c>
      <c r="D18" s="8">
        <f ca="1">C18*cdi_diario</f>
        <v>106555.29631575604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45795</v>
      </c>
      <c r="T18" s="43">
        <f ca="1">_xll.BInterpol('Base CDI'!$H$4:$H$28,'Base CDI'!$J$4:$J$29,S18,"Cubic","Extrapolate=Linear","MultiX=Average","Skip=True","Sort=True")</f>
        <v>14.304603090770994</v>
      </c>
      <c r="U18" s="43">
        <f ca="1">_xll.BInterpol('Base CDI'!$H$4:$H$28,'Base CDI'!$I$4:$I$29,S18,"Cubic","Extrapolate=Linear","MultiX=Average","Skip=True","Sort=True")</f>
        <v>14.641508108108107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355</v>
      </c>
      <c r="B19" s="15" t="s">
        <v>297</v>
      </c>
      <c r="C19" s="9">
        <f t="shared" ca="1" si="4"/>
        <v>596309.6</v>
      </c>
      <c r="D19" s="9">
        <f t="shared" ca="1" si="3"/>
        <v>323.59477474324018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45796</v>
      </c>
      <c r="T19" s="43">
        <f ca="1">_xll.BInterpol('Base CDI'!$H$4:$H$28,'Base CDI'!$J$4:$J$29,S19,"Cubic","Extrapolate=Linear","MultiX=Average","Skip=True","Sort=True")</f>
        <v>14.314107075549995</v>
      </c>
      <c r="U19" s="43">
        <f ca="1">_xll.BInterpol('Base CDI'!$H$4:$H$28,'Base CDI'!$I$4:$I$29,S19,"Cubic","Extrapolate=Linear","MultiX=Average","Skip=True","Sort=True")</f>
        <v>14.642178378378377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351</v>
      </c>
      <c r="B20" s="14" t="s">
        <v>292</v>
      </c>
      <c r="C20" s="8">
        <f t="shared" ca="1" si="4"/>
        <v>37451106.560000002</v>
      </c>
      <c r="D20" s="8">
        <f t="shared" ca="1" si="3"/>
        <v>20323.30586522217</v>
      </c>
      <c r="F20" s="38">
        <v>46395</v>
      </c>
      <c r="G20" s="41">
        <f ca="1">_xll.BInterpol('Base CDI'!$H$3:$H$29,'Base CDI'!$J$3:$J$30,F20,"Cubic","Extrapolate=Linear","MultiX=Average","Skip=True","Sort=True")</f>
        <v>13.97167657166977</v>
      </c>
      <c r="L20" s="4"/>
      <c r="P20" s="10">
        <v>34534</v>
      </c>
      <c r="Q20">
        <v>1.0424960000000001</v>
      </c>
      <c r="S20" s="42">
        <f t="shared" ca="1" si="5"/>
        <v>45797</v>
      </c>
      <c r="T20" s="43">
        <f ca="1">_xll.BInterpol('Base CDI'!$H$4:$H$28,'Base CDI'!$J$4:$J$29,S20,"Cubic","Extrapolate=Linear","MultiX=Average","Skip=True","Sort=True")</f>
        <v>14.323582204257326</v>
      </c>
      <c r="U20" s="43">
        <f ca="1">_xll.BInterpol('Base CDI'!$H$4:$H$28,'Base CDI'!$I$4:$I$29,S20,"Cubic","Extrapolate=Linear","MultiX=Average","Skip=True","Sort=True")</f>
        <v>14.642848648648648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350</v>
      </c>
      <c r="B21" s="15" t="s">
        <v>243</v>
      </c>
      <c r="C21" s="9">
        <f t="shared" ca="1" si="4"/>
        <v>246636200.72999999</v>
      </c>
      <c r="D21" s="9">
        <f t="shared" ca="1" si="3"/>
        <v>133840.18271507439</v>
      </c>
      <c r="H21" s="10"/>
      <c r="L21" s="4"/>
      <c r="P21" s="10">
        <v>34535</v>
      </c>
      <c r="Q21">
        <v>1.0460160000000001</v>
      </c>
      <c r="S21" s="42">
        <f t="shared" ca="1" si="5"/>
        <v>45798</v>
      </c>
      <c r="T21" s="43">
        <f ca="1">_xll.BInterpol('Base CDI'!$H$4:$H$28,'Base CDI'!$J$4:$J$29,S21,"Cubic","Extrapolate=Linear","MultiX=Average","Skip=True","Sort=True")</f>
        <v>14.333026779477006</v>
      </c>
      <c r="U21" s="43">
        <f ca="1">_xll.BInterpol('Base CDI'!$H$4:$H$28,'Base CDI'!$I$4:$I$29,S21,"Cubic","Extrapolate=Linear","MultiX=Average","Skip=True","Sort=True")</f>
        <v>14.643518918918918</v>
      </c>
    </row>
    <row r="22" spans="1:30" x14ac:dyDescent="0.25">
      <c r="A22" s="2" t="s">
        <v>245</v>
      </c>
      <c r="B22" s="14" t="s">
        <v>244</v>
      </c>
      <c r="C22" s="9">
        <v>11781242.34</v>
      </c>
      <c r="D22" s="8">
        <f ca="1">C22*cdi_diario</f>
        <v>6393.2367703082828</v>
      </c>
      <c r="H22" s="10"/>
      <c r="L22" s="4"/>
      <c r="P22" s="10">
        <v>34536</v>
      </c>
      <c r="Q22">
        <v>1.049534</v>
      </c>
      <c r="S22" s="42">
        <f t="shared" ca="1" si="5"/>
        <v>45799</v>
      </c>
      <c r="T22" s="43">
        <f ca="1">_xll.BInterpol('Base CDI'!$H$4:$H$28,'Base CDI'!$J$4:$J$29,S22,"Cubic","Extrapolate=Linear","MultiX=Average","Skip=True","Sort=True")</f>
        <v>14.342439103793055</v>
      </c>
      <c r="U22" s="43">
        <f ca="1">_xll.BInterpol('Base CDI'!$H$4:$H$28,'Base CDI'!$I$4:$I$29,S22,"Cubic","Extrapolate=Linear","MultiX=Average","Skip=True","Sort=True")</f>
        <v>14.644189189189188</v>
      </c>
    </row>
    <row r="23" spans="1:30" x14ac:dyDescent="0.25">
      <c r="A23" s="2" t="s">
        <v>1064</v>
      </c>
      <c r="B23" s="14" t="s">
        <v>1071</v>
      </c>
      <c r="C23" s="8">
        <f ca="1">VLOOKUP(A23,$A$37:$B$67,2,0)</f>
        <v>41443700.799999997</v>
      </c>
      <c r="D23" s="8">
        <f t="shared" ca="1" si="3"/>
        <v>22489.93647746446</v>
      </c>
      <c r="H23" s="10"/>
      <c r="L23" s="4"/>
      <c r="P23" s="10">
        <v>34537</v>
      </c>
      <c r="Q23">
        <v>1.0524340000000001</v>
      </c>
      <c r="S23" s="42">
        <f t="shared" ca="1" si="5"/>
        <v>45800</v>
      </c>
      <c r="T23" s="43">
        <f ca="1">_xll.BInterpol('Base CDI'!$H$4:$H$28,'Base CDI'!$J$4:$J$29,S23,"Cubic","Extrapolate=Linear","MultiX=Average","Skip=True","Sort=True")</f>
        <v>14.351817479789492</v>
      </c>
      <c r="U23" s="43">
        <f ca="1">_xll.BInterpol('Base CDI'!$H$4:$H$28,'Base CDI'!$I$4:$I$29,S23,"Cubic","Extrapolate=Linear","MultiX=Average","Skip=True","Sort=True")</f>
        <v>14.644859459459459</v>
      </c>
    </row>
    <row r="24" spans="1:30" x14ac:dyDescent="0.25">
      <c r="A24" s="2" t="s">
        <v>293</v>
      </c>
      <c r="B24" s="14" t="s">
        <v>293</v>
      </c>
      <c r="C24" s="8">
        <f ca="1">VLOOKUP(A24,$A$37:$B$67,2,0)</f>
        <v>218221514.75999999</v>
      </c>
      <c r="D24" s="8">
        <f ca="1">C24*cdi_diario</f>
        <v>118420.60217191013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45801</v>
      </c>
      <c r="T24" s="43">
        <f ca="1">_xll.BInterpol('Base CDI'!$H$4:$H$28,'Base CDI'!$J$4:$J$29,S24,"Cubic","Extrapolate=Linear","MultiX=Average","Skip=True","Sort=True")</f>
        <v>14.361160210050336</v>
      </c>
      <c r="U24" s="43">
        <f ca="1">_xll.BInterpol('Base CDI'!$H$4:$H$28,'Base CDI'!$I$4:$I$29,S24,"Cubic","Extrapolate=Linear","MultiX=Average","Skip=True","Sort=True")</f>
        <v>14.645529729729729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45802</v>
      </c>
      <c r="T25" s="43">
        <f ca="1">_xll.BInterpol('Base CDI'!$H$4:$H$28,'Base CDI'!$J$4:$J$29,S25,"Cubic","Extrapolate=Linear","MultiX=Average","Skip=True","Sort=True")</f>
        <v>14.370465597159606</v>
      </c>
      <c r="U25" s="43">
        <f ca="1">_xll.BInterpol('Base CDI'!$H$4:$H$28,'Base CDI'!$I$4:$I$29,S25,"Cubic","Extrapolate=Linear","MultiX=Average","Skip=True","Sort=True")</f>
        <v>14.646199999999999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45803</v>
      </c>
      <c r="T26" s="43">
        <f ca="1">_xll.BInterpol('Base CDI'!$H$4:$H$28,'Base CDI'!$J$4:$J$29,S26,"Cubic","Extrapolate=Linear","MultiX=Average","Skip=True","Sort=True")</f>
        <v>14.379731943701325</v>
      </c>
      <c r="U26" s="43">
        <f ca="1">_xll.BInterpol('Base CDI'!$H$4:$H$28,'Base CDI'!$I$4:$I$29,S26,"Cubic","Extrapolate=Linear","MultiX=Average","Skip=True","Sort=True")</f>
        <v>14.64687027027027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45804</v>
      </c>
      <c r="T27" s="43">
        <f ca="1">_xll.BInterpol('Base CDI'!$H$4:$H$28,'Base CDI'!$J$4:$J$29,S27,"Cubic","Extrapolate=Linear","MultiX=Average","Skip=True","Sort=True")</f>
        <v>14.388957552259507</v>
      </c>
      <c r="U27" s="43">
        <f ca="1">_xll.BInterpol('Base CDI'!$H$4:$H$28,'Base CDI'!$I$4:$I$29,S27,"Cubic","Extrapolate=Linear","MultiX=Average","Skip=True","Sort=True")</f>
        <v>14.64754054054054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45805</v>
      </c>
      <c r="T28" s="43">
        <f ca="1">_xll.BInterpol('Base CDI'!$H$4:$H$28,'Base CDI'!$J$4:$J$29,S28,"Cubic","Extrapolate=Linear","MultiX=Average","Skip=True","Sort=True")</f>
        <v>14.398140725418175</v>
      </c>
      <c r="U28" s="43">
        <f ca="1">_xll.BInterpol('Base CDI'!$H$4:$H$28,'Base CDI'!$I$4:$I$29,S28,"Cubic","Extrapolate=Linear","MultiX=Average","Skip=True","Sort=True")</f>
        <v>14.648210810810809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45806</v>
      </c>
      <c r="T29" s="43">
        <f ca="1">_xll.BInterpol('Base CDI'!$H$4:$H$28,'Base CDI'!$J$4:$J$29,S29,"Cubic","Extrapolate=Linear","MultiX=Average","Skip=True","Sort=True")</f>
        <v>14.407279765761347</v>
      </c>
      <c r="U29" s="43">
        <f ca="1">_xll.BInterpol('Base CDI'!$H$4:$H$28,'Base CDI'!$I$4:$I$29,S29,"Cubic","Extrapolate=Linear","MultiX=Average","Skip=True","Sort=True")</f>
        <v>14.648881081081081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45807</v>
      </c>
      <c r="T30" s="43">
        <f ca="1">_xll.BInterpol('Base CDI'!$H$4:$H$28,'Base CDI'!$J$4:$J$29,S30,"Cubic","Extrapolate=Linear","MultiX=Average","Skip=True","Sort=True")</f>
        <v>14.416372975873044</v>
      </c>
      <c r="U30" s="43">
        <f ca="1">_xll.BInterpol('Base CDI'!$H$4:$H$28,'Base CDI'!$I$4:$I$29,S30,"Cubic","Extrapolate=Linear","MultiX=Average","Skip=True","Sort=True")</f>
        <v>14.64955135135135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45808</v>
      </c>
      <c r="T31" s="43">
        <f ca="1">_xll.BInterpol('Base CDI'!$H$4:$H$28,'Base CDI'!$J$4:$J$29,S31,"Cubic","Extrapolate=Linear","MultiX=Average","Skip=True","Sort=True")</f>
        <v>14.425418658337284</v>
      </c>
      <c r="U31" s="43">
        <f ca="1">_xll.BInterpol('Base CDI'!$H$4:$H$28,'Base CDI'!$I$4:$I$29,S31,"Cubic","Extrapolate=Linear","MultiX=Average","Skip=True","Sort=True")</f>
        <v>14.65022162162162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45809</v>
      </c>
      <c r="T32" s="43">
        <f ca="1">_xll.BInterpol('Base CDI'!$H$4:$H$28,'Base CDI'!$J$4:$J$29,S32,"Cubic","Extrapolate=Linear","MultiX=Average","Skip=True","Sort=True")</f>
        <v>14.434415115738085</v>
      </c>
      <c r="U32" s="43">
        <f ca="1">_xll.BInterpol('Base CDI'!$H$4:$H$28,'Base CDI'!$I$4:$I$29,S32,"Cubic","Extrapolate=Linear","MultiX=Average","Skip=True","Sort=True")</f>
        <v>14.650891891891892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45810</v>
      </c>
      <c r="T33" s="43">
        <f ca="1">_xll.BInterpol('Base CDI'!$H$4:$H$28,'Base CDI'!$J$4:$J$29,S33,"Cubic","Extrapolate=Linear","MultiX=Average","Skip=True","Sort=True")</f>
        <v>14.44336065065947</v>
      </c>
      <c r="U33" s="43">
        <f ca="1">_xll.BInterpol('Base CDI'!$H$4:$H$28,'Base CDI'!$I$4:$I$29,S33,"Cubic","Extrapolate=Linear","MultiX=Average","Skip=True","Sort=True")</f>
        <v>14.651562162162161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45811</v>
      </c>
      <c r="T34" s="43">
        <f ca="1">_xll.BInterpol('Base CDI'!$H$4:$H$28,'Base CDI'!$J$4:$J$29,S34,"Cubic","Extrapolate=Linear","MultiX=Average","Skip=True","Sort=True")</f>
        <v>14.452253565685455</v>
      </c>
      <c r="U34" s="43">
        <f ca="1">_xll.BInterpol('Base CDI'!$H$4:$H$28,'Base CDI'!$I$4:$I$29,S34,"Cubic","Extrapolate=Linear","MultiX=Average","Skip=True","Sort=True")</f>
        <v>14.652232432432431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45812</v>
      </c>
      <c r="T35" s="43">
        <f ca="1">_xll.BInterpol('Base CDI'!$H$4:$H$28,'Base CDI'!$J$4:$J$29,S35,"Cubic","Extrapolate=Linear","MultiX=Average","Skip=True","Sort=True")</f>
        <v>14.46109216340006</v>
      </c>
      <c r="U35" s="43">
        <f ca="1">_xll.BInterpol('Base CDI'!$H$4:$H$28,'Base CDI'!$I$4:$I$29,S35,"Cubic","Extrapolate=Linear","MultiX=Average","Skip=True","Sort=True")</f>
        <v>14.652902702702702</v>
      </c>
    </row>
    <row r="36" spans="1:21" ht="15.75" thickBot="1" x14ac:dyDescent="0.3">
      <c r="A36" s="144" t="s">
        <v>394</v>
      </c>
      <c r="B36" s="145">
        <v>45503</v>
      </c>
      <c r="C36" s="146" t="s">
        <v>746</v>
      </c>
      <c r="D36" s="146" t="s">
        <v>747</v>
      </c>
      <c r="E36" s="146" t="s">
        <v>748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45813</v>
      </c>
      <c r="T36" s="43">
        <f ca="1">_xll.BInterpol('Base CDI'!$H$4:$H$28,'Base CDI'!$J$4:$J$29,S36,"Cubic","Extrapolate=Linear","MultiX=Average","Skip=True","Sort=True")</f>
        <v>14.469874746387308</v>
      </c>
      <c r="U36" s="43">
        <f ca="1">_xll.BInterpol('Base CDI'!$H$4:$H$28,'Base CDI'!$I$4:$I$29,S36,"Cubic","Extrapolate=Linear","MultiX=Average","Skip=True","Sort=True")</f>
        <v>14.653572972972972</v>
      </c>
    </row>
    <row r="37" spans="1:21" ht="16.5" thickTop="1" thickBot="1" x14ac:dyDescent="0.3">
      <c r="A37" s="253" t="s">
        <v>245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45814</v>
      </c>
      <c r="T37" s="43">
        <f ca="1">_xll.BInterpol('Base CDI'!$H$4:$H$28,'Base CDI'!$J$4:$J$29,S37,"Cubic","Extrapolate=Linear","MultiX=Average","Skip=True","Sort=True")</f>
        <v>14.478599617231215</v>
      </c>
      <c r="U37" s="43">
        <f ca="1">_xll.BInterpol('Base CDI'!$H$4:$H$28,'Base CDI'!$I$4:$I$29,S37,"Cubic","Extrapolate=Linear","MultiX=Average","Skip=True","Sort=True")</f>
        <v>14.654243243243242</v>
      </c>
    </row>
    <row r="38" spans="1:21" ht="15.75" thickBot="1" x14ac:dyDescent="0.3">
      <c r="A38" s="253" t="s">
        <v>453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165</v>
      </c>
      <c r="P38" s="10">
        <v>34558</v>
      </c>
      <c r="Q38">
        <v>1.0841780000000001</v>
      </c>
      <c r="S38" s="42">
        <f t="shared" ca="1" si="5"/>
        <v>45815</v>
      </c>
      <c r="T38" s="43">
        <f ca="1">_xll.BInterpol('Base CDI'!$H$4:$H$28,'Base CDI'!$J$4:$J$29,S38,"Cubic","Extrapolate=Linear","MultiX=Average","Skip=True","Sort=True")</f>
        <v>14.487265078515799</v>
      </c>
      <c r="U38" s="43">
        <f ca="1">_xll.BInterpol('Base CDI'!$H$4:$H$28,'Base CDI'!$I$4:$I$29,S38,"Cubic","Extrapolate=Linear","MultiX=Average","Skip=True","Sort=True")</f>
        <v>14.654913513513513</v>
      </c>
    </row>
    <row r="39" spans="1:21" ht="15.75" thickBot="1" x14ac:dyDescent="0.3">
      <c r="A39" s="253" t="s">
        <v>486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45816</v>
      </c>
      <c r="T39" s="43">
        <f ca="1">_xll.BInterpol('Base CDI'!$H$4:$H$28,'Base CDI'!$J$4:$J$29,S39,"Cubic","Extrapolate=Linear","MultiX=Average","Skip=True","Sort=True")</f>
        <v>14.495869432825083</v>
      </c>
      <c r="U39" s="43">
        <f ca="1">_xll.BInterpol('Base CDI'!$H$4:$H$28,'Base CDI'!$I$4:$I$29,S39,"Cubic","Extrapolate=Linear","MultiX=Average","Skip=True","Sort=True")</f>
        <v>14.655583783783783</v>
      </c>
    </row>
    <row r="40" spans="1:21" ht="15.75" thickBot="1" x14ac:dyDescent="0.3">
      <c r="A40" s="253" t="s">
        <v>901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165</v>
      </c>
      <c r="P40" s="10">
        <v>34562</v>
      </c>
      <c r="Q40">
        <v>1.0880270000000001</v>
      </c>
      <c r="S40" s="42">
        <f t="shared" ca="1" si="5"/>
        <v>45817</v>
      </c>
      <c r="T40" s="43">
        <f ca="1">_xll.BInterpol('Base CDI'!$H$4:$H$28,'Base CDI'!$J$4:$J$29,S40,"Cubic","Extrapolate=Linear","MultiX=Average","Skip=True","Sort=True")</f>
        <v>14.504410982743085</v>
      </c>
      <c r="U40" s="43">
        <f ca="1">_xll.BInterpol('Base CDI'!$H$4:$H$28,'Base CDI'!$I$4:$I$29,S40,"Cubic","Extrapolate=Linear","MultiX=Average","Skip=True","Sort=True")</f>
        <v>14.656254054054054</v>
      </c>
    </row>
    <row r="41" spans="1:21" ht="15.75" thickBot="1" x14ac:dyDescent="0.3">
      <c r="A41" s="253" t="s">
        <v>354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165</v>
      </c>
      <c r="P41" s="10">
        <v>34563</v>
      </c>
      <c r="Q41">
        <v>1.0899380000000001</v>
      </c>
      <c r="S41" s="42">
        <f t="shared" ca="1" si="5"/>
        <v>45818</v>
      </c>
      <c r="T41" s="43">
        <f ca="1">_xll.BInterpol('Base CDI'!$H$4:$H$28,'Base CDI'!$J$4:$J$29,S41,"Cubic","Extrapolate=Linear","MultiX=Average","Skip=True","Sort=True")</f>
        <v>14.512888030853823</v>
      </c>
      <c r="U41" s="43">
        <f ca="1">_xll.BInterpol('Base CDI'!$H$4:$H$28,'Base CDI'!$I$4:$I$29,S41,"Cubic","Extrapolate=Linear","MultiX=Average","Skip=True","Sort=True")</f>
        <v>14.656924324324324</v>
      </c>
    </row>
    <row r="42" spans="1:21" ht="15.75" thickBot="1" x14ac:dyDescent="0.3">
      <c r="A42" s="253" t="s">
        <v>885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165</v>
      </c>
      <c r="G42" s="142" t="s">
        <v>165</v>
      </c>
      <c r="H42" s="142" t="s">
        <v>165</v>
      </c>
      <c r="P42" s="10">
        <v>34564</v>
      </c>
      <c r="Q42">
        <v>1.091853</v>
      </c>
      <c r="S42" s="42">
        <f t="shared" ca="1" si="5"/>
        <v>45819</v>
      </c>
      <c r="T42" s="43">
        <f ca="1">_xll.BInterpol('Base CDI'!$H$4:$H$28,'Base CDI'!$J$4:$J$29,S42,"Cubic","Extrapolate=Linear","MultiX=Average","Skip=True","Sort=True")</f>
        <v>14.521298879741318</v>
      </c>
      <c r="U42" s="43">
        <f ca="1">_xll.BInterpol('Base CDI'!$H$4:$H$28,'Base CDI'!$I$4:$I$29,S42,"Cubic","Extrapolate=Linear","MultiX=Average","Skip=True","Sort=True")</f>
        <v>14.657594594594594</v>
      </c>
    </row>
    <row r="43" spans="1:21" ht="15.75" thickBot="1" x14ac:dyDescent="0.3">
      <c r="A43" s="253" t="s">
        <v>106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45820</v>
      </c>
      <c r="T43" s="43">
        <f ca="1">_xll.BInterpol('Base CDI'!$H$4:$H$28,'Base CDI'!$J$4:$J$29,S43,"Cubic","Extrapolate=Linear","MultiX=Average","Skip=True","Sort=True")</f>
        <v>14.52964183198959</v>
      </c>
      <c r="U43" s="43">
        <f ca="1">_xll.BInterpol('Base CDI'!$H$4:$H$28,'Base CDI'!$I$4:$I$29,S43,"Cubic","Extrapolate=Linear","MultiX=Average","Skip=True","Sort=True")</f>
        <v>14.658264864864865</v>
      </c>
    </row>
    <row r="44" spans="1:21" ht="15.75" thickBot="1" x14ac:dyDescent="0.3">
      <c r="A44" s="253" t="s">
        <v>920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165</v>
      </c>
      <c r="G44" s="252" t="s">
        <v>165</v>
      </c>
      <c r="H44" s="254" t="s">
        <v>165</v>
      </c>
      <c r="P44" s="10">
        <v>34568</v>
      </c>
      <c r="Q44">
        <v>1.0956999999999999</v>
      </c>
      <c r="S44" s="42">
        <f t="shared" ca="1" si="5"/>
        <v>45821</v>
      </c>
      <c r="T44" s="43">
        <f ca="1">_xll.BInterpol('Base CDI'!$H$4:$H$28,'Base CDI'!$J$4:$J$29,S44,"Cubic","Extrapolate=Linear","MultiX=Average","Skip=True","Sort=True")</f>
        <v>14.537915190182657</v>
      </c>
      <c r="U44" s="43">
        <f ca="1">_xll.BInterpol('Base CDI'!$H$4:$H$28,'Base CDI'!$I$4:$I$29,S44,"Cubic","Extrapolate=Linear","MultiX=Average","Skip=True","Sort=True")</f>
        <v>14.658935135135135</v>
      </c>
    </row>
    <row r="45" spans="1:21" ht="15.75" thickBot="1" x14ac:dyDescent="0.3">
      <c r="A45" s="253" t="s">
        <v>900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165</v>
      </c>
      <c r="G45" s="143" t="s">
        <v>165</v>
      </c>
      <c r="H45" s="254" t="s">
        <v>165</v>
      </c>
      <c r="P45" s="10">
        <v>34569</v>
      </c>
      <c r="Q45">
        <v>1.097628</v>
      </c>
      <c r="S45" s="42">
        <f t="shared" ca="1" si="5"/>
        <v>45822</v>
      </c>
      <c r="T45" s="43">
        <f ca="1">_xll.BInterpol('Base CDI'!$H$4:$H$28,'Base CDI'!$J$4:$J$29,S45,"Cubic","Extrapolate=Linear","MultiX=Average","Skip=True","Sort=True")</f>
        <v>14.546117256904539</v>
      </c>
      <c r="U45" s="43">
        <f ca="1">_xll.BInterpol('Base CDI'!$H$4:$H$28,'Base CDI'!$I$4:$I$29,S45,"Cubic","Extrapolate=Linear","MultiX=Average","Skip=True","Sort=True")</f>
        <v>14.659605405405404</v>
      </c>
    </row>
    <row r="46" spans="1:21" ht="15.75" thickBot="1" x14ac:dyDescent="0.3">
      <c r="A46" s="253" t="s">
        <v>1001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45823</v>
      </c>
      <c r="T46" s="43">
        <f ca="1">_xll.BInterpol('Base CDI'!$H$4:$H$28,'Base CDI'!$J$4:$J$29,S46,"Cubic","Extrapolate=Linear","MultiX=Average","Skip=True","Sort=True")</f>
        <v>14.554246334739254</v>
      </c>
      <c r="U46" s="43">
        <f ca="1">_xll.BInterpol('Base CDI'!$H$4:$H$28,'Base CDI'!$I$4:$I$29,S46,"Cubic","Extrapolate=Linear","MultiX=Average","Skip=True","Sort=True")</f>
        <v>14.660275675675676</v>
      </c>
    </row>
    <row r="47" spans="1:21" ht="15.75" thickBot="1" x14ac:dyDescent="0.3">
      <c r="A47" s="253" t="s">
        <v>998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165</v>
      </c>
      <c r="G47" s="143" t="s">
        <v>165</v>
      </c>
      <c r="H47" s="254" t="s">
        <v>165</v>
      </c>
      <c r="P47" s="10">
        <v>34571</v>
      </c>
      <c r="Q47">
        <v>1.10148</v>
      </c>
      <c r="S47" s="42">
        <f t="shared" ca="1" si="5"/>
        <v>45824</v>
      </c>
      <c r="T47" s="43">
        <f ca="1">_xll.BInterpol('Base CDI'!$H$4:$H$28,'Base CDI'!$J$4:$J$29,S47,"Cubic","Extrapolate=Linear","MultiX=Average","Skip=True","Sort=True")</f>
        <v>14.562300726270824</v>
      </c>
      <c r="U47" s="43">
        <f ca="1">_xll.BInterpol('Base CDI'!$H$4:$H$28,'Base CDI'!$I$4:$I$29,S47,"Cubic","Extrapolate=Linear","MultiX=Average","Skip=True","Sort=True")</f>
        <v>14.660945945945945</v>
      </c>
    </row>
    <row r="48" spans="1:21" ht="15.75" thickBot="1" x14ac:dyDescent="0.3">
      <c r="A48" s="253" t="s">
        <v>104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45825</v>
      </c>
      <c r="T48" s="43">
        <f ca="1">_xll.BInterpol('Base CDI'!$H$4:$H$28,'Base CDI'!$J$4:$J$29,S48,"Cubic","Extrapolate=Linear","MultiX=Average","Skip=True","Sort=True")</f>
        <v>14.570278734083267</v>
      </c>
      <c r="U48" s="43">
        <f ca="1">_xll.BInterpol('Base CDI'!$H$4:$H$28,'Base CDI'!$I$4:$I$29,S48,"Cubic","Extrapolate=Linear","MultiX=Average","Skip=True","Sort=True")</f>
        <v>14.661616216216215</v>
      </c>
    </row>
    <row r="49" spans="1:21" ht="15.75" thickBot="1" x14ac:dyDescent="0.3">
      <c r="A49" s="253" t="s">
        <v>100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45826</v>
      </c>
      <c r="T49" s="43">
        <f ca="1">_xll.BInterpol('Base CDI'!$H$4:$H$28,'Base CDI'!$J$4:$J$29,S49,"Cubic","Extrapolate=Linear","MultiX=Average","Skip=True","Sort=True")</f>
        <v>14.578178660760603</v>
      </c>
      <c r="U49" s="43">
        <f ca="1">_xll.BInterpol('Base CDI'!$H$4:$H$28,'Base CDI'!$I$4:$I$29,S49,"Cubic","Extrapolate=Linear","MultiX=Average","Skip=True","Sort=True")</f>
        <v>14.662286486486487</v>
      </c>
    </row>
    <row r="50" spans="1:21" ht="15.75" thickBot="1" x14ac:dyDescent="0.3">
      <c r="A50" s="253" t="s">
        <v>108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45827</v>
      </c>
      <c r="T50" s="43">
        <f ca="1">_xll.BInterpol('Base CDI'!$H$4:$H$28,'Base CDI'!$J$4:$J$29,S50,"Cubic","Extrapolate=Linear","MultiX=Average","Skip=True","Sort=True")</f>
        <v>14.585998808886849</v>
      </c>
      <c r="U50" s="43">
        <f ca="1">_xll.BInterpol('Base CDI'!$H$4:$H$28,'Base CDI'!$I$4:$I$29,S50,"Cubic","Extrapolate=Linear","MultiX=Average","Skip=True","Sort=True")</f>
        <v>14.662956756756756</v>
      </c>
    </row>
    <row r="51" spans="1:21" ht="15.75" thickBot="1" x14ac:dyDescent="0.3">
      <c r="A51" s="253" t="s">
        <v>101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45828</v>
      </c>
      <c r="T51" s="43">
        <f ca="1">_xll.BInterpol('Base CDI'!$H$4:$H$28,'Base CDI'!$J$4:$J$29,S51,"Cubic","Extrapolate=Linear","MultiX=Average","Skip=True","Sort=True")</f>
        <v>14.593737481046027</v>
      </c>
      <c r="U51" s="43">
        <f ca="1">_xll.BInterpol('Base CDI'!$H$4:$H$28,'Base CDI'!$I$4:$I$29,S51,"Cubic","Extrapolate=Linear","MultiX=Average","Skip=True","Sort=True")</f>
        <v>14.663627027027026</v>
      </c>
    </row>
    <row r="52" spans="1:21" ht="15.75" thickBot="1" x14ac:dyDescent="0.3">
      <c r="A52" s="253" t="s">
        <v>350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45829</v>
      </c>
      <c r="T52" s="43">
        <f ca="1">_xll.BInterpol('Base CDI'!$H$4:$H$28,'Base CDI'!$J$4:$J$29,S52,"Cubic","Extrapolate=Linear","MultiX=Average","Skip=True","Sort=True")</f>
        <v>14.601392979822156</v>
      </c>
      <c r="U52" s="43">
        <f ca="1">_xll.BInterpol('Base CDI'!$H$4:$H$28,'Base CDI'!$I$4:$I$29,S52,"Cubic","Extrapolate=Linear","MultiX=Average","Skip=True","Sort=True")</f>
        <v>14.664297297297297</v>
      </c>
    </row>
    <row r="53" spans="1:21" ht="15.75" thickBot="1" x14ac:dyDescent="0.3">
      <c r="A53" s="253" t="s">
        <v>279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45830</v>
      </c>
      <c r="T53" s="43">
        <f ca="1">_xll.BInterpol('Base CDI'!$H$4:$H$28,'Base CDI'!$J$4:$J$29,S53,"Cubic","Extrapolate=Linear","MultiX=Average","Skip=True","Sort=True")</f>
        <v>14.608963607799256</v>
      </c>
      <c r="U53" s="43">
        <f ca="1">_xll.BInterpol('Base CDI'!$H$4:$H$28,'Base CDI'!$I$4:$I$29,S53,"Cubic","Extrapolate=Linear","MultiX=Average","Skip=True","Sort=True")</f>
        <v>14.664967567567567</v>
      </c>
    </row>
    <row r="54" spans="1:21" ht="15.75" thickBot="1" x14ac:dyDescent="0.3">
      <c r="A54" s="253" t="s">
        <v>1064</v>
      </c>
      <c r="B54" s="143">
        <v>41443700.799999997</v>
      </c>
      <c r="C54" s="143">
        <v>41044832.439999998</v>
      </c>
      <c r="D54" s="143">
        <v>40596841.259999998</v>
      </c>
      <c r="E54" s="143" t="s">
        <v>165</v>
      </c>
      <c r="F54" s="252" t="s">
        <v>165</v>
      </c>
      <c r="G54" s="252" t="s">
        <v>165</v>
      </c>
      <c r="H54" s="254" t="s">
        <v>165</v>
      </c>
      <c r="P54" s="10">
        <v>34582</v>
      </c>
      <c r="Q54">
        <v>1.115119</v>
      </c>
      <c r="S54" s="42">
        <f t="shared" ca="1" si="5"/>
        <v>45831</v>
      </c>
      <c r="T54" s="43">
        <f ca="1">_xll.BInterpol('Base CDI'!$H$4:$H$28,'Base CDI'!$J$4:$J$29,S54,"Cubic","Extrapolate=Linear","MultiX=Average","Skip=True","Sort=True")</f>
        <v>14.616447667561344</v>
      </c>
      <c r="U54" s="43">
        <f ca="1">_xll.BInterpol('Base CDI'!$H$4:$H$28,'Base CDI'!$I$4:$I$29,S54,"Cubic","Extrapolate=Linear","MultiX=Average","Skip=True","Sort=True")</f>
        <v>14.665637837837837</v>
      </c>
    </row>
    <row r="55" spans="1:21" ht="15.75" thickBot="1" x14ac:dyDescent="0.3">
      <c r="A55" s="253" t="s">
        <v>749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165</v>
      </c>
      <c r="H55" s="254" t="s">
        <v>165</v>
      </c>
      <c r="I55" s="253"/>
      <c r="P55" s="10">
        <v>34583</v>
      </c>
      <c r="Q55">
        <v>1.117111</v>
      </c>
      <c r="S55" s="42">
        <f t="shared" ca="1" si="5"/>
        <v>45832</v>
      </c>
      <c r="T55" s="43">
        <f ca="1">_xll.BInterpol('Base CDI'!$H$4:$H$28,'Base CDI'!$J$4:$J$29,S55,"Cubic","Extrapolate=Linear","MultiX=Average","Skip=True","Sort=True")</f>
        <v>14.623843461692442</v>
      </c>
      <c r="U55" s="43">
        <f ca="1">_xll.BInterpol('Base CDI'!$H$4:$H$28,'Base CDI'!$I$4:$I$29,S55,"Cubic","Extrapolate=Linear","MultiX=Average","Skip=True","Sort=True")</f>
        <v>14.666308108108108</v>
      </c>
    </row>
    <row r="56" spans="1:21" ht="15.75" thickBot="1" x14ac:dyDescent="0.3">
      <c r="A56" s="253" t="s">
        <v>351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165</v>
      </c>
      <c r="I56" s="253"/>
      <c r="P56" s="10">
        <v>34585</v>
      </c>
      <c r="Q56">
        <v>1.1191070000000001</v>
      </c>
      <c r="S56" s="42">
        <f t="shared" ca="1" si="5"/>
        <v>45833</v>
      </c>
      <c r="T56" s="43">
        <f ca="1">_xll.BInterpol('Base CDI'!$H$4:$H$28,'Base CDI'!$J$4:$J$29,S56,"Cubic","Extrapolate=Linear","MultiX=Average","Skip=True","Sort=True")</f>
        <v>14.631149292776566</v>
      </c>
      <c r="U56" s="43">
        <f ca="1">_xll.BInterpol('Base CDI'!$H$4:$H$28,'Base CDI'!$I$4:$I$29,S56,"Cubic","Extrapolate=Linear","MultiX=Average","Skip=True","Sort=True")</f>
        <v>14.666978378378378</v>
      </c>
    </row>
    <row r="57" spans="1:21" ht="15.75" thickBot="1" x14ac:dyDescent="0.3">
      <c r="A57" s="253" t="s">
        <v>1294</v>
      </c>
      <c r="B57" s="143">
        <v>71562912.5</v>
      </c>
      <c r="C57" s="143" t="s">
        <v>165</v>
      </c>
      <c r="D57" s="143" t="s">
        <v>165</v>
      </c>
      <c r="E57" s="143" t="s">
        <v>165</v>
      </c>
      <c r="F57" s="252" t="s">
        <v>165</v>
      </c>
      <c r="G57" s="252" t="s">
        <v>165</v>
      </c>
      <c r="H57" s="254" t="s">
        <v>165</v>
      </c>
      <c r="I57" s="253"/>
      <c r="P57" s="10">
        <v>34586</v>
      </c>
      <c r="Q57">
        <v>1.1211139999999999</v>
      </c>
      <c r="S57" s="42">
        <f t="shared" ca="1" si="5"/>
        <v>45834</v>
      </c>
      <c r="T57" s="43">
        <f ca="1">_xll.BInterpol('Base CDI'!$H$4:$H$28,'Base CDI'!$J$4:$J$29,S57,"Cubic","Extrapolate=Linear","MultiX=Average","Skip=True","Sort=True")</f>
        <v>14.63836346339774</v>
      </c>
      <c r="U57" s="43">
        <f ca="1">_xll.BInterpol('Base CDI'!$H$4:$H$28,'Base CDI'!$I$4:$I$29,S57,"Cubic","Extrapolate=Linear","MultiX=Average","Skip=True","Sort=True")</f>
        <v>14.667648648648647</v>
      </c>
    </row>
    <row r="58" spans="1:21" ht="15.75" thickBot="1" x14ac:dyDescent="0.3">
      <c r="A58" s="253" t="s">
        <v>293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45835</v>
      </c>
      <c r="T58" s="43">
        <f ca="1">_xll.BInterpol('Base CDI'!$H$4:$H$28,'Base CDI'!$J$4:$J$29,S58,"Cubic","Extrapolate=Linear","MultiX=Average","Skip=True","Sort=True")</f>
        <v>14.64548427613998</v>
      </c>
      <c r="U58" s="43">
        <f ca="1">_xll.BInterpol('Base CDI'!$H$4:$H$28,'Base CDI'!$I$4:$I$29,S58,"Cubic","Extrapolate=Linear","MultiX=Average","Skip=True","Sort=True")</f>
        <v>14.668318918918919</v>
      </c>
    </row>
    <row r="59" spans="1:21" ht="15.75" thickBot="1" x14ac:dyDescent="0.3">
      <c r="A59" s="253" t="s">
        <v>355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165</v>
      </c>
      <c r="I59" s="253"/>
      <c r="P59" s="10">
        <v>34590</v>
      </c>
      <c r="Q59">
        <v>1.125127</v>
      </c>
      <c r="S59" s="42">
        <f t="shared" ca="1" si="5"/>
        <v>45836</v>
      </c>
      <c r="T59" s="43">
        <f ca="1">_xll.BInterpol('Base CDI'!$H$4:$H$28,'Base CDI'!$J$4:$J$29,S59,"Cubic","Extrapolate=Linear","MultiX=Average","Skip=True","Sort=True")</f>
        <v>14.652510033587307</v>
      </c>
      <c r="U59" s="43">
        <f ca="1">_xll.BInterpol('Base CDI'!$H$4:$H$28,'Base CDI'!$I$4:$I$29,S59,"Cubic","Extrapolate=Linear","MultiX=Average","Skip=True","Sort=True")</f>
        <v>14.668989189189189</v>
      </c>
    </row>
    <row r="60" spans="1:21" ht="15.75" thickBot="1" x14ac:dyDescent="0.3">
      <c r="A60" s="253" t="s">
        <v>109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45837</v>
      </c>
      <c r="T60" s="43">
        <f ca="1">_xll.BInterpol('Base CDI'!$H$4:$H$28,'Base CDI'!$J$4:$J$29,S60,"Cubic","Extrapolate=Linear","MultiX=Average","Skip=True","Sort=True")</f>
        <v>14.65943903832374</v>
      </c>
      <c r="U60" s="43">
        <f ca="1">_xll.BInterpol('Base CDI'!$H$4:$H$28,'Base CDI'!$I$4:$I$29,S60,"Cubic","Extrapolate=Linear","MultiX=Average","Skip=True","Sort=True")</f>
        <v>14.669659459459458</v>
      </c>
    </row>
    <row r="61" spans="1:21" ht="15.75" thickBot="1" x14ac:dyDescent="0.3">
      <c r="A61" s="253" t="s">
        <v>1002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12">
        <v>24620977.800000001</v>
      </c>
      <c r="P61" s="10">
        <v>34592</v>
      </c>
      <c r="Q61">
        <v>1.129189</v>
      </c>
      <c r="S61" s="42">
        <f t="shared" ca="1" si="5"/>
        <v>45838</v>
      </c>
      <c r="T61" s="43">
        <f ca="1">_xll.BInterpol('Base CDI'!$H$4:$H$28,'Base CDI'!$J$4:$J$29,S61,"Cubic","Extrapolate=Linear","MultiX=Average","Skip=True","Sort=True")</f>
        <v>14.666269592933297</v>
      </c>
      <c r="U61" s="43">
        <f ca="1">_xll.BInterpol('Base CDI'!$H$4:$H$28,'Base CDI'!$I$4:$I$29,S61,"Cubic","Extrapolate=Linear","MultiX=Average","Skip=True","Sort=True")</f>
        <v>14.67032972972973</v>
      </c>
    </row>
    <row r="62" spans="1:21" x14ac:dyDescent="0.25">
      <c r="A62" s="253" t="s">
        <v>999</v>
      </c>
      <c r="B62" s="143">
        <v>31386815.239999998</v>
      </c>
      <c r="C62" s="143">
        <v>31092328</v>
      </c>
      <c r="D62" s="143">
        <v>30760589.800000001</v>
      </c>
      <c r="E62" s="143" t="s">
        <v>165</v>
      </c>
      <c r="F62" t="s">
        <v>165</v>
      </c>
      <c r="G62" t="s">
        <v>165</v>
      </c>
      <c r="H62" s="2" t="s">
        <v>165</v>
      </c>
      <c r="P62" s="10">
        <v>34593</v>
      </c>
      <c r="Q62">
        <v>1.1312219999999999</v>
      </c>
      <c r="S62" s="42">
        <f t="shared" ca="1" si="5"/>
        <v>45839</v>
      </c>
      <c r="T62" s="43">
        <f ca="1">_xll.BInterpol('Base CDI'!$H$4:$H$28,'Base CDI'!$J$4:$J$29,S62,"Cubic","Extrapolate=Linear","MultiX=Average","Skip=True","Sort=True")</f>
        <v>14.673</v>
      </c>
      <c r="U62" s="43">
        <f ca="1">_xll.BInterpol('Base CDI'!$H$4:$H$28,'Base CDI'!$I$4:$I$29,S62,"Cubic","Extrapolate=Linear","MultiX=Average","Skip=True","Sort=True")</f>
        <v>14.670999999999999</v>
      </c>
    </row>
    <row r="63" spans="1:21" x14ac:dyDescent="0.25">
      <c r="A63" t="s">
        <v>159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12">
        <v>1664583483.96</v>
      </c>
      <c r="P63" s="10">
        <v>34596</v>
      </c>
      <c r="Q63">
        <v>1.133254</v>
      </c>
      <c r="S63" s="42">
        <f t="shared" ca="1" si="5"/>
        <v>45840</v>
      </c>
      <c r="T63" s="43">
        <f ca="1">_xll.BInterpol('Base CDI'!$H$4:$H$28,'Base CDI'!$J$4:$J$29,S63,"Cubic","Extrapolate=Linear","MultiX=Average","Skip=True","Sort=True")</f>
        <v>14.6796289445213</v>
      </c>
      <c r="U63" s="43">
        <f ca="1">_xll.BInterpol('Base CDI'!$H$4:$H$28,'Base CDI'!$I$4:$I$29,S63,"Cubic","Extrapolate=Linear","MultiX=Average","Skip=True","Sort=True")</f>
        <v>14.672250254043098</v>
      </c>
    </row>
    <row r="64" spans="1:21" x14ac:dyDescent="0.25">
      <c r="A64" t="s">
        <v>912</v>
      </c>
      <c r="P64" s="10">
        <v>34597</v>
      </c>
      <c r="Q64">
        <v>1.135286</v>
      </c>
      <c r="S64" s="42">
        <f t="shared" ca="1" si="5"/>
        <v>45841</v>
      </c>
      <c r="T64" s="43">
        <f ca="1">_xll.BInterpol('Base CDI'!$H$4:$H$28,'Base CDI'!$J$4:$J$29,S64,"Cubic","Extrapolate=Linear","MultiX=Average","Skip=True","Sort=True")</f>
        <v>14.686156641148376</v>
      </c>
      <c r="U64" s="43">
        <f ca="1">_xll.BInterpol('Base CDI'!$H$4:$H$28,'Base CDI'!$I$4:$I$29,S64,"Cubic","Extrapolate=Linear","MultiX=Average","Skip=True","Sort=True")</f>
        <v>14.673500406406013</v>
      </c>
    </row>
    <row r="65" spans="1:21" x14ac:dyDescent="0.25">
      <c r="P65" s="10">
        <v>34598</v>
      </c>
      <c r="Q65">
        <v>1.1373219999999999</v>
      </c>
      <c r="S65" s="42">
        <f t="shared" ca="1" si="5"/>
        <v>45842</v>
      </c>
      <c r="T65" s="43">
        <f ca="1">_xll.BInterpol('Base CDI'!$H$4:$H$28,'Base CDI'!$J$4:$J$29,S65,"Cubic","Extrapolate=Linear","MultiX=Average","Skip=True","Sort=True")</f>
        <v>14.692583686945843</v>
      </c>
      <c r="U65" s="43">
        <f ca="1">_xll.BInterpol('Base CDI'!$H$4:$H$28,'Base CDI'!$I$4:$I$29,S65,"Cubic","Extrapolate=Linear","MultiX=Average","Skip=True","Sort=True")</f>
        <v>14.674750355408557</v>
      </c>
    </row>
    <row r="66" spans="1:21" x14ac:dyDescent="0.25">
      <c r="A66" t="e">
        <f ca="1"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45843</v>
      </c>
      <c r="T66" s="43">
        <f ca="1">_xll.BInterpol('Base CDI'!$H$4:$H$28,'Base CDI'!$J$4:$J$29,S66,"Cubic","Extrapolate=Linear","MultiX=Average","Skip=True","Sort=True")</f>
        <v>14.698910678978317</v>
      </c>
      <c r="U66" s="43">
        <f ca="1">_xll.BInterpol('Base CDI'!$H$4:$H$28,'Base CDI'!$I$4:$I$29,S66,"Cubic","Extrapolate=Linear","MultiX=Average","Skip=True","Sort=True")</f>
        <v>14.67599999937055</v>
      </c>
    </row>
    <row r="67" spans="1:21" x14ac:dyDescent="0.25">
      <c r="P67" s="10">
        <v>34600</v>
      </c>
      <c r="Q67">
        <v>1.141405</v>
      </c>
      <c r="S67" s="42">
        <f t="shared" ca="1" si="5"/>
        <v>45844</v>
      </c>
      <c r="T67" s="43">
        <f ca="1">_xll.BInterpol('Base CDI'!$H$4:$H$28,'Base CDI'!$J$4:$J$29,S67,"Cubic","Extrapolate=Linear","MultiX=Average","Skip=True","Sort=True")</f>
        <v>14.705138214310409</v>
      </c>
      <c r="U67" s="43">
        <f ca="1">_xll.BInterpol('Base CDI'!$H$4:$H$28,'Base CDI'!$I$4:$I$29,S67,"Cubic","Extrapolate=Linear","MultiX=Average","Skip=True","Sort=True")</f>
        <v>14.677249236611802</v>
      </c>
    </row>
    <row r="68" spans="1:21" x14ac:dyDescent="0.25">
      <c r="P68" s="10">
        <v>34603</v>
      </c>
      <c r="Q68">
        <v>1.143448</v>
      </c>
      <c r="S68" s="42">
        <f t="shared" ca="1" si="5"/>
        <v>45845</v>
      </c>
      <c r="T68" s="43">
        <f ca="1">_xll.BInterpol('Base CDI'!$H$4:$H$28,'Base CDI'!$J$4:$J$29,S68,"Cubic","Extrapolate=Linear","MultiX=Average","Skip=True","Sort=True")</f>
        <v>14.711266890006733</v>
      </c>
      <c r="U68" s="43">
        <f ca="1">_xll.BInterpol('Base CDI'!$H$4:$H$28,'Base CDI'!$I$4:$I$29,S68,"Cubic","Extrapolate=Linear","MultiX=Average","Skip=True","Sort=True")</f>
        <v>14.678497965452133</v>
      </c>
    </row>
    <row r="69" spans="1:21" x14ac:dyDescent="0.25">
      <c r="P69" s="10">
        <v>34604</v>
      </c>
      <c r="Q69">
        <v>1.1454949999999999</v>
      </c>
      <c r="S69" s="42">
        <f t="shared" ca="1" si="5"/>
        <v>45846</v>
      </c>
      <c r="T69" s="43">
        <f ca="1">_xll.BInterpol('Base CDI'!$H$4:$H$28,'Base CDI'!$J$4:$J$29,S69,"Cubic","Extrapolate=Linear","MultiX=Average","Skip=True","Sort=True")</f>
        <v>14.717297303131906</v>
      </c>
      <c r="U69" s="43">
        <f ca="1">_xll.BInterpol('Base CDI'!$H$4:$H$28,'Base CDI'!$I$4:$I$29,S69,"Cubic","Extrapolate=Linear","MultiX=Average","Skip=True","Sort=True")</f>
        <v>14.679746084211356</v>
      </c>
    </row>
    <row r="70" spans="1:21" x14ac:dyDescent="0.25">
      <c r="P70" s="10">
        <v>34605</v>
      </c>
      <c r="Q70">
        <v>1.1475569999999999</v>
      </c>
      <c r="S70" s="42">
        <f t="shared" ca="1" si="5"/>
        <v>45847</v>
      </c>
      <c r="T70" s="43">
        <f ca="1">_xll.BInterpol('Base CDI'!$H$4:$H$28,'Base CDI'!$J$4:$J$29,S70,"Cubic","Extrapolate=Linear","MultiX=Average","Skip=True","Sort=True")</f>
        <v>14.723230050750535</v>
      </c>
      <c r="U70" s="43">
        <f ca="1">_xll.BInterpol('Base CDI'!$H$4:$H$28,'Base CDI'!$I$4:$I$29,S70,"Cubic","Extrapolate=Linear","MultiX=Average","Skip=True","Sort=True")</f>
        <v>14.680993491209286</v>
      </c>
    </row>
    <row r="71" spans="1:21" x14ac:dyDescent="0.25">
      <c r="P71" s="10">
        <v>34606</v>
      </c>
      <c r="Q71">
        <v>1.1496230000000001</v>
      </c>
      <c r="S71" s="42">
        <f t="shared" ca="1" si="5"/>
        <v>45848</v>
      </c>
      <c r="T71" s="43">
        <f ca="1">_xll.BInterpol('Base CDI'!$H$4:$H$28,'Base CDI'!$J$4:$J$29,S71,"Cubic","Extrapolate=Linear","MultiX=Average","Skip=True","Sort=True")</f>
        <v>14.729065729927239</v>
      </c>
      <c r="U71" s="43">
        <f ca="1">_xll.BInterpol('Base CDI'!$H$4:$H$28,'Base CDI'!$I$4:$I$29,S71,"Cubic","Extrapolate=Linear","MultiX=Average","Skip=True","Sort=True")</f>
        <v>14.682240084765741</v>
      </c>
    </row>
    <row r="72" spans="1:21" x14ac:dyDescent="0.25">
      <c r="P72" s="10">
        <v>34607</v>
      </c>
      <c r="Q72">
        <v>1.1516960000000001</v>
      </c>
      <c r="S72" s="42">
        <f t="shared" ca="1" si="5"/>
        <v>45849</v>
      </c>
      <c r="T72" s="43">
        <f ca="1">_xll.BInterpol('Base CDI'!$H$4:$H$28,'Base CDI'!$J$4:$J$29,S72,"Cubic","Extrapolate=Linear","MultiX=Average","Skip=True","Sort=True")</f>
        <v>14.734804937726631</v>
      </c>
      <c r="U72" s="43">
        <f ca="1">_xll.BInterpol('Base CDI'!$H$4:$H$28,'Base CDI'!$I$4:$I$29,S72,"Cubic","Extrapolate=Linear","MultiX=Average","Skip=True","Sort=True")</f>
        <v>14.683485763200533</v>
      </c>
    </row>
    <row r="73" spans="1:21" x14ac:dyDescent="0.25">
      <c r="P73" s="10">
        <v>34611</v>
      </c>
      <c r="Q73">
        <v>1.153934</v>
      </c>
      <c r="S73" s="42">
        <f t="shared" ca="1" si="5"/>
        <v>45850</v>
      </c>
      <c r="T73" s="43">
        <f ca="1">_xll.BInterpol('Base CDI'!$H$4:$H$28,'Base CDI'!$J$4:$J$29,S73,"Cubic","Extrapolate=Linear","MultiX=Average","Skip=True","Sort=True")</f>
        <v>14.740448271213324</v>
      </c>
      <c r="U73" s="43">
        <f ca="1">_xll.BInterpol('Base CDI'!$H$4:$H$28,'Base CDI'!$I$4:$I$29,S73,"Cubic","Extrapolate=Linear","MultiX=Average","Skip=True","Sort=True")</f>
        <v>14.68473042483348</v>
      </c>
    </row>
    <row r="74" spans="1:21" x14ac:dyDescent="0.25">
      <c r="P74" s="10">
        <v>34612</v>
      </c>
      <c r="Q74">
        <v>1.156096</v>
      </c>
      <c r="S74" s="42">
        <f t="shared" ca="1" si="5"/>
        <v>45851</v>
      </c>
      <c r="T74" s="43">
        <f ca="1">_xll.BInterpol('Base CDI'!$H$4:$H$28,'Base CDI'!$J$4:$J$29,S74,"Cubic","Extrapolate=Linear","MultiX=Average","Skip=True","Sort=True")</f>
        <v>14.74599632745193</v>
      </c>
      <c r="U74" s="43">
        <f ca="1">_xll.BInterpol('Base CDI'!$H$4:$H$28,'Base CDI'!$I$4:$I$29,S74,"Cubic","Extrapolate=Linear","MultiX=Average","Skip=True","Sort=True")</f>
        <v>14.685973967984397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45852</v>
      </c>
      <c r="T75" s="43">
        <f ca="1">_xll.BInterpol('Base CDI'!$H$4:$H$28,'Base CDI'!$J$4:$J$29,S75,"Cubic","Extrapolate=Linear","MultiX=Average","Skip=True","Sort=True")</f>
        <v>14.751449703507067</v>
      </c>
      <c r="U75" s="43">
        <f ca="1">_xll.BInterpol('Base CDI'!$H$4:$H$28,'Base CDI'!$I$4:$I$29,S75,"Cubic","Extrapolate=Linear","MultiX=Average","Skip=True","Sort=True")</f>
        <v>14.687216290973099</v>
      </c>
    </row>
    <row r="76" spans="1:21" x14ac:dyDescent="0.25">
      <c r="P76" s="10">
        <v>34614</v>
      </c>
      <c r="Q76">
        <v>1.1604699999999999</v>
      </c>
      <c r="S76" s="42">
        <f t="shared" ca="1" si="6"/>
        <v>45853</v>
      </c>
      <c r="T76" s="43">
        <f ca="1">_xll.BInterpol('Base CDI'!$H$4:$H$28,'Base CDI'!$J$4:$J$29,S76,"Cubic","Extrapolate=Linear","MultiX=Average","Skip=True","Sort=True")</f>
        <v>14.756808996443343</v>
      </c>
      <c r="U76" s="43">
        <f ca="1">_xll.BInterpol('Base CDI'!$H$4:$H$28,'Base CDI'!$I$4:$I$29,S76,"Cubic","Extrapolate=Linear","MultiX=Average","Skip=True","Sort=True")</f>
        <v>14.688457292119402</v>
      </c>
    </row>
    <row r="77" spans="1:21" x14ac:dyDescent="0.25">
      <c r="P77" s="10">
        <v>34617</v>
      </c>
      <c r="Q77">
        <v>1.162663</v>
      </c>
      <c r="S77" s="42">
        <f t="shared" ca="1" si="6"/>
        <v>45854</v>
      </c>
      <c r="T77" s="43">
        <f ca="1">_xll.BInterpol('Base CDI'!$H$4:$H$28,'Base CDI'!$J$4:$J$29,S77,"Cubic","Extrapolate=Linear","MultiX=Average","Skip=True","Sort=True")</f>
        <v>14.762074803325376</v>
      </c>
      <c r="U77" s="43">
        <f ca="1">_xll.BInterpol('Base CDI'!$H$4:$H$28,'Base CDI'!$I$4:$I$29,S77,"Cubic","Extrapolate=Linear","MultiX=Average","Skip=True","Sort=True")</f>
        <v>14.68969686974312</v>
      </c>
    </row>
    <row r="78" spans="1:21" x14ac:dyDescent="0.25">
      <c r="P78" s="10">
        <v>34618</v>
      </c>
      <c r="Q78">
        <v>1.164849</v>
      </c>
      <c r="S78" s="42">
        <f t="shared" ca="1" si="6"/>
        <v>45855</v>
      </c>
      <c r="T78" s="43">
        <f ca="1">_xll.BInterpol('Base CDI'!$H$4:$H$28,'Base CDI'!$J$4:$J$29,S78,"Cubic","Extrapolate=Linear","MultiX=Average","Skip=True","Sort=True")</f>
        <v>14.767247721217778</v>
      </c>
      <c r="U78" s="43">
        <f ca="1">_xll.BInterpol('Base CDI'!$H$4:$H$28,'Base CDI'!$I$4:$I$29,S78,"Cubic","Extrapolate=Linear","MultiX=Average","Skip=True","Sort=True")</f>
        <v>14.69093492216407</v>
      </c>
    </row>
    <row r="79" spans="1:21" x14ac:dyDescent="0.25">
      <c r="P79" s="10">
        <v>34620</v>
      </c>
      <c r="Q79">
        <v>1.1670389999999999</v>
      </c>
      <c r="S79" s="42">
        <f t="shared" ca="1" si="6"/>
        <v>45856</v>
      </c>
      <c r="T79" s="43">
        <f ca="1">_xll.BInterpol('Base CDI'!$H$4:$H$28,'Base CDI'!$J$4:$J$29,S79,"Cubic","Extrapolate=Linear","MultiX=Average","Skip=True","Sort=True")</f>
        <v>14.772328347185164</v>
      </c>
      <c r="U79" s="43">
        <f ca="1">_xll.BInterpol('Base CDI'!$H$4:$H$28,'Base CDI'!$I$4:$I$29,S79,"Cubic","Extrapolate=Linear","MultiX=Average","Skip=True","Sort=True")</f>
        <v>14.692171347702066</v>
      </c>
    </row>
    <row r="80" spans="1:21" x14ac:dyDescent="0.25">
      <c r="P80" s="10">
        <v>34621</v>
      </c>
      <c r="Q80">
        <v>1.1692370000000001</v>
      </c>
      <c r="S80" s="42">
        <f t="shared" ca="1" si="6"/>
        <v>45857</v>
      </c>
      <c r="T80" s="43">
        <f ca="1">_xll.BInterpol('Base CDI'!$H$4:$H$28,'Base CDI'!$J$4:$J$29,S80,"Cubic","Extrapolate=Linear","MultiX=Average","Skip=True","Sort=True")</f>
        <v>14.777317278292147</v>
      </c>
      <c r="U80" s="43">
        <f ca="1">_xll.BInterpol('Base CDI'!$H$4:$H$28,'Base CDI'!$I$4:$I$29,S80,"Cubic","Extrapolate=Linear","MultiX=Average","Skip=True","Sort=True")</f>
        <v>14.693406044676925</v>
      </c>
    </row>
    <row r="81" spans="16:21" x14ac:dyDescent="0.25">
      <c r="P81" s="10">
        <v>34624</v>
      </c>
      <c r="Q81">
        <v>1.1714389999999999</v>
      </c>
      <c r="S81" s="42">
        <f t="shared" ca="1" si="6"/>
        <v>45858</v>
      </c>
      <c r="T81" s="43">
        <f ca="1">_xll.BInterpol('Base CDI'!$H$4:$H$28,'Base CDI'!$J$4:$J$29,S81,"Cubic","Extrapolate=Linear","MultiX=Average","Skip=True","Sort=True")</f>
        <v>14.782215111603339</v>
      </c>
      <c r="U81" s="43">
        <f ca="1">_xll.BInterpol('Base CDI'!$H$4:$H$28,'Base CDI'!$I$4:$I$29,S81,"Cubic","Extrapolate=Linear","MultiX=Average","Skip=True","Sort=True")</f>
        <v>14.694638911408461</v>
      </c>
    </row>
    <row r="82" spans="16:21" x14ac:dyDescent="0.25">
      <c r="P82" s="10">
        <v>34625</v>
      </c>
      <c r="Q82">
        <v>1.1736409999999999</v>
      </c>
      <c r="S82" s="42">
        <f t="shared" ca="1" si="6"/>
        <v>45859</v>
      </c>
      <c r="T82" s="43">
        <f ca="1">_xll.BInterpol('Base CDI'!$H$4:$H$28,'Base CDI'!$J$4:$J$29,S82,"Cubic","Extrapolate=Linear","MultiX=Average","Skip=True","Sort=True")</f>
        <v>14.787022444183357</v>
      </c>
      <c r="U82" s="43">
        <f ca="1">_xll.BInterpol('Base CDI'!$H$4:$H$28,'Base CDI'!$I$4:$I$29,S82,"Cubic","Extrapolate=Linear","MultiX=Average","Skip=True","Sort=True")</f>
        <v>14.695869846216491</v>
      </c>
    </row>
    <row r="83" spans="16:21" x14ac:dyDescent="0.25">
      <c r="P83" s="10">
        <v>34626</v>
      </c>
      <c r="Q83">
        <v>1.1758470000000001</v>
      </c>
      <c r="S83" s="42">
        <f t="shared" ca="1" si="6"/>
        <v>45860</v>
      </c>
      <c r="T83" s="43">
        <f ca="1">_xll.BInterpol('Base CDI'!$H$4:$H$28,'Base CDI'!$J$4:$J$29,S83,"Cubic","Extrapolate=Linear","MultiX=Average","Skip=True","Sort=True")</f>
        <v>14.791739873096811</v>
      </c>
      <c r="U83" s="43">
        <f ca="1">_xll.BInterpol('Base CDI'!$H$4:$H$28,'Base CDI'!$I$4:$I$29,S83,"Cubic","Extrapolate=Linear","MultiX=Average","Skip=True","Sort=True")</f>
        <v>14.697098747420828</v>
      </c>
    </row>
    <row r="84" spans="16:21" x14ac:dyDescent="0.25">
      <c r="P84" s="10">
        <v>34627</v>
      </c>
      <c r="Q84">
        <v>1.1780619999999999</v>
      </c>
      <c r="S84" s="42">
        <f t="shared" ca="1" si="6"/>
        <v>45861</v>
      </c>
      <c r="T84" s="43">
        <f ca="1">_xll.BInterpol('Base CDI'!$H$4:$H$28,'Base CDI'!$J$4:$J$29,S84,"Cubic","Extrapolate=Linear","MultiX=Average","Skip=True","Sort=True")</f>
        <v>14.796367995408318</v>
      </c>
      <c r="U84" s="43">
        <f ca="1">_xll.BInterpol('Base CDI'!$H$4:$H$28,'Base CDI'!$I$4:$I$29,S84,"Cubic","Extrapolate=Linear","MultiX=Average","Skip=True","Sort=True")</f>
        <v>14.69832551334129</v>
      </c>
    </row>
    <row r="85" spans="16:21" x14ac:dyDescent="0.25">
      <c r="P85" s="10">
        <v>34628</v>
      </c>
      <c r="Q85">
        <v>1.1802809999999999</v>
      </c>
      <c r="S85" s="42">
        <f t="shared" ca="1" si="6"/>
        <v>45862</v>
      </c>
      <c r="T85" s="43">
        <f ca="1">_xll.BInterpol('Base CDI'!$H$4:$H$28,'Base CDI'!$J$4:$J$29,S85,"Cubic","Extrapolate=Linear","MultiX=Average","Skip=True","Sort=True")</f>
        <v>14.800907408182489</v>
      </c>
      <c r="U85" s="43">
        <f ca="1">_xll.BInterpol('Base CDI'!$H$4:$H$28,'Base CDI'!$I$4:$I$29,S85,"Cubic","Extrapolate=Linear","MultiX=Average","Skip=True","Sort=True")</f>
        <v>14.699550042297691</v>
      </c>
    </row>
    <row r="86" spans="16:21" x14ac:dyDescent="0.25">
      <c r="P86" s="10">
        <v>34631</v>
      </c>
      <c r="Q86">
        <v>1.1825030000000001</v>
      </c>
      <c r="S86" s="42">
        <f t="shared" ca="1" si="6"/>
        <v>45863</v>
      </c>
      <c r="T86" s="43">
        <f ca="1">_xll.BInterpol('Base CDI'!$H$4:$H$28,'Base CDI'!$J$4:$J$29,S86,"Cubic","Extrapolate=Linear","MultiX=Average","Skip=True","Sort=True")</f>
        <v>14.805358708483938</v>
      </c>
      <c r="U86" s="43">
        <f ca="1">_xll.BInterpol('Base CDI'!$H$4:$H$28,'Base CDI'!$I$4:$I$29,S86,"Cubic","Extrapolate=Linear","MultiX=Average","Skip=True","Sort=True")</f>
        <v>14.700772232609847</v>
      </c>
    </row>
    <row r="87" spans="16:21" x14ac:dyDescent="0.25">
      <c r="P87" s="10">
        <v>34632</v>
      </c>
      <c r="Q87">
        <v>1.184734</v>
      </c>
      <c r="S87" s="42">
        <f t="shared" ca="1" si="6"/>
        <v>45864</v>
      </c>
      <c r="T87" s="43">
        <f ca="1">_xll.BInterpol('Base CDI'!$H$4:$H$28,'Base CDI'!$J$4:$J$29,S87,"Cubic","Extrapolate=Linear","MultiX=Average","Skip=True","Sort=True")</f>
        <v>14.809722493377281</v>
      </c>
      <c r="U87" s="43">
        <f ca="1">_xll.BInterpol('Base CDI'!$H$4:$H$28,'Base CDI'!$I$4:$I$29,S87,"Cubic","Extrapolate=Linear","MultiX=Average","Skip=True","Sort=True")</f>
        <v>14.701991982597573</v>
      </c>
    </row>
    <row r="88" spans="16:21" x14ac:dyDescent="0.25">
      <c r="P88" s="10">
        <v>34633</v>
      </c>
      <c r="Q88">
        <v>1.1869700000000001</v>
      </c>
      <c r="S88" s="42">
        <f t="shared" ca="1" si="6"/>
        <v>45865</v>
      </c>
      <c r="T88" s="43">
        <f ca="1">_xll.BInterpol('Base CDI'!$H$4:$H$28,'Base CDI'!$J$4:$J$29,S88,"Cubic","Extrapolate=Linear","MultiX=Average","Skip=True","Sort=True")</f>
        <v>14.813999359927131</v>
      </c>
      <c r="U88" s="43">
        <f ca="1">_xll.BInterpol('Base CDI'!$H$4:$H$28,'Base CDI'!$I$4:$I$29,S88,"Cubic","Extrapolate=Linear","MultiX=Average","Skip=True","Sort=True")</f>
        <v>14.703209190580683</v>
      </c>
    </row>
    <row r="89" spans="16:21" x14ac:dyDescent="0.25">
      <c r="P89" s="10">
        <v>34634</v>
      </c>
      <c r="Q89">
        <v>1.189209</v>
      </c>
      <c r="S89" s="42">
        <f t="shared" ca="1" si="6"/>
        <v>45866</v>
      </c>
      <c r="T89" s="43">
        <f ca="1">_xll.BInterpol('Base CDI'!$H$4:$H$28,'Base CDI'!$J$4:$J$29,S89,"Cubic","Extrapolate=Linear","MultiX=Average","Skip=True","Sort=True")</f>
        <v>14.8181899051981</v>
      </c>
      <c r="U89" s="43">
        <f ca="1">_xll.BInterpol('Base CDI'!$H$4:$H$28,'Base CDI'!$I$4:$I$29,S89,"Cubic","Extrapolate=Linear","MultiX=Average","Skip=True","Sort=True")</f>
        <v>14.704423754878995</v>
      </c>
    </row>
    <row r="90" spans="16:21" x14ac:dyDescent="0.25">
      <c r="P90" s="10">
        <v>34635</v>
      </c>
      <c r="Q90">
        <v>1.191457</v>
      </c>
      <c r="S90" s="42">
        <f t="shared" ca="1" si="6"/>
        <v>45867</v>
      </c>
      <c r="T90" s="43">
        <f ca="1">_xll.BInterpol('Base CDI'!$H$4:$H$28,'Base CDI'!$J$4:$J$29,S90,"Cubic","Extrapolate=Linear","MultiX=Average","Skip=True","Sort=True")</f>
        <v>14.822294726254801</v>
      </c>
      <c r="U90" s="43">
        <f ca="1">_xll.BInterpol('Base CDI'!$H$4:$H$28,'Base CDI'!$I$4:$I$29,S90,"Cubic","Extrapolate=Linear","MultiX=Average","Skip=True","Sort=True")</f>
        <v>14.705635573812325</v>
      </c>
    </row>
    <row r="91" spans="16:21" x14ac:dyDescent="0.25">
      <c r="P91" s="10">
        <v>34638</v>
      </c>
      <c r="Q91">
        <v>1.193705</v>
      </c>
      <c r="S91" s="42">
        <f t="shared" ca="1" si="6"/>
        <v>45868</v>
      </c>
      <c r="T91" s="43">
        <f ca="1">_xll.BInterpol('Base CDI'!$H$4:$H$28,'Base CDI'!$J$4:$J$29,S91,"Cubic","Extrapolate=Linear","MultiX=Average","Skip=True","Sort=True")</f>
        <v>14.826314420161852</v>
      </c>
      <c r="U91" s="43">
        <f ca="1">_xll.BInterpol('Base CDI'!$H$4:$H$28,'Base CDI'!$I$4:$I$29,S91,"Cubic","Extrapolate=Linear","MultiX=Average","Skip=True","Sort=True")</f>
        <v>14.706844545700484</v>
      </c>
    </row>
    <row r="92" spans="16:21" x14ac:dyDescent="0.25">
      <c r="P92" s="10">
        <v>34639</v>
      </c>
      <c r="Q92">
        <v>1.1961079999999999</v>
      </c>
      <c r="S92" s="42">
        <f t="shared" ca="1" si="6"/>
        <v>45869</v>
      </c>
      <c r="T92" s="43">
        <f ca="1">_xll.BInterpol('Base CDI'!$H$4:$H$28,'Base CDI'!$J$4:$J$29,S92,"Cubic","Extrapolate=Linear","MultiX=Average","Skip=True","Sort=True")</f>
        <v>14.830249583983862</v>
      </c>
      <c r="U92" s="43">
        <f ca="1">_xll.BInterpol('Base CDI'!$H$4:$H$28,'Base CDI'!$I$4:$I$29,S92,"Cubic","Extrapolate=Linear","MultiX=Average","Skip=True","Sort=True")</f>
        <v>14.708050568863293</v>
      </c>
    </row>
    <row r="93" spans="16:21" x14ac:dyDescent="0.25">
      <c r="P93" s="10">
        <v>34641</v>
      </c>
      <c r="Q93">
        <v>1.198528</v>
      </c>
      <c r="S93" s="42">
        <f t="shared" ca="1" si="6"/>
        <v>45870</v>
      </c>
      <c r="T93" s="43">
        <f ca="1">_xll.BInterpol('Base CDI'!$H$4:$H$28,'Base CDI'!$J$4:$J$29,S93,"Cubic","Extrapolate=Linear","MultiX=Average","Skip=True","Sort=True")</f>
        <v>14.834100814785447</v>
      </c>
      <c r="U93" s="43">
        <f ca="1">_xll.BInterpol('Base CDI'!$H$4:$H$28,'Base CDI'!$I$4:$I$29,S93,"Cubic","Extrapolate=Linear","MultiX=Average","Skip=True","Sort=True")</f>
        <v>14.709253541620564</v>
      </c>
    </row>
    <row r="94" spans="16:21" x14ac:dyDescent="0.25">
      <c r="P94" s="10">
        <v>34642</v>
      </c>
      <c r="Q94">
        <v>1.2009529999999999</v>
      </c>
      <c r="S94" s="42">
        <f t="shared" ca="1" si="6"/>
        <v>45871</v>
      </c>
      <c r="T94" s="43">
        <f ca="1">_xll.BInterpol('Base CDI'!$H$4:$H$28,'Base CDI'!$J$4:$J$29,S94,"Cubic","Extrapolate=Linear","MultiX=Average","Skip=True","Sort=True")</f>
        <v>14.837868709631222</v>
      </c>
      <c r="U94" s="43">
        <f ca="1">_xll.BInterpol('Base CDI'!$H$4:$H$28,'Base CDI'!$I$4:$I$29,S94,"Cubic","Extrapolate=Linear","MultiX=Average","Skip=True","Sort=True")</f>
        <v>14.710453362292112</v>
      </c>
    </row>
    <row r="95" spans="16:21" x14ac:dyDescent="0.25">
      <c r="P95" s="10">
        <v>34645</v>
      </c>
      <c r="Q95">
        <v>1.203387</v>
      </c>
      <c r="S95" s="42">
        <f t="shared" ca="1" si="6"/>
        <v>45872</v>
      </c>
      <c r="T95" s="43">
        <f ca="1">_xll.BInterpol('Base CDI'!$H$4:$H$28,'Base CDI'!$J$4:$J$29,S95,"Cubic","Extrapolate=Linear","MultiX=Average","Skip=True","Sort=True")</f>
        <v>14.841553865585798</v>
      </c>
      <c r="U95" s="43">
        <f ca="1">_xll.BInterpol('Base CDI'!$H$4:$H$28,'Base CDI'!$I$4:$I$29,S95,"Cubic","Extrapolate=Linear","MultiX=Average","Skip=True","Sort=True")</f>
        <v>14.711649929197755</v>
      </c>
    </row>
    <row r="96" spans="16:21" x14ac:dyDescent="0.25">
      <c r="P96" s="10">
        <v>34646</v>
      </c>
      <c r="Q96">
        <v>1.205838</v>
      </c>
      <c r="S96" s="42">
        <f t="shared" ca="1" si="6"/>
        <v>45873</v>
      </c>
      <c r="T96" s="43">
        <f ca="1">_xll.BInterpol('Base CDI'!$H$4:$H$28,'Base CDI'!$J$4:$J$29,S96,"Cubic","Extrapolate=Linear","MultiX=Average","Skip=True","Sort=True")</f>
        <v>14.845156879713789</v>
      </c>
      <c r="U96" s="43">
        <f ca="1">_xll.BInterpol('Base CDI'!$H$4:$H$28,'Base CDI'!$I$4:$I$29,S96,"Cubic","Extrapolate=Linear","MultiX=Average","Skip=True","Sort=True")</f>
        <v>14.712843140657306</v>
      </c>
    </row>
    <row r="97" spans="16:21" x14ac:dyDescent="0.25">
      <c r="P97" s="10">
        <v>34647</v>
      </c>
      <c r="Q97">
        <v>1.2082980000000001</v>
      </c>
      <c r="S97" s="42">
        <f t="shared" ca="1" si="6"/>
        <v>45874</v>
      </c>
      <c r="T97" s="43">
        <f ca="1">_xll.BInterpol('Base CDI'!$H$4:$H$28,'Base CDI'!$J$4:$J$29,S97,"Cubic","Extrapolate=Linear","MultiX=Average","Skip=True","Sort=True")</f>
        <v>14.84867834907981</v>
      </c>
      <c r="U97" s="43">
        <f ca="1">_xll.BInterpol('Base CDI'!$H$4:$H$28,'Base CDI'!$I$4:$I$29,S97,"Cubic","Extrapolate=Linear","MultiX=Average","Skip=True","Sort=True")</f>
        <v>14.714032894990581</v>
      </c>
    </row>
    <row r="98" spans="16:21" x14ac:dyDescent="0.25">
      <c r="P98" s="10">
        <v>34648</v>
      </c>
      <c r="Q98">
        <v>1.2107669999999999</v>
      </c>
      <c r="S98" s="42">
        <f t="shared" ca="1" si="6"/>
        <v>45875</v>
      </c>
      <c r="T98" s="43">
        <f ca="1">_xll.BInterpol('Base CDI'!$H$4:$H$28,'Base CDI'!$J$4:$J$29,S98,"Cubic","Extrapolate=Linear","MultiX=Average","Skip=True","Sort=True")</f>
        <v>14.852118870748475</v>
      </c>
      <c r="U98" s="43">
        <f ca="1">_xll.BInterpol('Base CDI'!$H$4:$H$28,'Base CDI'!$I$4:$I$29,S98,"Cubic","Extrapolate=Linear","MultiX=Average","Skip=True","Sort=True")</f>
        <v>14.715219090517396</v>
      </c>
    </row>
    <row r="99" spans="16:21" x14ac:dyDescent="0.25">
      <c r="P99" s="10">
        <v>34649</v>
      </c>
      <c r="Q99">
        <v>1.2132369999999999</v>
      </c>
      <c r="S99" s="42">
        <f t="shared" ca="1" si="6"/>
        <v>45876</v>
      </c>
      <c r="T99" s="43">
        <f ca="1">_xll.BInterpol('Base CDI'!$H$4:$H$28,'Base CDI'!$J$4:$J$29,S99,"Cubic","Extrapolate=Linear","MultiX=Average","Skip=True","Sort=True")</f>
        <v>14.855479041784395</v>
      </c>
      <c r="U99" s="43">
        <f ca="1">_xll.BInterpol('Base CDI'!$H$4:$H$28,'Base CDI'!$I$4:$I$29,S99,"Cubic","Extrapolate=Linear","MultiX=Average","Skip=True","Sort=True")</f>
        <v>14.716401625557566</v>
      </c>
    </row>
    <row r="100" spans="16:21" x14ac:dyDescent="0.25">
      <c r="P100" s="10">
        <v>34652</v>
      </c>
      <c r="Q100">
        <v>1.2157</v>
      </c>
      <c r="S100" s="42">
        <f t="shared" ca="1" si="6"/>
        <v>45877</v>
      </c>
      <c r="T100" s="43">
        <f ca="1">_xll.BInterpol('Base CDI'!$H$4:$H$28,'Base CDI'!$J$4:$J$29,S100,"Cubic","Extrapolate=Linear","MultiX=Average","Skip=True","Sort=True")</f>
        <v>14.858759459252187</v>
      </c>
      <c r="U100" s="43">
        <f ca="1">_xll.BInterpol('Base CDI'!$H$4:$H$28,'Base CDI'!$I$4:$I$29,S100,"Cubic","Extrapolate=Linear","MultiX=Average","Skip=True","Sort=True")</f>
        <v>14.717580398430908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45878</v>
      </c>
      <c r="T101" s="43">
        <f ca="1">_xll.BInterpol('Base CDI'!$H$4:$H$28,'Base CDI'!$J$4:$J$29,S101,"Cubic","Extrapolate=Linear","MultiX=Average","Skip=True","Sort=True")</f>
        <v>14.861960720216464</v>
      </c>
      <c r="U101" s="43">
        <f ca="1">_xll.BInterpol('Base CDI'!$H$4:$H$28,'Base CDI'!$I$4:$I$29,S101,"Cubic","Extrapolate=Linear","MultiX=Average","Skip=True","Sort=True")</f>
        <v>14.718755307457235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45879</v>
      </c>
      <c r="T102" s="43">
        <f ca="1">_xll.BInterpol('Base CDI'!$H$4:$H$28,'Base CDI'!$J$4:$J$29,S102,"Cubic","Extrapolate=Linear","MultiX=Average","Skip=True","Sort=True")</f>
        <v>14.865083421741836</v>
      </c>
      <c r="U102" s="43">
        <f ca="1">_xll.BInterpol('Base CDI'!$H$4:$H$28,'Base CDI'!$I$4:$I$29,S102,"Cubic","Extrapolate=Linear","MultiX=Average","Skip=True","Sort=True")</f>
        <v>14.719926250956364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45880</v>
      </c>
      <c r="T103" s="43">
        <f ca="1">_xll.BInterpol('Base CDI'!$H$4:$H$28,'Base CDI'!$J$4:$J$29,S103,"Cubic","Extrapolate=Linear","MultiX=Average","Skip=True","Sort=True")</f>
        <v>14.868128160892923</v>
      </c>
      <c r="U103" s="43">
        <f ca="1">_xll.BInterpol('Base CDI'!$H$4:$H$28,'Base CDI'!$I$4:$I$29,S103,"Cubic","Extrapolate=Linear","MultiX=Average","Skip=True","Sort=True")</f>
        <v>14.721093127248109</v>
      </c>
    </row>
    <row r="104" spans="16:21" x14ac:dyDescent="0.25">
      <c r="P104" s="10">
        <v>34659</v>
      </c>
      <c r="Q104">
        <v>1.225597</v>
      </c>
      <c r="S104" s="42">
        <f t="shared" ca="1" si="6"/>
        <v>45881</v>
      </c>
      <c r="T104" s="43">
        <f ca="1">_xll.BInterpol('Base CDI'!$H$4:$H$28,'Base CDI'!$J$4:$J$29,S104,"Cubic","Extrapolate=Linear","MultiX=Average","Skip=True","Sort=True")</f>
        <v>14.871095534734332</v>
      </c>
      <c r="U104" s="43">
        <f ca="1">_xll.BInterpol('Base CDI'!$H$4:$H$28,'Base CDI'!$I$4:$I$29,S104,"Cubic","Extrapolate=Linear","MultiX=Average","Skip=True","Sort=True")</f>
        <v>14.722255834652287</v>
      </c>
    </row>
    <row r="105" spans="16:21" x14ac:dyDescent="0.25">
      <c r="P105" s="10">
        <v>34660</v>
      </c>
      <c r="Q105">
        <v>1.228081</v>
      </c>
      <c r="S105" s="42">
        <f t="shared" ca="1" si="6"/>
        <v>45882</v>
      </c>
      <c r="T105" s="43">
        <f ca="1">_xll.BInterpol('Base CDI'!$H$4:$H$28,'Base CDI'!$J$4:$J$29,S105,"Cubic","Extrapolate=Linear","MultiX=Average","Skip=True","Sort=True")</f>
        <v>14.873986140330683</v>
      </c>
      <c r="U105" s="43">
        <f ca="1">_xll.BInterpol('Base CDI'!$H$4:$H$28,'Base CDI'!$I$4:$I$29,S105,"Cubic","Extrapolate=Linear","MultiX=Average","Skip=True","Sort=True")</f>
        <v>14.723414271488712</v>
      </c>
    </row>
    <row r="106" spans="16:21" x14ac:dyDescent="0.25">
      <c r="P106" s="10">
        <v>34661</v>
      </c>
      <c r="Q106">
        <v>1.230566</v>
      </c>
      <c r="S106" s="42">
        <f t="shared" ca="1" si="6"/>
        <v>45883</v>
      </c>
      <c r="T106" s="43">
        <f ca="1">_xll.BInterpol('Base CDI'!$H$4:$H$28,'Base CDI'!$J$4:$J$29,S106,"Cubic","Extrapolate=Linear","MultiX=Average","Skip=True","Sort=True")</f>
        <v>14.876800574746584</v>
      </c>
      <c r="U106" s="43">
        <f ca="1">_xll.BInterpol('Base CDI'!$H$4:$H$28,'Base CDI'!$I$4:$I$29,S106,"Cubic","Extrapolate=Linear","MultiX=Average","Skip=True","Sort=True")</f>
        <v>14.724568336077201</v>
      </c>
    </row>
    <row r="107" spans="16:21" x14ac:dyDescent="0.25">
      <c r="P107" s="10">
        <v>34662</v>
      </c>
      <c r="Q107">
        <v>1.233052</v>
      </c>
      <c r="S107" s="42">
        <f t="shared" ca="1" si="6"/>
        <v>45884</v>
      </c>
      <c r="T107" s="43">
        <f ca="1">_xll.BInterpol('Base CDI'!$H$4:$H$28,'Base CDI'!$J$4:$J$29,S107,"Cubic","Extrapolate=Linear","MultiX=Average","Skip=True","Sort=True")</f>
        <v>14.879539435046652</v>
      </c>
      <c r="U107" s="43">
        <f ca="1">_xll.BInterpol('Base CDI'!$H$4:$H$28,'Base CDI'!$I$4:$I$29,S107,"Cubic","Extrapolate=Linear","MultiX=Average","Skip=True","Sort=True")</f>
        <v>14.725717926737568</v>
      </c>
    </row>
    <row r="108" spans="16:21" x14ac:dyDescent="0.25">
      <c r="P108" s="10">
        <v>34663</v>
      </c>
      <c r="Q108">
        <v>1.235538</v>
      </c>
      <c r="S108" s="42">
        <f t="shared" ca="1" si="6"/>
        <v>45885</v>
      </c>
      <c r="T108" s="43">
        <f ca="1">_xll.BInterpol('Base CDI'!$H$4:$H$28,'Base CDI'!$J$4:$J$29,S108,"Cubic","Extrapolate=Linear","MultiX=Average","Skip=True","Sort=True")</f>
        <v>14.882203318295501</v>
      </c>
      <c r="U108" s="43">
        <f ca="1">_xll.BInterpol('Base CDI'!$H$4:$H$28,'Base CDI'!$I$4:$I$29,S108,"Cubic","Extrapolate=Linear","MultiX=Average","Skip=True","Sort=True")</f>
        <v>14.72686294178963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45886</v>
      </c>
      <c r="T109" s="43">
        <f ca="1">_xll.BInterpol('Base CDI'!$H$4:$H$28,'Base CDI'!$J$4:$J$29,S109,"Cubic","Extrapolate=Linear","MultiX=Average","Skip=True","Sort=True")</f>
        <v>14.884792821557742</v>
      </c>
      <c r="U109" s="43">
        <f ca="1">_xll.BInterpol('Base CDI'!$H$4:$H$28,'Base CDI'!$I$4:$I$29,S109,"Cubic","Extrapolate=Linear","MultiX=Average","Skip=True","Sort=True")</f>
        <v>14.728003279553201</v>
      </c>
    </row>
    <row r="110" spans="16:21" x14ac:dyDescent="0.25">
      <c r="P110" s="10">
        <v>34667</v>
      </c>
      <c r="Q110">
        <v>1.240518</v>
      </c>
      <c r="S110" s="42">
        <f t="shared" ca="1" si="6"/>
        <v>45887</v>
      </c>
      <c r="T110" s="43">
        <f ca="1">_xll.BInterpol('Base CDI'!$H$4:$H$28,'Base CDI'!$J$4:$J$29,S110,"Cubic","Extrapolate=Linear","MultiX=Average","Skip=True","Sort=True")</f>
        <v>14.887308541897992</v>
      </c>
      <c r="U110" s="43">
        <f ca="1">_xll.BInterpol('Base CDI'!$H$4:$H$28,'Base CDI'!$I$4:$I$29,S110,"Cubic","Extrapolate=Linear","MultiX=Average","Skip=True","Sort=True")</f>
        <v>14.729138838348097</v>
      </c>
    </row>
    <row r="111" spans="16:21" x14ac:dyDescent="0.25">
      <c r="P111" s="10">
        <v>34668</v>
      </c>
      <c r="Q111">
        <v>1.242991</v>
      </c>
      <c r="S111" s="42">
        <f t="shared" ca="1" si="6"/>
        <v>45888</v>
      </c>
      <c r="T111" s="43">
        <f ca="1">_xll.BInterpol('Base CDI'!$H$4:$H$28,'Base CDI'!$J$4:$J$29,S111,"Cubic","Extrapolate=Linear","MultiX=Average","Skip=True","Sort=True")</f>
        <v>14.889751076380861</v>
      </c>
      <c r="U111" s="43">
        <f ca="1">_xll.BInterpol('Base CDI'!$H$4:$H$28,'Base CDI'!$I$4:$I$29,S111,"Cubic","Extrapolate=Linear","MultiX=Average","Skip=True","Sort=True")</f>
        <v>14.730269516494133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45889</v>
      </c>
      <c r="T112" s="43">
        <f ca="1">_xll.BInterpol('Base CDI'!$H$4:$H$28,'Base CDI'!$J$4:$J$29,S112,"Cubic","Extrapolate=Linear","MultiX=Average","Skip=True","Sort=True")</f>
        <v>14.892121022070967</v>
      </c>
      <c r="U112" s="43">
        <f ca="1">_xll.BInterpol('Base CDI'!$H$4:$H$28,'Base CDI'!$I$4:$I$29,S112,"Cubic","Extrapolate=Linear","MultiX=Average","Skip=True","Sort=True")</f>
        <v>14.731395212311124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45890</v>
      </c>
      <c r="T113" s="43">
        <f ca="1">_xll.BInterpol('Base CDI'!$H$4:$H$28,'Base CDI'!$J$4:$J$29,S113,"Cubic","Extrapolate=Linear","MultiX=Average","Skip=True","Sort=True")</f>
        <v>14.89441897603292</v>
      </c>
      <c r="U113" s="43">
        <f ca="1">_xll.BInterpol('Base CDI'!$H$4:$H$28,'Base CDI'!$I$4:$I$29,S113,"Cubic","Extrapolate=Linear","MultiX=Average","Skip=True","Sort=True")</f>
        <v>14.732515824118888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45891</v>
      </c>
      <c r="T114" s="43">
        <f ca="1">_xll.BInterpol('Base CDI'!$H$4:$H$28,'Base CDI'!$J$4:$J$29,S114,"Cubic","Extrapolate=Linear","MultiX=Average","Skip=True","Sort=True")</f>
        <v>14.896645535331336</v>
      </c>
      <c r="U114" s="43">
        <f ca="1">_xll.BInterpol('Base CDI'!$H$4:$H$28,'Base CDI'!$I$4:$I$29,S114,"Cubic","Extrapolate=Linear","MultiX=Average","Skip=True","Sort=True")</f>
        <v>14.733631250237238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45892</v>
      </c>
      <c r="T115" s="43">
        <f ca="1">_xll.BInterpol('Base CDI'!$H$4:$H$28,'Base CDI'!$J$4:$J$29,S115,"Cubic","Extrapolate=Linear","MultiX=Average","Skip=True","Sort=True")</f>
        <v>14.898801297030827</v>
      </c>
      <c r="U115" s="43">
        <f ca="1">_xll.BInterpol('Base CDI'!$H$4:$H$28,'Base CDI'!$I$4:$I$29,S115,"Cubic","Extrapolate=Linear","MultiX=Average","Skip=True","Sort=True")</f>
        <v>14.734741388985988</v>
      </c>
    </row>
    <row r="116" spans="16:21" x14ac:dyDescent="0.25">
      <c r="P116" s="10">
        <v>34675</v>
      </c>
      <c r="Q116">
        <v>1.254327</v>
      </c>
      <c r="S116" s="42">
        <f t="shared" ca="1" si="6"/>
        <v>45893</v>
      </c>
      <c r="T116" s="43">
        <f ca="1">_xll.BInterpol('Base CDI'!$H$4:$H$28,'Base CDI'!$J$4:$J$29,S116,"Cubic","Extrapolate=Linear","MultiX=Average","Skip=True","Sort=True")</f>
        <v>14.900886858196008</v>
      </c>
      <c r="U116" s="43">
        <f ca="1">_xll.BInterpol('Base CDI'!$H$4:$H$28,'Base CDI'!$I$4:$I$29,S116,"Cubic","Extrapolate=Linear","MultiX=Average","Skip=True","Sort=True")</f>
        <v>14.735846138684957</v>
      </c>
    </row>
    <row r="117" spans="16:21" x14ac:dyDescent="0.25">
      <c r="P117" s="10">
        <v>34676</v>
      </c>
      <c r="Q117">
        <v>1.256526</v>
      </c>
      <c r="S117" s="42">
        <f t="shared" ca="1" si="6"/>
        <v>45894</v>
      </c>
      <c r="T117" s="43">
        <f ca="1">_xll.BInterpol('Base CDI'!$H$4:$H$28,'Base CDI'!$J$4:$J$29,S117,"Cubic","Extrapolate=Linear","MultiX=Average","Skip=True","Sort=True")</f>
        <v>14.902902815891492</v>
      </c>
      <c r="U117" s="43">
        <f ca="1">_xll.BInterpol('Base CDI'!$H$4:$H$28,'Base CDI'!$I$4:$I$29,S117,"Cubic","Extrapolate=Linear","MultiX=Average","Skip=True","Sort=True")</f>
        <v>14.73694539765396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45895</v>
      </c>
      <c r="T118" s="43">
        <f ca="1">_xll.BInterpol('Base CDI'!$H$4:$H$28,'Base CDI'!$J$4:$J$29,S118,"Cubic","Extrapolate=Linear","MultiX=Average","Skip=True","Sort=True")</f>
        <v>14.904849767181894</v>
      </c>
      <c r="U118" s="43">
        <f ca="1">_xll.BInterpol('Base CDI'!$H$4:$H$28,'Base CDI'!$I$4:$I$29,S118,"Cubic","Extrapolate=Linear","MultiX=Average","Skip=True","Sort=True")</f>
        <v>14.73803906421281</v>
      </c>
    </row>
    <row r="119" spans="16:21" x14ac:dyDescent="0.25">
      <c r="P119" s="10">
        <v>34680</v>
      </c>
      <c r="Q119">
        <v>1.260928</v>
      </c>
      <c r="S119" s="42">
        <f t="shared" ca="1" si="6"/>
        <v>45896</v>
      </c>
      <c r="T119" s="43">
        <f ca="1">_xll.BInterpol('Base CDI'!$H$4:$H$28,'Base CDI'!$J$4:$J$29,S119,"Cubic","Extrapolate=Linear","MultiX=Average","Skip=True","Sort=True")</f>
        <v>14.906728309131825</v>
      </c>
      <c r="U119" s="43">
        <f ca="1">_xll.BInterpol('Base CDI'!$H$4:$H$28,'Base CDI'!$I$4:$I$29,S119,"Cubic","Extrapolate=Linear","MultiX=Average","Skip=True","Sort=True")</f>
        <v>14.739127036681323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45897</v>
      </c>
      <c r="T120" s="43">
        <f ca="1">_xll.BInterpol('Base CDI'!$H$4:$H$28,'Base CDI'!$J$4:$J$29,S120,"Cubic","Extrapolate=Linear","MultiX=Average","Skip=True","Sort=True")</f>
        <v>14.9085390388059</v>
      </c>
      <c r="U120" s="43">
        <f ca="1">_xll.BInterpol('Base CDI'!$H$4:$H$28,'Base CDI'!$I$4:$I$29,S120,"Cubic","Extrapolate=Linear","MultiX=Average","Skip=True","Sort=True")</f>
        <v>14.740209213379316</v>
      </c>
    </row>
    <row r="121" spans="16:21" x14ac:dyDescent="0.25">
      <c r="P121" s="10">
        <v>34682</v>
      </c>
      <c r="Q121">
        <v>1.265336</v>
      </c>
      <c r="S121" s="42">
        <f t="shared" ca="1" si="6"/>
        <v>45898</v>
      </c>
      <c r="T121" s="43">
        <f ca="1">_xll.BInterpol('Base CDI'!$H$4:$H$28,'Base CDI'!$J$4:$J$29,S121,"Cubic","Extrapolate=Linear","MultiX=Average","Skip=True","Sort=True")</f>
        <v>14.910282553268734</v>
      </c>
      <c r="U121" s="43">
        <f ca="1">_xll.BInterpol('Base CDI'!$H$4:$H$28,'Base CDI'!$I$4:$I$29,S121,"Cubic","Extrapolate=Linear","MultiX=Average","Skip=True","Sort=True")</f>
        <v>14.741285492626602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45899</v>
      </c>
      <c r="T122" s="43">
        <f ca="1">_xll.BInterpol('Base CDI'!$H$4:$H$28,'Base CDI'!$J$4:$J$29,S122,"Cubic","Extrapolate=Linear","MultiX=Average","Skip=True","Sort=True")</f>
        <v>14.911959449584939</v>
      </c>
      <c r="U122" s="43">
        <f ca="1">_xll.BInterpol('Base CDI'!$H$4:$H$28,'Base CDI'!$I$4:$I$29,S122,"Cubic","Extrapolate=Linear","MultiX=Average","Skip=True","Sort=True")</f>
        <v>14.742355772743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45900</v>
      </c>
      <c r="T123" s="43">
        <f ca="1">_xll.BInterpol('Base CDI'!$H$4:$H$28,'Base CDI'!$J$4:$J$29,S123,"Cubic","Extrapolate=Linear","MultiX=Average","Skip=True","Sort=True")</f>
        <v>14.91357032481913</v>
      </c>
      <c r="U123" s="43">
        <f ca="1">_xll.BInterpol('Base CDI'!$H$4:$H$28,'Base CDI'!$I$4:$I$29,S123,"Cubic","Extrapolate=Linear","MultiX=Average","Skip=True","Sort=True")</f>
        <v>14.743419952048322</v>
      </c>
    </row>
    <row r="124" spans="16:21" x14ac:dyDescent="0.25">
      <c r="P124" s="10">
        <v>34687</v>
      </c>
      <c r="Q124">
        <v>1.271712</v>
      </c>
      <c r="S124" s="42">
        <f t="shared" ca="1" si="6"/>
        <v>45901</v>
      </c>
      <c r="T124" s="43">
        <f ca="1">_xll.BInterpol('Base CDI'!$H$4:$H$28,'Base CDI'!$J$4:$J$29,S124,"Cubic","Extrapolate=Linear","MultiX=Average","Skip=True","Sort=True")</f>
        <v>14.91511577603592</v>
      </c>
      <c r="U124" s="43">
        <f ca="1">_xll.BInterpol('Base CDI'!$H$4:$H$28,'Base CDI'!$I$4:$I$29,S124,"Cubic","Extrapolate=Linear","MultiX=Average","Skip=True","Sort=True")</f>
        <v>14.744477928862386</v>
      </c>
    </row>
    <row r="125" spans="16:21" x14ac:dyDescent="0.25">
      <c r="P125" s="10">
        <v>34688</v>
      </c>
      <c r="Q125">
        <v>1.273814</v>
      </c>
      <c r="S125" s="42">
        <f t="shared" ca="1" si="6"/>
        <v>45902</v>
      </c>
      <c r="T125" s="43">
        <f ca="1">_xll.BInterpol('Base CDI'!$H$4:$H$28,'Base CDI'!$J$4:$J$29,S125,"Cubic","Extrapolate=Linear","MultiX=Average","Skip=True","Sort=True")</f>
        <v>14.916596400299921</v>
      </c>
      <c r="U125" s="43">
        <f ca="1">_xll.BInterpol('Base CDI'!$H$4:$H$28,'Base CDI'!$I$4:$I$29,S125,"Cubic","Extrapolate=Linear","MultiX=Average","Skip=True","Sort=True")</f>
        <v>14.745529601505005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45903</v>
      </c>
      <c r="T126" s="43">
        <f ca="1">_xll.BInterpol('Base CDI'!$H$4:$H$28,'Base CDI'!$J$4:$J$29,S126,"Cubic","Extrapolate=Linear","MultiX=Average","Skip=True","Sort=True")</f>
        <v>14.91801279467575</v>
      </c>
      <c r="U126" s="43">
        <f ca="1">_xll.BInterpol('Base CDI'!$H$4:$H$28,'Base CDI'!$I$4:$I$29,S126,"Cubic","Extrapolate=Linear","MultiX=Average","Skip=True","Sort=True")</f>
        <v>14.746574868295998</v>
      </c>
    </row>
    <row r="127" spans="16:21" x14ac:dyDescent="0.25">
      <c r="P127" s="10">
        <v>34690</v>
      </c>
      <c r="Q127">
        <v>1.278043</v>
      </c>
      <c r="S127" s="42">
        <f t="shared" ca="1" si="6"/>
        <v>45904</v>
      </c>
      <c r="T127" s="43">
        <f ca="1">_xll.BInterpol('Base CDI'!$H$4:$H$28,'Base CDI'!$J$4:$J$29,S127,"Cubic","Extrapolate=Linear","MultiX=Average","Skip=True","Sort=True")</f>
        <v>14.919365556228019</v>
      </c>
      <c r="U127" s="43">
        <f ca="1">_xll.BInterpol('Base CDI'!$H$4:$H$28,'Base CDI'!$I$4:$I$29,S127,"Cubic","Extrapolate=Linear","MultiX=Average","Skip=True","Sort=True")</f>
        <v>14.747613627555175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45905</v>
      </c>
      <c r="T128" s="43">
        <f ca="1">_xll.BInterpol('Base CDI'!$H$4:$H$28,'Base CDI'!$J$4:$J$29,S128,"Cubic","Extrapolate=Linear","MultiX=Average","Skip=True","Sort=True")</f>
        <v>14.920655282021341</v>
      </c>
      <c r="U128" s="43">
        <f ca="1">_xll.BInterpol('Base CDI'!$H$4:$H$28,'Base CDI'!$I$4:$I$29,S128,"Cubic","Extrapolate=Linear","MultiX=Average","Skip=True","Sort=True")</f>
        <v>14.748645777602356</v>
      </c>
    </row>
    <row r="129" spans="16:21" x14ac:dyDescent="0.25">
      <c r="P129" s="10">
        <v>34694</v>
      </c>
      <c r="Q129">
        <v>1.282311</v>
      </c>
      <c r="S129" s="42">
        <f t="shared" ca="1" si="6"/>
        <v>45906</v>
      </c>
      <c r="T129" s="43">
        <f ca="1">_xll.BInterpol('Base CDI'!$H$4:$H$28,'Base CDI'!$J$4:$J$29,S129,"Cubic","Extrapolate=Linear","MultiX=Average","Skip=True","Sort=True")</f>
        <v>14.921882569120331</v>
      </c>
      <c r="U129" s="43">
        <f ca="1">_xll.BInterpol('Base CDI'!$H$4:$H$28,'Base CDI'!$I$4:$I$29,S129,"Cubic","Extrapolate=Linear","MultiX=Average","Skip=True","Sort=True")</f>
        <v>14.749671216757354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45907</v>
      </c>
      <c r="T130" s="43">
        <f ca="1">_xll.BInterpol('Base CDI'!$H$4:$H$28,'Base CDI'!$J$4:$J$29,S130,"Cubic","Extrapolate=Linear","MultiX=Average","Skip=True","Sort=True")</f>
        <v>14.923048014589602</v>
      </c>
      <c r="U130" s="43">
        <f ca="1">_xll.BInterpol('Base CDI'!$H$4:$H$28,'Base CDI'!$I$4:$I$29,S130,"Cubic","Extrapolate=Linear","MultiX=Average","Skip=True","Sort=True")</f>
        <v>14.750689843339986</v>
      </c>
    </row>
    <row r="131" spans="16:21" x14ac:dyDescent="0.25">
      <c r="P131" s="10">
        <v>34696</v>
      </c>
      <c r="Q131">
        <v>1.286627</v>
      </c>
      <c r="S131" s="42">
        <f t="shared" ca="1" si="6"/>
        <v>45908</v>
      </c>
      <c r="T131" s="43">
        <f ca="1">_xll.BInterpol('Base CDI'!$H$4:$H$28,'Base CDI'!$J$4:$J$29,S131,"Cubic","Extrapolate=Linear","MultiX=Average","Skip=True","Sort=True")</f>
        <v>14.924152215493768</v>
      </c>
      <c r="U131" s="43">
        <f ca="1">_xll.BInterpol('Base CDI'!$H$4:$H$28,'Base CDI'!$I$4:$I$29,S131,"Cubic","Extrapolate=Linear","MultiX=Average","Skip=True","Sort=True")</f>
        <v>14.751701555670067</v>
      </c>
    </row>
    <row r="132" spans="16:21" x14ac:dyDescent="0.25">
      <c r="P132" s="10">
        <v>34697</v>
      </c>
      <c r="Q132">
        <v>1.288789</v>
      </c>
      <c r="S132" s="42">
        <f t="shared" ca="1" si="6"/>
        <v>45909</v>
      </c>
      <c r="T132" s="43">
        <f ca="1">_xll.BInterpol('Base CDI'!$H$4:$H$28,'Base CDI'!$J$4:$J$29,S132,"Cubic","Extrapolate=Linear","MultiX=Average","Skip=True","Sort=True")</f>
        <v>14.925195768897442</v>
      </c>
      <c r="U132" s="43">
        <f ca="1">_xll.BInterpol('Base CDI'!$H$4:$H$28,'Base CDI'!$I$4:$I$29,S132,"Cubic","Extrapolate=Linear","MultiX=Average","Skip=True","Sort=True")</f>
        <v>14.752706252067412</v>
      </c>
    </row>
    <row r="133" spans="16:21" x14ac:dyDescent="0.25">
      <c r="P133" s="10">
        <v>34698</v>
      </c>
      <c r="Q133">
        <v>1.290915</v>
      </c>
      <c r="S133" s="42">
        <f t="shared" ca="1" si="6"/>
        <v>45910</v>
      </c>
      <c r="T133" s="43">
        <f ca="1">_xll.BInterpol('Base CDI'!$H$4:$H$28,'Base CDI'!$J$4:$J$29,S133,"Cubic","Extrapolate=Linear","MultiX=Average","Skip=True","Sort=True")</f>
        <v>14.926179271865237</v>
      </c>
      <c r="U133" s="43">
        <f ca="1">_xll.BInterpol('Base CDI'!$H$4:$H$28,'Base CDI'!$I$4:$I$29,S133,"Cubic","Extrapolate=Linear","MultiX=Average","Skip=True","Sort=True")</f>
        <v>14.753703830851837</v>
      </c>
    </row>
    <row r="134" spans="16:21" x14ac:dyDescent="0.25">
      <c r="P134" s="10">
        <v>34701</v>
      </c>
      <c r="Q134">
        <v>1.293045</v>
      </c>
      <c r="S134" s="42">
        <f t="shared" ca="1" si="6"/>
        <v>45911</v>
      </c>
      <c r="T134" s="43">
        <f ca="1">_xll.BInterpol('Base CDI'!$H$4:$H$28,'Base CDI'!$J$4:$J$29,S134,"Cubic","Extrapolate=Linear","MultiX=Average","Skip=True","Sort=True")</f>
        <v>14.92710332146177</v>
      </c>
      <c r="U134" s="43">
        <f ca="1">_xll.BInterpol('Base CDI'!$H$4:$H$28,'Base CDI'!$I$4:$I$29,S134,"Cubic","Extrapolate=Linear","MultiX=Average","Skip=True","Sort=True")</f>
        <v>14.754694190343155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45912</v>
      </c>
      <c r="T135" s="43">
        <f ca="1">_xll.BInterpol('Base CDI'!$H$4:$H$28,'Base CDI'!$J$4:$J$29,S135,"Cubic","Extrapolate=Linear","MultiX=Average","Skip=True","Sort=True")</f>
        <v>14.927968514751651</v>
      </c>
      <c r="U135" s="43">
        <f ca="1">_xll.BInterpol('Base CDI'!$H$4:$H$28,'Base CDI'!$I$4:$I$29,S135,"Cubic","Extrapolate=Linear","MultiX=Average","Skip=True","Sort=True")</f>
        <v>14.755677228861186</v>
      </c>
    </row>
    <row r="136" spans="16:21" x14ac:dyDescent="0.25">
      <c r="P136" s="10">
        <v>34703</v>
      </c>
      <c r="Q136">
        <v>1.297169</v>
      </c>
      <c r="S136" s="42">
        <f t="shared" ca="1" si="6"/>
        <v>45913</v>
      </c>
      <c r="T136" s="43">
        <f ca="1">_xll.BInterpol('Base CDI'!$H$4:$H$28,'Base CDI'!$J$4:$J$29,S136,"Cubic","Extrapolate=Linear","MultiX=Average","Skip=True","Sort=True")</f>
        <v>14.928775448799497</v>
      </c>
      <c r="U136" s="43">
        <f ca="1">_xll.BInterpol('Base CDI'!$H$4:$H$28,'Base CDI'!$I$4:$I$29,S136,"Cubic","Extrapolate=Linear","MultiX=Average","Skip=True","Sort=True")</f>
        <v>14.756652844725741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45914</v>
      </c>
      <c r="T137" s="43">
        <f ca="1">_xll.BInterpol('Base CDI'!$H$4:$H$28,'Base CDI'!$J$4:$J$29,S137,"Cubic","Extrapolate=Linear","MultiX=Average","Skip=True","Sort=True")</f>
        <v>14.929524720669919</v>
      </c>
      <c r="U137" s="43">
        <f ca="1">_xll.BInterpol('Base CDI'!$H$4:$H$28,'Base CDI'!$I$4:$I$29,S137,"Cubic","Extrapolate=Linear","MultiX=Average","Skip=True","Sort=True")</f>
        <v>14.75762093625664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45915</v>
      </c>
      <c r="T138" s="43">
        <f ca="1">_xll.BInterpol('Base CDI'!$H$4:$H$28,'Base CDI'!$J$4:$J$29,S138,"Cubic","Extrapolate=Linear","MultiX=Average","Skip=True","Sort=True")</f>
        <v>14.930216927427532</v>
      </c>
      <c r="U138" s="43">
        <f ca="1">_xll.BInterpol('Base CDI'!$H$4:$H$28,'Base CDI'!$I$4:$I$29,S138,"Cubic","Extrapolate=Linear","MultiX=Average","Skip=True","Sort=True")</f>
        <v>14.758581401773693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45916</v>
      </c>
      <c r="T139" s="43">
        <f ca="1">_xll.BInterpol('Base CDI'!$H$4:$H$28,'Base CDI'!$J$4:$J$29,S139,"Cubic","Extrapolate=Linear","MultiX=Average","Skip=True","Sort=True")</f>
        <v>14.930852666136948</v>
      </c>
      <c r="U139" s="43">
        <f ca="1">_xll.BInterpol('Base CDI'!$H$4:$H$28,'Base CDI'!$I$4:$I$29,S139,"Cubic","Extrapolate=Linear","MultiX=Average","Skip=True","Sort=True")</f>
        <v>14.759534139596719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45917</v>
      </c>
      <c r="T140" s="43">
        <f ca="1">_xll.BInterpol('Base CDI'!$H$4:$H$28,'Base CDI'!$J$4:$J$29,S140,"Cubic","Extrapolate=Linear","MultiX=Average","Skip=True","Sort=True")</f>
        <v>14.931432533862782</v>
      </c>
      <c r="U140" s="43">
        <f ca="1">_xll.BInterpol('Base CDI'!$H$4:$H$28,'Base CDI'!$I$4:$I$29,S140,"Cubic","Extrapolate=Linear","MultiX=Average","Skip=True","Sort=True")</f>
        <v>14.760479048045532</v>
      </c>
    </row>
    <row r="141" spans="16:21" x14ac:dyDescent="0.25">
      <c r="P141" s="10">
        <v>34710</v>
      </c>
      <c r="Q141">
        <v>1.307401</v>
      </c>
      <c r="S141" s="42">
        <f t="shared" ca="1" si="7"/>
        <v>45918</v>
      </c>
      <c r="T141" s="43">
        <f ca="1">_xll.BInterpol('Base CDI'!$H$4:$H$28,'Base CDI'!$J$4:$J$29,S141,"Cubic","Extrapolate=Linear","MultiX=Average","Skip=True","Sort=True")</f>
        <v>14.93195712766965</v>
      </c>
      <c r="U141" s="43">
        <f ca="1">_xll.BInterpol('Base CDI'!$H$4:$H$28,'Base CDI'!$I$4:$I$29,S141,"Cubic","Extrapolate=Linear","MultiX=Average","Skip=True","Sort=True")</f>
        <v>14.761416025439948</v>
      </c>
    </row>
    <row r="142" spans="16:21" x14ac:dyDescent="0.25">
      <c r="P142" s="10">
        <v>34711</v>
      </c>
      <c r="Q142">
        <v>1.309388</v>
      </c>
      <c r="S142" s="42">
        <f t="shared" ca="1" si="7"/>
        <v>45919</v>
      </c>
      <c r="T142" s="43">
        <f ca="1">_xll.BInterpol('Base CDI'!$H$4:$H$28,'Base CDI'!$J$4:$J$29,S142,"Cubic","Extrapolate=Linear","MultiX=Average","Skip=True","Sort=True")</f>
        <v>14.932427044622161</v>
      </c>
      <c r="U142" s="43">
        <f ca="1">_xll.BInterpol('Base CDI'!$H$4:$H$28,'Base CDI'!$I$4:$I$29,S142,"Cubic","Extrapolate=Linear","MultiX=Average","Skip=True","Sort=True")</f>
        <v>14.762344970099782</v>
      </c>
    </row>
    <row r="143" spans="16:21" x14ac:dyDescent="0.25">
      <c r="P143" s="10">
        <v>34712</v>
      </c>
      <c r="Q143">
        <v>1.311396</v>
      </c>
      <c r="S143" s="42">
        <f t="shared" ca="1" si="7"/>
        <v>45920</v>
      </c>
      <c r="T143" s="43">
        <f ca="1">_xll.BInterpol('Base CDI'!$H$4:$H$28,'Base CDI'!$J$4:$J$29,S143,"Cubic","Extrapolate=Linear","MultiX=Average","Skip=True","Sort=True")</f>
        <v>14.932842881784932</v>
      </c>
      <c r="U143" s="43">
        <f ca="1">_xll.BInterpol('Base CDI'!$H$4:$H$28,'Base CDI'!$I$4:$I$29,S143,"Cubic","Extrapolate=Linear","MultiX=Average","Skip=True","Sort=True")</f>
        <v>14.763265780344852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45921</v>
      </c>
      <c r="T144" s="43">
        <f ca="1">_xll.BInterpol('Base CDI'!$H$4:$H$28,'Base CDI'!$J$4:$J$29,S144,"Cubic","Extrapolate=Linear","MultiX=Average","Skip=True","Sort=True")</f>
        <v>14.933205236222575</v>
      </c>
      <c r="U144" s="43">
        <f ca="1">_xll.BInterpol('Base CDI'!$H$4:$H$28,'Base CDI'!$I$4:$I$29,S144,"Cubic","Extrapolate=Linear","MultiX=Average","Skip=True","Sort=True")</f>
        <v>14.76417835449497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45922</v>
      </c>
      <c r="T145" s="43">
        <f ca="1">_xll.BInterpol('Base CDI'!$H$4:$H$28,'Base CDI'!$J$4:$J$29,S145,"Cubic","Extrapolate=Linear","MultiX=Average","Skip=True","Sort=True")</f>
        <v>14.933514704999705</v>
      </c>
      <c r="U145" s="43">
        <f ca="1">_xll.BInterpol('Base CDI'!$H$4:$H$28,'Base CDI'!$I$4:$I$29,S145,"Cubic","Extrapolate=Linear","MultiX=Average","Skip=True","Sort=True")</f>
        <v>14.765082590869952</v>
      </c>
    </row>
    <row r="146" spans="16:21" x14ac:dyDescent="0.25">
      <c r="P146" s="10">
        <v>34717</v>
      </c>
      <c r="Q146">
        <v>1.317464</v>
      </c>
      <c r="S146" s="42">
        <f t="shared" ca="1" si="7"/>
        <v>45923</v>
      </c>
      <c r="T146" s="43">
        <f ca="1">_xll.BInterpol('Base CDI'!$H$4:$H$28,'Base CDI'!$J$4:$J$29,S146,"Cubic","Extrapolate=Linear","MultiX=Average","Skip=True","Sort=True")</f>
        <v>14.933771885180935</v>
      </c>
      <c r="U146" s="43">
        <f ca="1">_xll.BInterpol('Base CDI'!$H$4:$H$28,'Base CDI'!$I$4:$I$29,S146,"Cubic","Extrapolate=Linear","MultiX=Average","Skip=True","Sort=True")</f>
        <v>14.765978387789614</v>
      </c>
    </row>
    <row r="147" spans="16:21" x14ac:dyDescent="0.25">
      <c r="P147" s="10">
        <v>34718</v>
      </c>
      <c r="Q147">
        <v>1.319493</v>
      </c>
      <c r="S147" s="42">
        <f t="shared" ca="1" si="7"/>
        <v>45924</v>
      </c>
      <c r="T147" s="43">
        <f ca="1">_xll.BInterpol('Base CDI'!$H$4:$H$28,'Base CDI'!$J$4:$J$29,S147,"Cubic","Extrapolate=Linear","MultiX=Average","Skip=True","Sort=True")</f>
        <v>14.93397737383088</v>
      </c>
      <c r="U147" s="43">
        <f ca="1">_xll.BInterpol('Base CDI'!$H$4:$H$28,'Base CDI'!$I$4:$I$29,S147,"Cubic","Extrapolate=Linear","MultiX=Average","Skip=True","Sort=True")</f>
        <v>14.766865643573773</v>
      </c>
    </row>
    <row r="148" spans="16:21" x14ac:dyDescent="0.25">
      <c r="P148" s="10">
        <v>34719</v>
      </c>
      <c r="Q148">
        <v>1.321534</v>
      </c>
      <c r="S148" s="42">
        <f t="shared" ca="1" si="7"/>
        <v>45925</v>
      </c>
      <c r="T148" s="43">
        <f ca="1">_xll.BInterpol('Base CDI'!$H$4:$H$28,'Base CDI'!$J$4:$J$29,S148,"Cubic","Extrapolate=Linear","MultiX=Average","Skip=True","Sort=True")</f>
        <v>14.934131768014151</v>
      </c>
      <c r="U148" s="43">
        <f ca="1">_xll.BInterpol('Base CDI'!$H$4:$H$28,'Base CDI'!$I$4:$I$29,S148,"Cubic","Extrapolate=Linear","MultiX=Average","Skip=True","Sort=True")</f>
        <v>14.767744256542242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45926</v>
      </c>
      <c r="T149" s="43">
        <f ca="1">_xll.BInterpol('Base CDI'!$H$4:$H$28,'Base CDI'!$J$4:$J$29,S149,"Cubic","Extrapolate=Linear","MultiX=Average","Skip=True","Sort=True")</f>
        <v>14.934235664795363</v>
      </c>
      <c r="U149" s="43">
        <f ca="1">_xll.BInterpol('Base CDI'!$H$4:$H$28,'Base CDI'!$I$4:$I$29,S149,"Cubic","Extrapolate=Linear","MultiX=Average","Skip=True","Sort=True")</f>
        <v>14.768614125014837</v>
      </c>
    </row>
    <row r="150" spans="16:21" x14ac:dyDescent="0.25">
      <c r="P150" s="10">
        <v>34723</v>
      </c>
      <c r="Q150">
        <v>1.32559</v>
      </c>
      <c r="S150" s="42">
        <f t="shared" ca="1" si="7"/>
        <v>45927</v>
      </c>
      <c r="T150" s="43">
        <f ca="1">_xll.BInterpol('Base CDI'!$H$4:$H$28,'Base CDI'!$J$4:$J$29,S150,"Cubic","Extrapolate=Linear","MultiX=Average","Skip=True","Sort=True")</f>
        <v>14.934289661239131</v>
      </c>
      <c r="U150" s="43">
        <f ca="1">_xll.BInterpol('Base CDI'!$H$4:$H$28,'Base CDI'!$I$4:$I$29,S150,"Cubic","Extrapolate=Linear","MultiX=Average","Skip=True","Sort=True")</f>
        <v>14.769475147311374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45928</v>
      </c>
      <c r="T151" s="43">
        <f ca="1">_xll.BInterpol('Base CDI'!$H$4:$H$28,'Base CDI'!$J$4:$J$29,S151,"Cubic","Extrapolate=Linear","MultiX=Average","Skip=True","Sort=True")</f>
        <v>14.934294354410067</v>
      </c>
      <c r="U151" s="43">
        <f ca="1">_xll.BInterpol('Base CDI'!$H$4:$H$28,'Base CDI'!$I$4:$I$29,S151,"Cubic","Extrapolate=Linear","MultiX=Average","Skip=True","Sort=True")</f>
        <v>14.770327221751669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45929</v>
      </c>
      <c r="T152" s="43">
        <f ca="1">_xll.BInterpol('Base CDI'!$H$4:$H$28,'Base CDI'!$J$4:$J$29,S152,"Cubic","Extrapolate=Linear","MultiX=Average","Skip=True","Sort=True")</f>
        <v>14.934250341372785</v>
      </c>
      <c r="U152" s="43">
        <f ca="1">_xll.BInterpol('Base CDI'!$H$4:$H$28,'Base CDI'!$I$4:$I$29,S152,"Cubic","Extrapolate=Linear","MultiX=Average","Skip=True","Sort=True")</f>
        <v>14.771170246655537</v>
      </c>
    </row>
    <row r="153" spans="16:21" x14ac:dyDescent="0.25">
      <c r="P153" s="10">
        <v>34726</v>
      </c>
      <c r="Q153">
        <v>1.331599</v>
      </c>
      <c r="S153" s="42">
        <f t="shared" ca="1" si="7"/>
        <v>45930</v>
      </c>
      <c r="T153" s="43">
        <f ca="1">_xll.BInterpol('Base CDI'!$H$4:$H$28,'Base CDI'!$J$4:$J$29,S153,"Cubic","Extrapolate=Linear","MultiX=Average","Skip=True","Sort=True")</f>
        <v>14.934158219191898</v>
      </c>
      <c r="U153" s="43">
        <f ca="1">_xll.BInterpol('Base CDI'!$H$4:$H$28,'Base CDI'!$I$4:$I$29,S153,"Cubic","Extrapolate=Linear","MultiX=Average","Skip=True","Sort=True")</f>
        <v>14.772004120342791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45931</v>
      </c>
      <c r="T154" s="43">
        <f ca="1">_xll.BInterpol('Base CDI'!$H$4:$H$28,'Base CDI'!$J$4:$J$29,S154,"Cubic","Extrapolate=Linear","MultiX=Average","Skip=True","Sort=True")</f>
        <v>14.934018584932023</v>
      </c>
      <c r="U154" s="43">
        <f ca="1">_xll.BInterpol('Base CDI'!$H$4:$H$28,'Base CDI'!$I$4:$I$29,S154,"Cubic","Extrapolate=Linear","MultiX=Average","Skip=True","Sort=True")</f>
        <v>14.77282874113325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45932</v>
      </c>
      <c r="T155" s="43">
        <f ca="1">_xll.BInterpol('Base CDI'!$H$4:$H$28,'Base CDI'!$J$4:$J$29,S155,"Cubic","Extrapolate=Linear","MultiX=Average","Skip=True","Sort=True")</f>
        <v>14.933832035657769</v>
      </c>
      <c r="U155" s="43">
        <f ca="1">_xll.BInterpol('Base CDI'!$H$4:$H$28,'Base CDI'!$I$4:$I$29,S155,"Cubic","Extrapolate=Linear","MultiX=Average","Skip=True","Sort=True")</f>
        <v>14.773644007346727</v>
      </c>
    </row>
    <row r="156" spans="16:21" x14ac:dyDescent="0.25">
      <c r="P156" s="10">
        <v>34731</v>
      </c>
      <c r="Q156">
        <v>1.337979</v>
      </c>
      <c r="S156" s="42">
        <f t="shared" ca="1" si="7"/>
        <v>45933</v>
      </c>
      <c r="T156" s="43">
        <f ca="1">_xll.BInterpol('Base CDI'!$H$4:$H$28,'Base CDI'!$J$4:$J$29,S156,"Cubic","Extrapolate=Linear","MultiX=Average","Skip=True","Sort=True")</f>
        <v>14.933599168433753</v>
      </c>
      <c r="U156" s="43">
        <f ca="1">_xll.BInterpol('Base CDI'!$H$4:$H$28,'Base CDI'!$I$4:$I$29,S156,"Cubic","Extrapolate=Linear","MultiX=Average","Skip=True","Sort=True")</f>
        <v>14.774449817303038</v>
      </c>
    </row>
    <row r="157" spans="16:21" x14ac:dyDescent="0.25">
      <c r="P157" s="10">
        <v>34732</v>
      </c>
      <c r="Q157">
        <v>1.34036</v>
      </c>
      <c r="S157" s="42">
        <f t="shared" ca="1" si="7"/>
        <v>45934</v>
      </c>
      <c r="T157" s="43">
        <f ca="1">_xll.BInterpol('Base CDI'!$H$4:$H$28,'Base CDI'!$J$4:$J$29,S157,"Cubic","Extrapolate=Linear","MultiX=Average","Skip=True","Sort=True")</f>
        <v>14.933320580324587</v>
      </c>
      <c r="U157" s="43">
        <f ca="1">_xll.BInterpol('Base CDI'!$H$4:$H$28,'Base CDI'!$I$4:$I$29,S157,"Cubic","Extrapolate=Linear","MultiX=Average","Skip=True","Sort=True")</f>
        <v>14.775246069322</v>
      </c>
    </row>
    <row r="158" spans="16:21" x14ac:dyDescent="0.25">
      <c r="P158" s="10">
        <v>34733</v>
      </c>
      <c r="Q158">
        <v>1.342746</v>
      </c>
      <c r="S158" s="42">
        <f t="shared" ca="1" si="7"/>
        <v>45935</v>
      </c>
      <c r="T158" s="43">
        <f ca="1">_xll.BInterpol('Base CDI'!$H$4:$H$28,'Base CDI'!$J$4:$J$29,S158,"Cubic","Extrapolate=Linear","MultiX=Average","Skip=True","Sort=True")</f>
        <v>14.932996868394886</v>
      </c>
      <c r="U158" s="43">
        <f ca="1">_xll.BInterpol('Base CDI'!$H$4:$H$28,'Base CDI'!$I$4:$I$29,S158,"Cubic","Extrapolate=Linear","MultiX=Average","Skip=True","Sort=True")</f>
        <v>14.776032661723427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45936</v>
      </c>
      <c r="T159" s="43">
        <f ca="1">_xll.BInterpol('Base CDI'!$H$4:$H$28,'Base CDI'!$J$4:$J$29,S159,"Cubic","Extrapolate=Linear","MultiX=Average","Skip=True","Sort=True")</f>
        <v>14.932628629709264</v>
      </c>
      <c r="U159" s="43">
        <f ca="1">_xll.BInterpol('Base CDI'!$H$4:$H$28,'Base CDI'!$I$4:$I$29,S159,"Cubic","Extrapolate=Linear","MultiX=Average","Skip=True","Sort=True")</f>
        <v>14.776809492827134</v>
      </c>
    </row>
    <row r="160" spans="16:21" x14ac:dyDescent="0.25">
      <c r="P160" s="10">
        <v>34737</v>
      </c>
      <c r="Q160">
        <v>1.347548</v>
      </c>
      <c r="S160" s="42">
        <f t="shared" ca="1" si="7"/>
        <v>45937</v>
      </c>
      <c r="T160" s="43">
        <f ca="1">_xll.BInterpol('Base CDI'!$H$4:$H$28,'Base CDI'!$J$4:$J$29,S160,"Cubic","Extrapolate=Linear","MultiX=Average","Skip=True","Sort=True")</f>
        <v>14.932216461332333</v>
      </c>
      <c r="U160" s="43">
        <f ca="1">_xll.BInterpol('Base CDI'!$H$4:$H$28,'Base CDI'!$I$4:$I$29,S160,"Cubic","Extrapolate=Linear","MultiX=Average","Skip=True","Sort=True")</f>
        <v>14.777576460952938</v>
      </c>
    </row>
    <row r="161" spans="16:21" x14ac:dyDescent="0.25">
      <c r="P161" s="10">
        <v>34738</v>
      </c>
      <c r="Q161">
        <v>1.349961</v>
      </c>
      <c r="S161" s="42">
        <f t="shared" ca="1" si="7"/>
        <v>45938</v>
      </c>
      <c r="T161" s="43">
        <f ca="1">_xll.BInterpol('Base CDI'!$H$4:$H$28,'Base CDI'!$J$4:$J$29,S161,"Cubic","Extrapolate=Linear","MultiX=Average","Skip=True","Sort=True")</f>
        <v>14.931760960328706</v>
      </c>
      <c r="U161" s="43">
        <f ca="1">_xll.BInterpol('Base CDI'!$H$4:$H$28,'Base CDI'!$I$4:$I$29,S161,"Cubic","Extrapolate=Linear","MultiX=Average","Skip=True","Sort=True")</f>
        <v>14.778333464420651</v>
      </c>
    </row>
    <row r="162" spans="16:21" x14ac:dyDescent="0.25">
      <c r="P162" s="10">
        <v>34739</v>
      </c>
      <c r="Q162">
        <v>1.352373</v>
      </c>
      <c r="S162" s="42">
        <f t="shared" ca="1" si="7"/>
        <v>45939</v>
      </c>
      <c r="T162" s="43">
        <f ca="1">_xll.BInterpol('Base CDI'!$H$4:$H$28,'Base CDI'!$J$4:$J$29,S162,"Cubic","Extrapolate=Linear","MultiX=Average","Skip=True","Sort=True")</f>
        <v>14.931262723763</v>
      </c>
      <c r="U162" s="43">
        <f ca="1">_xll.BInterpol('Base CDI'!$H$4:$H$28,'Base CDI'!$I$4:$I$29,S162,"Cubic","Extrapolate=Linear","MultiX=Average","Skip=True","Sort=True")</f>
        <v>14.779080401550093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45940</v>
      </c>
      <c r="T163" s="43">
        <f ca="1">_xll.BInterpol('Base CDI'!$H$4:$H$28,'Base CDI'!$J$4:$J$29,S163,"Cubic","Extrapolate=Linear","MultiX=Average","Skip=True","Sort=True")</f>
        <v>14.930722348699826</v>
      </c>
      <c r="U163" s="43">
        <f ca="1">_xll.BInterpol('Base CDI'!$H$4:$H$28,'Base CDI'!$I$4:$I$29,S163,"Cubic","Extrapolate=Linear","MultiX=Average","Skip=True","Sort=True")</f>
        <v>14.779817170661078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45941</v>
      </c>
      <c r="T164" s="43">
        <f ca="1">_xll.BInterpol('Base CDI'!$H$4:$H$28,'Base CDI'!$J$4:$J$29,S164,"Cubic","Extrapolate=Linear","MultiX=Average","Skip=True","Sort=True")</f>
        <v>14.930140432203798</v>
      </c>
      <c r="U164" s="43">
        <f ca="1">_xll.BInterpol('Base CDI'!$H$4:$H$28,'Base CDI'!$I$4:$I$29,S164,"Cubic","Extrapolate=Linear","MultiX=Average","Skip=True","Sort=True")</f>
        <v>14.780543670073419</v>
      </c>
    </row>
    <row r="165" spans="16:21" x14ac:dyDescent="0.25">
      <c r="P165" s="10">
        <v>34744</v>
      </c>
      <c r="Q165">
        <v>1.359666</v>
      </c>
      <c r="S165" s="42">
        <f t="shared" ca="1" si="7"/>
        <v>45942</v>
      </c>
      <c r="T165" s="43">
        <f ca="1">_xll.BInterpol('Base CDI'!$H$4:$H$28,'Base CDI'!$J$4:$J$29,S165,"Cubic","Extrapolate=Linear","MultiX=Average","Skip=True","Sort=True")</f>
        <v>14.929517571339531</v>
      </c>
      <c r="U165" s="43">
        <f ca="1">_xll.BInterpol('Base CDI'!$H$4:$H$28,'Base CDI'!$I$4:$I$29,S165,"Cubic","Extrapolate=Linear","MultiX=Average","Skip=True","Sort=True")</f>
        <v>14.781259798106934</v>
      </c>
    </row>
    <row r="166" spans="16:21" x14ac:dyDescent="0.25">
      <c r="P166" s="10">
        <v>34745</v>
      </c>
      <c r="Q166">
        <v>1.362109</v>
      </c>
      <c r="S166" s="42">
        <f t="shared" ca="1" si="7"/>
        <v>45943</v>
      </c>
      <c r="T166" s="43">
        <f ca="1">_xll.BInterpol('Base CDI'!$H$4:$H$28,'Base CDI'!$J$4:$J$29,S166,"Cubic","Extrapolate=Linear","MultiX=Average","Skip=True","Sort=True")</f>
        <v>14.928854363171636</v>
      </c>
      <c r="U166" s="43">
        <f ca="1">_xll.BInterpol('Base CDI'!$H$4:$H$28,'Base CDI'!$I$4:$I$29,S166,"Cubic","Extrapolate=Linear","MultiX=Average","Skip=True","Sort=True")</f>
        <v>14.781965453081437</v>
      </c>
    </row>
    <row r="167" spans="16:21" x14ac:dyDescent="0.25">
      <c r="P167" s="10">
        <v>34746</v>
      </c>
      <c r="Q167">
        <v>1.364552</v>
      </c>
      <c r="S167" s="42">
        <f t="shared" ca="1" si="7"/>
        <v>45944</v>
      </c>
      <c r="T167" s="43">
        <f ca="1">_xll.BInterpol('Base CDI'!$H$4:$H$28,'Base CDI'!$J$4:$J$29,S167,"Cubic","Extrapolate=Linear","MultiX=Average","Skip=True","Sort=True")</f>
        <v>14.928151404764732</v>
      </c>
      <c r="U167" s="43">
        <f ca="1">_xll.BInterpol('Base CDI'!$H$4:$H$28,'Base CDI'!$I$4:$I$29,S167,"Cubic","Extrapolate=Linear","MultiX=Average","Skip=True","Sort=True")</f>
        <v>14.782660533316744</v>
      </c>
    </row>
    <row r="168" spans="16:21" x14ac:dyDescent="0.25">
      <c r="P168" s="10">
        <v>34747</v>
      </c>
      <c r="Q168">
        <v>1.367008</v>
      </c>
      <c r="S168" s="42">
        <f t="shared" ca="1" si="7"/>
        <v>45945</v>
      </c>
      <c r="T168" s="43">
        <f ca="1">_xll.BInterpol('Base CDI'!$H$4:$H$28,'Base CDI'!$J$4:$J$29,S168,"Cubic","Extrapolate=Linear","MultiX=Average","Skip=True","Sort=True")</f>
        <v>14.927409293183427</v>
      </c>
      <c r="U168" s="43">
        <f ca="1">_xll.BInterpol('Base CDI'!$H$4:$H$28,'Base CDI'!$I$4:$I$29,S168,"Cubic","Extrapolate=Linear","MultiX=Average","Skip=True","Sort=True")</f>
        <v>14.78334493713267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45946</v>
      </c>
      <c r="T169" s="43">
        <f ca="1">_xll.BInterpol('Base CDI'!$H$4:$H$28,'Base CDI'!$J$4:$J$29,S169,"Cubic","Extrapolate=Linear","MultiX=Average","Skip=True","Sort=True")</f>
        <v>14.926628625492336</v>
      </c>
      <c r="U169" s="43">
        <f ca="1">_xll.BInterpol('Base CDI'!$H$4:$H$28,'Base CDI'!$I$4:$I$29,S169,"Cubic","Extrapolate=Linear","MultiX=Average","Skip=True","Sort=True")</f>
        <v>14.784018562849031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45947</v>
      </c>
      <c r="T170" s="43">
        <f ca="1">_xll.BInterpol('Base CDI'!$H$4:$H$28,'Base CDI'!$J$4:$J$29,S170,"Cubic","Extrapolate=Linear","MultiX=Average","Skip=True","Sort=True")</f>
        <v>14.925809998756074</v>
      </c>
      <c r="U170" s="43">
        <f ca="1">_xll.BInterpol('Base CDI'!$H$4:$H$28,'Base CDI'!$I$4:$I$29,S170,"Cubic","Extrapolate=Linear","MultiX=Average","Skip=True","Sort=True")</f>
        <v>14.784681308785643</v>
      </c>
    </row>
    <row r="171" spans="16:21" x14ac:dyDescent="0.25">
      <c r="P171" s="10">
        <v>34752</v>
      </c>
      <c r="Q171">
        <v>1.374403</v>
      </c>
      <c r="S171" s="42">
        <f t="shared" ca="1" si="7"/>
        <v>45948</v>
      </c>
      <c r="T171" s="43">
        <f ca="1">_xll.BInterpol('Base CDI'!$H$4:$H$28,'Base CDI'!$J$4:$J$29,S171,"Cubic","Extrapolate=Linear","MultiX=Average","Skip=True","Sort=True")</f>
        <v>14.924954010039256</v>
      </c>
      <c r="U171" s="43">
        <f ca="1">_xll.BInterpol('Base CDI'!$H$4:$H$28,'Base CDI'!$I$4:$I$29,S171,"Cubic","Extrapolate=Linear","MultiX=Average","Skip=True","Sort=True")</f>
        <v>14.78533307326232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45949</v>
      </c>
      <c r="T172" s="43">
        <f ca="1">_xll.BInterpol('Base CDI'!$H$4:$H$28,'Base CDI'!$J$4:$J$29,S172,"Cubic","Extrapolate=Linear","MultiX=Average","Skip=True","Sort=True")</f>
        <v>14.924061256406493</v>
      </c>
      <c r="U172" s="43">
        <f ca="1">_xll.BInterpol('Base CDI'!$H$4:$H$28,'Base CDI'!$I$4:$I$29,S172,"Cubic","Extrapolate=Linear","MultiX=Average","Skip=True","Sort=True")</f>
        <v>14.785973754598878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45950</v>
      </c>
      <c r="T173" s="43">
        <f ca="1">_xll.BInterpol('Base CDI'!$H$4:$H$28,'Base CDI'!$J$4:$J$29,S173,"Cubic","Extrapolate=Linear","MultiX=Average","Skip=True","Sort=True")</f>
        <v>14.9231323349224</v>
      </c>
      <c r="U173" s="43">
        <f ca="1">_xll.BInterpol('Base CDI'!$H$4:$H$28,'Base CDI'!$I$4:$I$29,S173,"Cubic","Extrapolate=Linear","MultiX=Average","Skip=True","Sort=True")</f>
        <v>14.786603251115134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45951</v>
      </c>
      <c r="T174" s="43">
        <f ca="1">_xll.BInterpol('Base CDI'!$H$4:$H$28,'Base CDI'!$J$4:$J$29,S174,"Cubic","Extrapolate=Linear","MultiX=Average","Skip=True","Sort=True")</f>
        <v>14.922167842651589</v>
      </c>
      <c r="U174" s="43">
        <f ca="1">_xll.BInterpol('Base CDI'!$H$4:$H$28,'Base CDI'!$I$4:$I$29,S174,"Cubic","Extrapolate=Linear","MultiX=Average","Skip=True","Sort=True")</f>
        <v>14.787221461130899</v>
      </c>
    </row>
    <row r="175" spans="16:21" x14ac:dyDescent="0.25">
      <c r="P175" s="10">
        <v>34760</v>
      </c>
      <c r="Q175">
        <v>1.383229</v>
      </c>
      <c r="S175" s="42">
        <f t="shared" ca="1" si="7"/>
        <v>45952</v>
      </c>
      <c r="T175" s="43">
        <f ca="1">_xll.BInterpol('Base CDI'!$H$4:$H$28,'Base CDI'!$J$4:$J$29,S175,"Cubic","Extrapolate=Linear","MultiX=Average","Skip=True","Sort=True")</f>
        <v>14.921168376658677</v>
      </c>
      <c r="U175" s="43">
        <f ca="1">_xll.BInterpol('Base CDI'!$H$4:$H$28,'Base CDI'!$I$4:$I$29,S175,"Cubic","Extrapolate=Linear","MultiX=Average","Skip=True","Sort=True")</f>
        <v>14.787828282965995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45953</v>
      </c>
      <c r="T176" s="43">
        <f ca="1">_xll.BInterpol('Base CDI'!$H$4:$H$28,'Base CDI'!$J$4:$J$29,S176,"Cubic","Extrapolate=Linear","MultiX=Average","Skip=True","Sort=True")</f>
        <v>14.920134534008275</v>
      </c>
      <c r="U176" s="43">
        <f ca="1">_xll.BInterpol('Base CDI'!$H$4:$H$28,'Base CDI'!$I$4:$I$29,S176,"Cubic","Extrapolate=Linear","MultiX=Average","Skip=True","Sort=True")</f>
        <v>14.788423614940232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45954</v>
      </c>
      <c r="T177" s="43">
        <f ca="1">_xll.BInterpol('Base CDI'!$H$4:$H$28,'Base CDI'!$J$4:$J$29,S177,"Cubic","Extrapolate=Linear","MultiX=Average","Skip=True","Sort=True")</f>
        <v>14.919066911764997</v>
      </c>
      <c r="U177" s="43">
        <f ca="1">_xll.BInterpol('Base CDI'!$H$4:$H$28,'Base CDI'!$I$4:$I$29,S177,"Cubic","Extrapolate=Linear","MultiX=Average","Skip=True","Sort=True")</f>
        <v>14.789007355373426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45955</v>
      </c>
      <c r="T178" s="43">
        <f ca="1">_xll.BInterpol('Base CDI'!$H$4:$H$28,'Base CDI'!$J$4:$J$29,S178,"Cubic","Extrapolate=Linear","MultiX=Average","Skip=True","Sort=True")</f>
        <v>14.917966106993457</v>
      </c>
      <c r="U178" s="43">
        <f ca="1">_xll.BInterpol('Base CDI'!$H$4:$H$28,'Base CDI'!$I$4:$I$29,S178,"Cubic","Extrapolate=Linear","MultiX=Average","Skip=True","Sort=True")</f>
        <v>14.789579402585394</v>
      </c>
    </row>
    <row r="179" spans="16:21" x14ac:dyDescent="0.25">
      <c r="P179" s="10">
        <v>34766</v>
      </c>
      <c r="Q179">
        <v>1.391019</v>
      </c>
      <c r="S179" s="42">
        <f t="shared" ca="1" si="7"/>
        <v>45956</v>
      </c>
      <c r="T179" s="43">
        <f ca="1">_xll.BInterpol('Base CDI'!$H$4:$H$28,'Base CDI'!$J$4:$J$29,S179,"Cubic","Extrapolate=Linear","MultiX=Average","Skip=True","Sort=True")</f>
        <v>14.916832716758268</v>
      </c>
      <c r="U179" s="43">
        <f ca="1">_xll.BInterpol('Base CDI'!$H$4:$H$28,'Base CDI'!$I$4:$I$29,S179,"Cubic","Extrapolate=Linear","MultiX=Average","Skip=True","Sort=True")</f>
        <v>14.790139654895953</v>
      </c>
    </row>
    <row r="180" spans="16:21" x14ac:dyDescent="0.25">
      <c r="P180" s="10">
        <v>34767</v>
      </c>
      <c r="Q180">
        <v>1.392995</v>
      </c>
      <c r="S180" s="42">
        <f t="shared" ca="1" si="7"/>
        <v>45957</v>
      </c>
      <c r="T180" s="43">
        <f ca="1">_xll.BInterpol('Base CDI'!$H$4:$H$28,'Base CDI'!$J$4:$J$29,S180,"Cubic","Extrapolate=Linear","MultiX=Average","Skip=True","Sort=True")</f>
        <v>14.915667338124047</v>
      </c>
      <c r="U180" s="43">
        <f ca="1">_xll.BInterpol('Base CDI'!$H$4:$H$28,'Base CDI'!$I$4:$I$29,S180,"Cubic","Extrapolate=Linear","MultiX=Average","Skip=True","Sort=True")</f>
        <v>14.790688010624914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45958</v>
      </c>
      <c r="T181" s="43">
        <f ca="1">_xll.BInterpol('Base CDI'!$H$4:$H$28,'Base CDI'!$J$4:$J$29,S181,"Cubic","Extrapolate=Linear","MultiX=Average","Skip=True","Sort=True")</f>
        <v>14.914470568155403</v>
      </c>
      <c r="U181" s="43">
        <f ca="1">_xll.BInterpol('Base CDI'!$H$4:$H$28,'Base CDI'!$I$4:$I$29,S181,"Cubic","Extrapolate=Linear","MultiX=Average","Skip=True","Sort=True")</f>
        <v>14.791224368092097</v>
      </c>
    </row>
    <row r="182" spans="16:21" x14ac:dyDescent="0.25">
      <c r="P182" s="10">
        <v>34771</v>
      </c>
      <c r="Q182">
        <v>1.39846</v>
      </c>
      <c r="S182" s="42">
        <f t="shared" ca="1" si="7"/>
        <v>45959</v>
      </c>
      <c r="T182" s="43">
        <f ca="1">_xll.BInterpol('Base CDI'!$H$4:$H$28,'Base CDI'!$J$4:$J$29,S182,"Cubic","Extrapolate=Linear","MultiX=Average","Skip=True","Sort=True")</f>
        <v>14.913243003916952</v>
      </c>
      <c r="U182" s="43">
        <f ca="1">_xll.BInterpol('Base CDI'!$H$4:$H$28,'Base CDI'!$I$4:$I$29,S182,"Cubic","Extrapolate=Linear","MultiX=Average","Skip=True","Sort=True")</f>
        <v>14.791748625617315</v>
      </c>
    </row>
    <row r="183" spans="16:21" x14ac:dyDescent="0.25">
      <c r="P183" s="10">
        <v>34772</v>
      </c>
      <c r="Q183">
        <v>1.401397</v>
      </c>
      <c r="S183" s="42">
        <f t="shared" ca="1" si="7"/>
        <v>45960</v>
      </c>
      <c r="T183" s="43">
        <f ca="1">_xll.BInterpol('Base CDI'!$H$4:$H$28,'Base CDI'!$J$4:$J$29,S183,"Cubic","Extrapolate=Linear","MultiX=Average","Skip=True","Sort=True")</f>
        <v>14.911985242473309</v>
      </c>
      <c r="U183" s="43">
        <f ca="1">_xll.BInterpol('Base CDI'!$H$4:$H$28,'Base CDI'!$I$4:$I$29,S183,"Cubic","Extrapolate=Linear","MultiX=Average","Skip=True","Sort=True")</f>
        <v>14.792260681520382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45961</v>
      </c>
      <c r="T184" s="43">
        <f ca="1">_xll.BInterpol('Base CDI'!$H$4:$H$28,'Base CDI'!$J$4:$J$29,S184,"Cubic","Extrapolate=Linear","MultiX=Average","Skip=True","Sort=True")</f>
        <v>14.910697880889085</v>
      </c>
      <c r="U184" s="43">
        <f ca="1">_xll.BInterpol('Base CDI'!$H$4:$H$28,'Base CDI'!$I$4:$I$29,S184,"Cubic","Extrapolate=Linear","MultiX=Average","Skip=True","Sort=True")</f>
        <v>14.792760434121115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45962</v>
      </c>
      <c r="T185" s="43">
        <f ca="1">_xll.BInterpol('Base CDI'!$H$4:$H$28,'Base CDI'!$J$4:$J$29,S185,"Cubic","Extrapolate=Linear","MultiX=Average","Skip=True","Sort=True")</f>
        <v>14.909381516228894</v>
      </c>
      <c r="U185" s="43">
        <f ca="1">_xll.BInterpol('Base CDI'!$H$4:$H$28,'Base CDI'!$I$4:$I$29,S185,"Cubic","Extrapolate=Linear","MultiX=Average","Skip=True","Sort=True")</f>
        <v>14.793247781739332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45963</v>
      </c>
      <c r="T186" s="43">
        <f ca="1">_xll.BInterpol('Base CDI'!$H$4:$H$28,'Base CDI'!$J$4:$J$29,S186,"Cubic","Extrapolate=Linear","MultiX=Average","Skip=True","Sort=True")</f>
        <v>14.908036745557352</v>
      </c>
      <c r="U186" s="43">
        <f ca="1">_xll.BInterpol('Base CDI'!$H$4:$H$28,'Base CDI'!$I$4:$I$29,S186,"Cubic","Extrapolate=Linear","MultiX=Average","Skip=True","Sort=True")</f>
        <v>14.793722622694844</v>
      </c>
    </row>
    <row r="187" spans="16:21" x14ac:dyDescent="0.25">
      <c r="P187" s="10">
        <v>34778</v>
      </c>
      <c r="Q187">
        <v>1.412787</v>
      </c>
      <c r="S187" s="42">
        <f t="shared" ca="1" si="7"/>
        <v>45964</v>
      </c>
      <c r="T187" s="43">
        <f ca="1">_xll.BInterpol('Base CDI'!$H$4:$H$28,'Base CDI'!$J$4:$J$29,S187,"Cubic","Extrapolate=Linear","MultiX=Average","Skip=True","Sort=True")</f>
        <v>14.906664165939072</v>
      </c>
      <c r="U187" s="43">
        <f ca="1">_xll.BInterpol('Base CDI'!$H$4:$H$28,'Base CDI'!$I$4:$I$29,S187,"Cubic","Extrapolate=Linear","MultiX=Average","Skip=True","Sort=True")</f>
        <v>14.794184855307471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45965</v>
      </c>
      <c r="T188" s="43">
        <f ca="1">_xll.BInterpol('Base CDI'!$H$4:$H$28,'Base CDI'!$J$4:$J$29,S188,"Cubic","Extrapolate=Linear","MultiX=Average","Skip=True","Sort=True")</f>
        <v>14.905264374438666</v>
      </c>
      <c r="U188" s="43">
        <f ca="1">_xll.BInterpol('Base CDI'!$H$4:$H$28,'Base CDI'!$I$4:$I$29,S188,"Cubic","Extrapolate=Linear","MultiX=Average","Skip=True","Sort=True")</f>
        <v>14.794634377897022</v>
      </c>
    </row>
    <row r="189" spans="16:21" x14ac:dyDescent="0.25">
      <c r="P189" s="10">
        <v>34780</v>
      </c>
      <c r="Q189">
        <v>1.418501</v>
      </c>
      <c r="S189" s="42">
        <f t="shared" ca="1" si="7"/>
        <v>45966</v>
      </c>
      <c r="T189" s="43">
        <f ca="1">_xll.BInterpol('Base CDI'!$H$4:$H$28,'Base CDI'!$J$4:$J$29,S189,"Cubic","Extrapolate=Linear","MultiX=Average","Skip=True","Sort=True")</f>
        <v>14.903837968120747</v>
      </c>
      <c r="U189" s="43">
        <f ca="1">_xll.BInterpol('Base CDI'!$H$4:$H$28,'Base CDI'!$I$4:$I$29,S189,"Cubic","Extrapolate=Linear","MultiX=Average","Skip=True","Sort=True")</f>
        <v>14.795071088783319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45967</v>
      </c>
      <c r="T190" s="43">
        <f ca="1">_xll.BInterpol('Base CDI'!$H$4:$H$28,'Base CDI'!$J$4:$J$29,S190,"Cubic","Extrapolate=Linear","MultiX=Average","Skip=True","Sort=True")</f>
        <v>14.902385544049933</v>
      </c>
      <c r="U190" s="43">
        <f ca="1">_xll.BInterpol('Base CDI'!$H$4:$H$28,'Base CDI'!$I$4:$I$29,S190,"Cubic","Extrapolate=Linear","MultiX=Average","Skip=True","Sort=True")</f>
        <v>14.795494886286175</v>
      </c>
    </row>
    <row r="191" spans="16:21" x14ac:dyDescent="0.25">
      <c r="P191" s="10">
        <v>34782</v>
      </c>
      <c r="Q191">
        <v>1.424228</v>
      </c>
      <c r="S191" s="42">
        <f t="shared" ca="1" si="7"/>
        <v>45968</v>
      </c>
      <c r="T191" s="43">
        <f ca="1">_xll.BInterpol('Base CDI'!$H$4:$H$28,'Base CDI'!$J$4:$J$29,S191,"Cubic","Extrapolate=Linear","MultiX=Average","Skip=True","Sort=True")</f>
        <v>14.900907699290833</v>
      </c>
      <c r="U191" s="43">
        <f ca="1">_xll.BInterpol('Base CDI'!$H$4:$H$28,'Base CDI'!$I$4:$I$29,S191,"Cubic","Extrapolate=Linear","MultiX=Average","Skip=True","Sort=True")</f>
        <v>14.795905668725403</v>
      </c>
    </row>
    <row r="192" spans="16:21" x14ac:dyDescent="0.25">
      <c r="P192" s="10">
        <v>34785</v>
      </c>
      <c r="Q192">
        <v>1.4271</v>
      </c>
      <c r="S192" s="42">
        <f t="shared" ca="1" si="7"/>
        <v>45969</v>
      </c>
      <c r="T192" s="43">
        <f ca="1">_xll.BInterpol('Base CDI'!$H$4:$H$28,'Base CDI'!$J$4:$J$29,S192,"Cubic","Extrapolate=Linear","MultiX=Average","Skip=True","Sort=True")</f>
        <v>14.899405030908065</v>
      </c>
      <c r="U192" s="43">
        <f ca="1">_xll.BInterpol('Base CDI'!$H$4:$H$28,'Base CDI'!$I$4:$I$29,S192,"Cubic","Extrapolate=Linear","MultiX=Average","Skip=True","Sort=True")</f>
        <v>14.796303334420822</v>
      </c>
    </row>
    <row r="193" spans="16:21" x14ac:dyDescent="0.25">
      <c r="P193" s="10">
        <v>34786</v>
      </c>
      <c r="Q193">
        <v>1.429978</v>
      </c>
      <c r="S193" s="42">
        <f t="shared" ca="1" si="7"/>
        <v>45970</v>
      </c>
      <c r="T193" s="43">
        <f ca="1">_xll.BInterpol('Base CDI'!$H$4:$H$28,'Base CDI'!$J$4:$J$29,S193,"Cubic","Extrapolate=Linear","MultiX=Average","Skip=True","Sort=True")</f>
        <v>14.897878135966238</v>
      </c>
      <c r="U193" s="43">
        <f ca="1">_xll.BInterpol('Base CDI'!$H$4:$H$28,'Base CDI'!$I$4:$I$29,S193,"Cubic","Extrapolate=Linear","MultiX=Average","Skip=True","Sort=True")</f>
        <v>14.796687781692246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45971</v>
      </c>
      <c r="T194" s="43">
        <f ca="1">_xll.BInterpol('Base CDI'!$H$4:$H$28,'Base CDI'!$J$4:$J$29,S194,"Cubic","Extrapolate=Linear","MultiX=Average","Skip=True","Sort=True")</f>
        <v>14.896327611529969</v>
      </c>
      <c r="U194" s="43">
        <f ca="1">_xll.BInterpol('Base CDI'!$H$4:$H$28,'Base CDI'!$I$4:$I$29,S194,"Cubic","Extrapolate=Linear","MultiX=Average","Skip=True","Sort=True")</f>
        <v>14.797058908859491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45972</v>
      </c>
      <c r="T195" s="43">
        <f ca="1">_xll.BInterpol('Base CDI'!$H$4:$H$28,'Base CDI'!$J$4:$J$29,S195,"Cubic","Extrapolate=Linear","MultiX=Average","Skip=True","Sort=True")</f>
        <v>14.894754054663872</v>
      </c>
      <c r="U195" s="43">
        <f ca="1">_xll.BInterpol('Base CDI'!$H$4:$H$28,'Base CDI'!$I$4:$I$29,S195,"Cubic","Extrapolate=Linear","MultiX=Average","Skip=True","Sort=True")</f>
        <v>14.797416614242369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45973</v>
      </c>
      <c r="T196" s="43">
        <f ca="1">_xll.BInterpol('Base CDI'!$H$4:$H$28,'Base CDI'!$J$4:$J$29,S196,"Cubic","Extrapolate=Linear","MultiX=Average","Skip=True","Sort=True")</f>
        <v>14.893158062432558</v>
      </c>
      <c r="U196" s="43">
        <f ca="1">_xll.BInterpol('Base CDI'!$H$4:$H$28,'Base CDI'!$I$4:$I$29,S196,"Cubic","Extrapolate=Linear","MultiX=Average","Skip=True","Sort=True")</f>
        <v>14.7977607961607</v>
      </c>
    </row>
    <row r="197" spans="16:21" x14ac:dyDescent="0.25">
      <c r="P197" s="10">
        <v>34792</v>
      </c>
      <c r="Q197">
        <v>1.442186</v>
      </c>
      <c r="S197" s="42">
        <f t="shared" ca="1" si="7"/>
        <v>45974</v>
      </c>
      <c r="T197" s="43">
        <f ca="1">_xll.BInterpol('Base CDI'!$H$4:$H$28,'Base CDI'!$J$4:$J$29,S197,"Cubic","Extrapolate=Linear","MultiX=Average","Skip=True","Sort=True")</f>
        <v>14.891540231900642</v>
      </c>
      <c r="U197" s="43">
        <f ca="1">_xll.BInterpol('Base CDI'!$H$4:$H$28,'Base CDI'!$I$4:$I$29,S197,"Cubic","Extrapolate=Linear","MultiX=Average","Skip=True","Sort=True")</f>
        <v>14.798091352934298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45975</v>
      </c>
      <c r="T198" s="43">
        <f ca="1">_xll.BInterpol('Base CDI'!$H$4:$H$28,'Base CDI'!$J$4:$J$29,S198,"Cubic","Extrapolate=Linear","MultiX=Average","Skip=True","Sort=True")</f>
        <v>14.889901160132739</v>
      </c>
      <c r="U198" s="43">
        <f ca="1">_xll.BInterpol('Base CDI'!$H$4:$H$28,'Base CDI'!$I$4:$I$29,S198,"Cubic","Extrapolate=Linear","MultiX=Average","Skip=True","Sort=True")</f>
        <v>14.798408182882978</v>
      </c>
    </row>
    <row r="199" spans="16:21" x14ac:dyDescent="0.25">
      <c r="P199" s="10">
        <v>34794</v>
      </c>
      <c r="Q199">
        <v>1.44929</v>
      </c>
      <c r="S199" s="42">
        <f t="shared" ca="1" si="7"/>
        <v>45976</v>
      </c>
      <c r="T199" s="43">
        <f ca="1">_xll.BInterpol('Base CDI'!$H$4:$H$28,'Base CDI'!$J$4:$J$29,S199,"Cubic","Extrapolate=Linear","MultiX=Average","Skip=True","Sort=True")</f>
        <v>14.888241444193461</v>
      </c>
      <c r="U199" s="43">
        <f ca="1">_xll.BInterpol('Base CDI'!$H$4:$H$28,'Base CDI'!$I$4:$I$29,S199,"Cubic","Extrapolate=Linear","MultiX=Average","Skip=True","Sort=True")</f>
        <v>14.798711184326555</v>
      </c>
    </row>
    <row r="200" spans="16:21" x14ac:dyDescent="0.25">
      <c r="P200" s="10">
        <v>34795</v>
      </c>
      <c r="Q200">
        <v>1.452855</v>
      </c>
      <c r="S200" s="42">
        <f t="shared" ca="1" si="7"/>
        <v>45977</v>
      </c>
      <c r="T200" s="43">
        <f ca="1">_xll.BInterpol('Base CDI'!$H$4:$H$28,'Base CDI'!$J$4:$J$29,S200,"Cubic","Extrapolate=Linear","MultiX=Average","Skip=True","Sort=True")</f>
        <v>14.886561681147422</v>
      </c>
      <c r="U200" s="43">
        <f ca="1">_xll.BInterpol('Base CDI'!$H$4:$H$28,'Base CDI'!$I$4:$I$29,S200,"Cubic","Extrapolate=Linear","MultiX=Average","Skip=True","Sort=True")</f>
        <v>14.799000255584845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45978</v>
      </c>
      <c r="T201" s="43">
        <f ca="1">_xll.BInterpol('Base CDI'!$H$4:$H$28,'Base CDI'!$J$4:$J$29,S201,"Cubic","Extrapolate=Linear","MultiX=Average","Skip=True","Sort=True")</f>
        <v>14.884862468059236</v>
      </c>
      <c r="U201" s="43">
        <f ca="1">_xll.BInterpol('Base CDI'!$H$4:$H$28,'Base CDI'!$I$4:$I$29,S201,"Cubic","Extrapolate=Linear","MultiX=Average","Skip=True","Sort=True")</f>
        <v>14.799275294977663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45979</v>
      </c>
      <c r="T202" s="43">
        <f ca="1">_xll.BInterpol('Base CDI'!$H$4:$H$28,'Base CDI'!$J$4:$J$29,S202,"Cubic","Extrapolate=Linear","MultiX=Average","Skip=True","Sort=True")</f>
        <v>14.883144401993517</v>
      </c>
      <c r="U202" s="43">
        <f ca="1">_xll.BInterpol('Base CDI'!$H$4:$H$28,'Base CDI'!$I$4:$I$29,S202,"Cubic","Extrapolate=Linear","MultiX=Average","Skip=True","Sort=True")</f>
        <v>14.799536200824827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45980</v>
      </c>
      <c r="T203" s="43">
        <f ca="1">_xll.BInterpol('Base CDI'!$H$4:$H$28,'Base CDI'!$J$4:$J$29,S203,"Cubic","Extrapolate=Linear","MultiX=Average","Skip=True","Sort=True")</f>
        <v>14.881408080014877</v>
      </c>
      <c r="U203" s="43">
        <f ca="1">_xll.BInterpol('Base CDI'!$H$4:$H$28,'Base CDI'!$I$4:$I$29,S203,"Cubic","Extrapolate=Linear","MultiX=Average","Skip=True","Sort=True")</f>
        <v>14.799782871446148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45981</v>
      </c>
      <c r="T204" s="43">
        <f ca="1">_xll.BInterpol('Base CDI'!$H$4:$H$28,'Base CDI'!$J$4:$J$29,S204,"Cubic","Extrapolate=Linear","MultiX=Average","Skip=True","Sort=True")</f>
        <v>14.879654099187933</v>
      </c>
      <c r="U204" s="43">
        <f ca="1">_xll.BInterpol('Base CDI'!$H$4:$H$28,'Base CDI'!$I$4:$I$29,S204,"Cubic","Extrapolate=Linear","MultiX=Average","Skip=True","Sort=True")</f>
        <v>14.800015205161444</v>
      </c>
    </row>
    <row r="205" spans="16:21" x14ac:dyDescent="0.25">
      <c r="P205" s="10">
        <v>34806</v>
      </c>
      <c r="Q205">
        <v>1.470907</v>
      </c>
      <c r="S205" s="42">
        <f t="shared" ca="1" si="8"/>
        <v>45982</v>
      </c>
      <c r="T205" s="43">
        <f ca="1">_xll.BInterpol('Base CDI'!$H$4:$H$28,'Base CDI'!$J$4:$J$29,S205,"Cubic","Extrapolate=Linear","MultiX=Average","Skip=True","Sort=True")</f>
        <v>14.877883056577295</v>
      </c>
      <c r="U205" s="43">
        <f ca="1">_xll.BInterpol('Base CDI'!$H$4:$H$28,'Base CDI'!$I$4:$I$29,S205,"Cubic","Extrapolate=Linear","MultiX=Average","Skip=True","Sort=True")</f>
        <v>14.80023310029053</v>
      </c>
    </row>
    <row r="206" spans="16:21" x14ac:dyDescent="0.25">
      <c r="P206" s="10">
        <v>34807</v>
      </c>
      <c r="Q206">
        <v>1.474564</v>
      </c>
      <c r="S206" s="42">
        <f t="shared" ca="1" si="8"/>
        <v>45983</v>
      </c>
      <c r="T206" s="43">
        <f ca="1">_xll.BInterpol('Base CDI'!$H$4:$H$28,'Base CDI'!$J$4:$J$29,S206,"Cubic","Extrapolate=Linear","MultiX=Average","Skip=True","Sort=True")</f>
        <v>14.876095549247578</v>
      </c>
      <c r="U206" s="43">
        <f ca="1">_xll.BInterpol('Base CDI'!$H$4:$H$28,'Base CDI'!$I$4:$I$29,S206,"Cubic","Extrapolate=Linear","MultiX=Average","Skip=True","Sort=True")</f>
        <v>14.800436455153221</v>
      </c>
    </row>
    <row r="207" spans="16:21" x14ac:dyDescent="0.25">
      <c r="P207" s="10">
        <v>34808</v>
      </c>
      <c r="Q207">
        <v>1.478216</v>
      </c>
      <c r="S207" s="42">
        <f t="shared" ca="1" si="8"/>
        <v>45984</v>
      </c>
      <c r="T207" s="43">
        <f ca="1">_xll.BInterpol('Base CDI'!$H$4:$H$28,'Base CDI'!$J$4:$J$29,S207,"Cubic","Extrapolate=Linear","MultiX=Average","Skip=True","Sort=True")</f>
        <v>14.874292174263397</v>
      </c>
      <c r="U207" s="43">
        <f ca="1">_xll.BInterpol('Base CDI'!$H$4:$H$28,'Base CDI'!$I$4:$I$29,S207,"Cubic","Extrapolate=Linear","MultiX=Average","Skip=True","Sort=True")</f>
        <v>14.800625168069333</v>
      </c>
    </row>
    <row r="208" spans="16:21" x14ac:dyDescent="0.25">
      <c r="P208" s="10">
        <v>34809</v>
      </c>
      <c r="Q208">
        <v>1.481868</v>
      </c>
      <c r="S208" s="42">
        <f t="shared" ca="1" si="8"/>
        <v>45985</v>
      </c>
      <c r="T208" s="43">
        <f ca="1">_xll.BInterpol('Base CDI'!$H$4:$H$28,'Base CDI'!$J$4:$J$29,S208,"Cubic","Extrapolate=Linear","MultiX=Average","Skip=True","Sort=True")</f>
        <v>14.872473528689365</v>
      </c>
      <c r="U208" s="43">
        <f ca="1">_xll.BInterpol('Base CDI'!$H$4:$H$28,'Base CDI'!$I$4:$I$29,S208,"Cubic","Extrapolate=Linear","MultiX=Average","Skip=True","Sort=True")</f>
        <v>14.800799137358682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45986</v>
      </c>
      <c r="T209" s="43">
        <f ca="1">_xll.BInterpol('Base CDI'!$H$4:$H$28,'Base CDI'!$J$4:$J$29,S209,"Cubic","Extrapolate=Linear","MultiX=Average","Skip=True","Sort=True")</f>
        <v>14.870640209590094</v>
      </c>
      <c r="U209" s="43">
        <f ca="1">_xll.BInterpol('Base CDI'!$H$4:$H$28,'Base CDI'!$I$4:$I$29,S209,"Cubic","Extrapolate=Linear","MultiX=Average","Skip=True","Sort=True")</f>
        <v>14.800958261341082</v>
      </c>
    </row>
    <row r="210" spans="16:21" x14ac:dyDescent="0.25">
      <c r="P210" s="10">
        <v>34814</v>
      </c>
      <c r="Q210">
        <v>1.489177</v>
      </c>
      <c r="S210" s="42">
        <f t="shared" ca="1" si="8"/>
        <v>45987</v>
      </c>
      <c r="T210" s="43">
        <f ca="1">_xll.BInterpol('Base CDI'!$H$4:$H$28,'Base CDI'!$J$4:$J$29,S210,"Cubic","Extrapolate=Linear","MultiX=Average","Skip=True","Sort=True")</f>
        <v>14.868792814030201</v>
      </c>
      <c r="U210" s="43">
        <f ca="1">_xll.BInterpol('Base CDI'!$H$4:$H$28,'Base CDI'!$I$4:$I$29,S210,"Cubic","Extrapolate=Linear","MultiX=Average","Skip=True","Sort=True")</f>
        <v>14.801102438336351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45988</v>
      </c>
      <c r="T211" s="43">
        <f ca="1">_xll.BInterpol('Base CDI'!$H$4:$H$28,'Base CDI'!$J$4:$J$29,S211,"Cubic","Extrapolate=Linear","MultiX=Average","Skip=True","Sort=True")</f>
        <v>14.866931939074297</v>
      </c>
      <c r="U211" s="43">
        <f ca="1">_xll.BInterpol('Base CDI'!$H$4:$H$28,'Base CDI'!$I$4:$I$29,S211,"Cubic","Extrapolate=Linear","MultiX=Average","Skip=True","Sort=True")</f>
        <v>14.801231566664301</v>
      </c>
    </row>
    <row r="212" spans="16:21" x14ac:dyDescent="0.25">
      <c r="P212" s="10">
        <v>34816</v>
      </c>
      <c r="Q212">
        <v>1.496513</v>
      </c>
      <c r="S212" s="42">
        <f t="shared" ca="1" si="8"/>
        <v>45989</v>
      </c>
      <c r="T212" s="43">
        <f ca="1">_xll.BInterpol('Base CDI'!$H$4:$H$28,'Base CDI'!$J$4:$J$29,S212,"Cubic","Extrapolate=Linear","MultiX=Average","Skip=True","Sort=True")</f>
        <v>14.865058181786997</v>
      </c>
      <c r="U212" s="43">
        <f ca="1">_xll.BInterpol('Base CDI'!$H$4:$H$28,'Base CDI'!$I$4:$I$29,S212,"Cubic","Extrapolate=Linear","MultiX=Average","Skip=True","Sort=True")</f>
        <v>14.801345544644748</v>
      </c>
    </row>
    <row r="213" spans="16:21" x14ac:dyDescent="0.25">
      <c r="P213" s="10">
        <v>34817</v>
      </c>
      <c r="Q213">
        <v>1.500194</v>
      </c>
      <c r="S213" s="42">
        <f t="shared" ca="1" si="8"/>
        <v>45990</v>
      </c>
      <c r="T213" s="43">
        <f ca="1">_xll.BInterpol('Base CDI'!$H$4:$H$28,'Base CDI'!$J$4:$J$29,S213,"Cubic","Extrapolate=Linear","MultiX=Average","Skip=True","Sort=True")</f>
        <v>14.863172139232914</v>
      </c>
      <c r="U213" s="43">
        <f ca="1">_xll.BInterpol('Base CDI'!$H$4:$H$28,'Base CDI'!$I$4:$I$29,S213,"Cubic","Extrapolate=Linear","MultiX=Average","Skip=True","Sort=True")</f>
        <v>14.801444270597511</v>
      </c>
    </row>
    <row r="214" spans="16:21" x14ac:dyDescent="0.25">
      <c r="P214" s="10">
        <v>34821</v>
      </c>
      <c r="Q214">
        <v>1.503045</v>
      </c>
      <c r="S214" s="42">
        <f t="shared" ca="1" si="8"/>
        <v>45991</v>
      </c>
      <c r="T214" s="43">
        <f ca="1">_xll.BInterpol('Base CDI'!$H$4:$H$28,'Base CDI'!$J$4:$J$29,S214,"Cubic","Extrapolate=Linear","MultiX=Average","Skip=True","Sort=True")</f>
        <v>14.86127440847666</v>
      </c>
      <c r="U214" s="43">
        <f ca="1">_xll.BInterpol('Base CDI'!$H$4:$H$28,'Base CDI'!$I$4:$I$29,S214,"Cubic","Extrapolate=Linear","MultiX=Average","Skip=True","Sort=True")</f>
        <v>14.8015276428424</v>
      </c>
    </row>
    <row r="215" spans="16:21" x14ac:dyDescent="0.25">
      <c r="P215" s="10">
        <v>34822</v>
      </c>
      <c r="Q215">
        <v>1.505906</v>
      </c>
      <c r="S215" s="42">
        <f t="shared" ca="1" si="8"/>
        <v>45992</v>
      </c>
      <c r="T215" s="43">
        <f ca="1">_xll.BInterpol('Base CDI'!$H$4:$H$28,'Base CDI'!$J$4:$J$29,S215,"Cubic","Extrapolate=Linear","MultiX=Average","Skip=True","Sort=True")</f>
        <v>14.859365586582852</v>
      </c>
      <c r="U215" s="43">
        <f ca="1">_xll.BInterpol('Base CDI'!$H$4:$H$28,'Base CDI'!$I$4:$I$29,S215,"Cubic","Extrapolate=Linear","MultiX=Average","Skip=True","Sort=True")</f>
        <v>14.801595559699235</v>
      </c>
    </row>
    <row r="216" spans="16:21" x14ac:dyDescent="0.25">
      <c r="P216" s="10">
        <v>34823</v>
      </c>
      <c r="Q216">
        <v>1.508802</v>
      </c>
      <c r="S216" s="42">
        <f t="shared" ca="1" si="8"/>
        <v>45993</v>
      </c>
      <c r="T216" s="43">
        <f ca="1">_xll.BInterpol('Base CDI'!$H$4:$H$28,'Base CDI'!$J$4:$J$29,S216,"Cubic","Extrapolate=Linear","MultiX=Average","Skip=True","Sort=True")</f>
        <v>14.857446270616101</v>
      </c>
      <c r="U216" s="43">
        <f ca="1">_xll.BInterpol('Base CDI'!$H$4:$H$28,'Base CDI'!$I$4:$I$29,S216,"Cubic","Extrapolate=Linear","MultiX=Average","Skip=True","Sort=True")</f>
        <v>14.801647919487829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45994</v>
      </c>
      <c r="T217" s="43">
        <f ca="1">_xll.BInterpol('Base CDI'!$H$4:$H$28,'Base CDI'!$J$4:$J$29,S217,"Cubic","Extrapolate=Linear","MultiX=Average","Skip=True","Sort=True")</f>
        <v>14.855517057641023</v>
      </c>
      <c r="U217" s="43">
        <f ca="1">_xll.BInterpol('Base CDI'!$H$4:$H$28,'Base CDI'!$I$4:$I$29,S217,"Cubic","Extrapolate=Linear","MultiX=Average","Skip=True","Sort=True")</f>
        <v>14.801684620527999</v>
      </c>
    </row>
    <row r="218" spans="16:21" x14ac:dyDescent="0.25">
      <c r="P218" s="10">
        <v>34827</v>
      </c>
      <c r="Q218">
        <v>1.514586</v>
      </c>
      <c r="S218" s="42">
        <f t="shared" ca="1" si="8"/>
        <v>45995</v>
      </c>
      <c r="T218" s="43">
        <f ca="1">_xll.BInterpol('Base CDI'!$H$4:$H$28,'Base CDI'!$J$4:$J$29,S218,"Cubic","Extrapolate=Linear","MultiX=Average","Skip=True","Sort=True")</f>
        <v>14.853578544722231</v>
      </c>
      <c r="U218" s="43">
        <f ca="1">_xll.BInterpol('Base CDI'!$H$4:$H$28,'Base CDI'!$I$4:$I$29,S218,"Cubic","Extrapolate=Linear","MultiX=Average","Skip=True","Sort=True")</f>
        <v>14.801705561139558</v>
      </c>
    </row>
    <row r="219" spans="16:21" x14ac:dyDescent="0.25">
      <c r="P219" s="10">
        <v>34828</v>
      </c>
      <c r="Q219">
        <v>1.517479</v>
      </c>
      <c r="S219" s="42">
        <f t="shared" ca="1" si="8"/>
        <v>45996</v>
      </c>
      <c r="T219" s="43">
        <f ca="1">_xll.BInterpol('Base CDI'!$H$4:$H$28,'Base CDI'!$J$4:$J$29,S219,"Cubic","Extrapolate=Linear","MultiX=Average","Skip=True","Sort=True")</f>
        <v>14.851631328924338</v>
      </c>
      <c r="U219" s="43">
        <f ca="1">_xll.BInterpol('Base CDI'!$H$4:$H$28,'Base CDI'!$I$4:$I$29,S219,"Cubic","Extrapolate=Linear","MultiX=Average","Skip=True","Sort=True")</f>
        <v>14.801710639642325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45997</v>
      </c>
      <c r="T220" s="43">
        <f ca="1">_xll.BInterpol('Base CDI'!$H$4:$H$28,'Base CDI'!$J$4:$J$29,S220,"Cubic","Extrapolate=Linear","MultiX=Average","Skip=True","Sort=True")</f>
        <v>14.849676007311958</v>
      </c>
      <c r="U220" s="43">
        <f ca="1">_xll.BInterpol('Base CDI'!$H$4:$H$28,'Base CDI'!$I$4:$I$29,S220,"Cubic","Extrapolate=Linear","MultiX=Average","Skip=True","Sort=True")</f>
        <v>14.801699754356111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45998</v>
      </c>
      <c r="T221" s="43">
        <f ca="1">_xll.BInterpol('Base CDI'!$H$4:$H$28,'Base CDI'!$J$4:$J$29,S221,"Cubic","Extrapolate=Linear","MultiX=Average","Skip=True","Sort=True")</f>
        <v>14.847713176949703</v>
      </c>
      <c r="U221" s="43">
        <f ca="1">_xll.BInterpol('Base CDI'!$H$4:$H$28,'Base CDI'!$I$4:$I$29,S221,"Cubic","Extrapolate=Linear","MultiX=Average","Skip=True","Sort=True")</f>
        <v>14.801672803600736</v>
      </c>
    </row>
    <row r="222" spans="16:21" x14ac:dyDescent="0.25">
      <c r="P222" s="10">
        <v>34831</v>
      </c>
      <c r="Q222">
        <v>1.526216</v>
      </c>
      <c r="S222" s="42">
        <f t="shared" ca="1" si="8"/>
        <v>45999</v>
      </c>
      <c r="T222" s="43">
        <f ca="1">_xll.BInterpol('Base CDI'!$H$4:$H$28,'Base CDI'!$J$4:$J$29,S222,"Cubic","Extrapolate=Linear","MultiX=Average","Skip=True","Sort=True")</f>
        <v>14.845743434902191</v>
      </c>
      <c r="U222" s="43">
        <f ca="1">_xll.BInterpol('Base CDI'!$H$4:$H$28,'Base CDI'!$I$4:$I$29,S222,"Cubic","Extrapolate=Linear","MultiX=Average","Skip=True","Sort=True")</f>
        <v>14.801629685696012</v>
      </c>
    </row>
    <row r="223" spans="16:21" x14ac:dyDescent="0.25">
      <c r="P223" s="10">
        <v>34834</v>
      </c>
      <c r="Q223">
        <v>1.529131</v>
      </c>
      <c r="S223" s="42">
        <f t="shared" ca="1" si="8"/>
        <v>46000</v>
      </c>
      <c r="T223" s="43">
        <f ca="1">_xll.BInterpol('Base CDI'!$H$4:$H$28,'Base CDI'!$J$4:$J$29,S223,"Cubic","Extrapolate=Linear","MultiX=Average","Skip=True","Sort=True")</f>
        <v>14.84376737823403</v>
      </c>
      <c r="U223" s="43">
        <f ca="1">_xll.BInterpol('Base CDI'!$H$4:$H$28,'Base CDI'!$I$4:$I$29,S223,"Cubic","Extrapolate=Linear","MultiX=Average","Skip=True","Sort=True")</f>
        <v>14.801570298961757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46001</v>
      </c>
      <c r="T224" s="43">
        <f ca="1">_xll.BInterpol('Base CDI'!$H$4:$H$28,'Base CDI'!$J$4:$J$29,S224,"Cubic","Extrapolate=Linear","MultiX=Average","Skip=True","Sort=True")</f>
        <v>14.841785604009839</v>
      </c>
      <c r="U224" s="43">
        <f ca="1">_xll.BInterpol('Base CDI'!$H$4:$H$28,'Base CDI'!$I$4:$I$29,S224,"Cubic","Extrapolate=Linear","MultiX=Average","Skip=True","Sort=True")</f>
        <v>14.801494541717783</v>
      </c>
    </row>
    <row r="225" spans="16:21" x14ac:dyDescent="0.25">
      <c r="P225" s="10">
        <v>34836</v>
      </c>
      <c r="Q225">
        <v>1.534958</v>
      </c>
      <c r="S225" s="42">
        <f t="shared" ca="1" si="8"/>
        <v>46002</v>
      </c>
      <c r="T225" s="43">
        <f ca="1">_xll.BInterpol('Base CDI'!$H$4:$H$28,'Base CDI'!$J$4:$J$29,S225,"Cubic","Extrapolate=Linear","MultiX=Average","Skip=True","Sort=True")</f>
        <v>14.839798709294229</v>
      </c>
      <c r="U225" s="43">
        <f ca="1">_xll.BInterpol('Base CDI'!$H$4:$H$28,'Base CDI'!$I$4:$I$29,S225,"Cubic","Extrapolate=Linear","MultiX=Average","Skip=True","Sort=True")</f>
        <v>14.801402312283908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46003</v>
      </c>
      <c r="T226" s="43">
        <f ca="1">_xll.BInterpol('Base CDI'!$H$4:$H$28,'Base CDI'!$J$4:$J$29,S226,"Cubic","Extrapolate=Linear","MultiX=Average","Skip=True","Sort=True")</f>
        <v>14.837807291151815</v>
      </c>
      <c r="U226" s="43">
        <f ca="1">_xll.BInterpol('Base CDI'!$H$4:$H$28,'Base CDI'!$I$4:$I$29,S226,"Cubic","Extrapolate=Linear","MultiX=Average","Skip=True","Sort=True")</f>
        <v>14.801293508979947</v>
      </c>
    </row>
    <row r="227" spans="16:21" x14ac:dyDescent="0.25">
      <c r="P227" s="10">
        <v>34838</v>
      </c>
      <c r="Q227">
        <v>1.540781</v>
      </c>
      <c r="S227" s="42">
        <f t="shared" ca="1" si="8"/>
        <v>46004</v>
      </c>
      <c r="T227" s="43">
        <f ca="1">_xll.BInterpol('Base CDI'!$H$4:$H$28,'Base CDI'!$J$4:$J$29,S227,"Cubic","Extrapolate=Linear","MultiX=Average","Skip=True","Sort=True")</f>
        <v>14.835811946647208</v>
      </c>
      <c r="U227" s="43">
        <f ca="1">_xll.BInterpol('Base CDI'!$H$4:$H$28,'Base CDI'!$I$4:$I$29,S227,"Cubic","Extrapolate=Linear","MultiX=Average","Skip=True","Sort=True")</f>
        <v>14.801168030125716</v>
      </c>
    </row>
    <row r="228" spans="16:21" x14ac:dyDescent="0.25">
      <c r="P228" s="10">
        <v>34841</v>
      </c>
      <c r="Q228">
        <v>1.543698</v>
      </c>
      <c r="S228" s="42">
        <f t="shared" ca="1" si="8"/>
        <v>46005</v>
      </c>
      <c r="T228" s="43">
        <f ca="1">_xll.BInterpol('Base CDI'!$H$4:$H$28,'Base CDI'!$J$4:$J$29,S228,"Cubic","Extrapolate=Linear","MultiX=Average","Skip=True","Sort=True")</f>
        <v>14.833813272845024</v>
      </c>
      <c r="U228" s="43">
        <f ca="1">_xll.BInterpol('Base CDI'!$H$4:$H$28,'Base CDI'!$I$4:$I$29,S228,"Cubic","Extrapolate=Linear","MultiX=Average","Skip=True","Sort=True")</f>
        <v>14.80102577404103</v>
      </c>
    </row>
    <row r="229" spans="16:21" x14ac:dyDescent="0.25">
      <c r="P229" s="10">
        <v>34842</v>
      </c>
      <c r="Q229">
        <v>1.546621</v>
      </c>
      <c r="S229" s="42">
        <f t="shared" ca="1" si="8"/>
        <v>46006</v>
      </c>
      <c r="T229" s="43">
        <f ca="1">_xll.BInterpol('Base CDI'!$H$4:$H$28,'Base CDI'!$J$4:$J$29,S229,"Cubic","Extrapolate=Linear","MultiX=Average","Skip=True","Sort=True")</f>
        <v>14.831811866809876</v>
      </c>
      <c r="U229" s="43">
        <f ca="1">_xll.BInterpol('Base CDI'!$H$4:$H$28,'Base CDI'!$I$4:$I$29,S229,"Cubic","Extrapolate=Linear","MultiX=Average","Skip=True","Sort=True")</f>
        <v>14.800866639045703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46007</v>
      </c>
      <c r="T230" s="43">
        <f ca="1">_xll.BInterpol('Base CDI'!$H$4:$H$28,'Base CDI'!$J$4:$J$29,S230,"Cubic","Extrapolate=Linear","MultiX=Average","Skip=True","Sort=True")</f>
        <v>14.829808325606379</v>
      </c>
      <c r="U230" s="43">
        <f ca="1">_xll.BInterpol('Base CDI'!$H$4:$H$28,'Base CDI'!$I$4:$I$29,S230,"Cubic","Extrapolate=Linear","MultiX=Average","Skip=True","Sort=True")</f>
        <v>14.800690523459552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46008</v>
      </c>
      <c r="T231" s="43">
        <f ca="1">_xll.BInterpol('Base CDI'!$H$4:$H$28,'Base CDI'!$J$4:$J$29,S231,"Cubic","Extrapolate=Linear","MultiX=Average","Skip=True","Sort=True")</f>
        <v>14.827803246299144</v>
      </c>
      <c r="U231" s="43">
        <f ca="1">_xll.BInterpol('Base CDI'!$H$4:$H$28,'Base CDI'!$I$4:$I$29,S231,"Cubic","Extrapolate=Linear","MultiX=Average","Skip=True","Sort=True")</f>
        <v>14.800497325602393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46009</v>
      </c>
      <c r="T232" s="43">
        <f ca="1">_xll.BInterpol('Base CDI'!$H$4:$H$28,'Base CDI'!$J$4:$J$29,S232,"Cubic","Extrapolate=Linear","MultiX=Average","Skip=True","Sort=True")</f>
        <v>14.825797225952787</v>
      </c>
      <c r="U232" s="43">
        <f ca="1">_xll.BInterpol('Base CDI'!$H$4:$H$28,'Base CDI'!$I$4:$I$29,S232,"Cubic","Extrapolate=Linear","MultiX=Average","Skip=True","Sort=True")</f>
        <v>14.80028694379404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46010</v>
      </c>
      <c r="T233" s="43">
        <f ca="1">_xll.BInterpol('Base CDI'!$H$4:$H$28,'Base CDI'!$J$4:$J$29,S233,"Cubic","Extrapolate=Linear","MultiX=Average","Skip=True","Sort=True")</f>
        <v>14.82379086163192</v>
      </c>
      <c r="U233" s="43">
        <f ca="1">_xll.BInterpol('Base CDI'!$H$4:$H$28,'Base CDI'!$I$4:$I$29,S233,"Cubic","Extrapolate=Linear","MultiX=Average","Skip=True","Sort=True")</f>
        <v>14.800059276354308</v>
      </c>
    </row>
    <row r="234" spans="16:21" x14ac:dyDescent="0.25">
      <c r="P234" s="10">
        <v>34849</v>
      </c>
      <c r="Q234">
        <v>1.561323</v>
      </c>
      <c r="S234" s="42">
        <f t="shared" ca="1" si="8"/>
        <v>46011</v>
      </c>
      <c r="T234" s="43">
        <f ca="1">_xll.BInterpol('Base CDI'!$H$4:$H$28,'Base CDI'!$J$4:$J$29,S234,"Cubic","Extrapolate=Linear","MultiX=Average","Skip=True","Sort=True")</f>
        <v>14.821784750401159</v>
      </c>
      <c r="U234" s="43">
        <f ca="1">_xll.BInterpol('Base CDI'!$H$4:$H$28,'Base CDI'!$I$4:$I$29,S234,"Cubic","Extrapolate=Linear","MultiX=Average","Skip=True","Sort=True")</f>
        <v>14.799814221603013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46012</v>
      </c>
      <c r="T235" s="43">
        <f ca="1">_xll.BInterpol('Base CDI'!$H$4:$H$28,'Base CDI'!$J$4:$J$29,S235,"Cubic","Extrapolate=Linear","MultiX=Average","Skip=True","Sort=True")</f>
        <v>14.819779489325114</v>
      </c>
      <c r="U235" s="43">
        <f ca="1">_xll.BInterpol('Base CDI'!$H$4:$H$28,'Base CDI'!$I$4:$I$29,S235,"Cubic","Extrapolate=Linear","MultiX=Average","Skip=True","Sort=True")</f>
        <v>14.799551677859972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46013</v>
      </c>
      <c r="T236" s="43">
        <f ca="1">_xll.BInterpol('Base CDI'!$H$4:$H$28,'Base CDI'!$J$4:$J$29,S236,"Cubic","Extrapolate=Linear","MultiX=Average","Skip=True","Sort=True")</f>
        <v>14.817775675468404</v>
      </c>
      <c r="U236" s="43">
        <f ca="1">_xll.BInterpol('Base CDI'!$H$4:$H$28,'Base CDI'!$I$4:$I$29,S236,"Cubic","Extrapolate=Linear","MultiX=Average","Skip=True","Sort=True")</f>
        <v>14.799271543444998</v>
      </c>
    </row>
    <row r="237" spans="16:21" x14ac:dyDescent="0.25">
      <c r="P237" s="10">
        <v>34852</v>
      </c>
      <c r="Q237">
        <v>1.570192</v>
      </c>
      <c r="S237" s="42">
        <f t="shared" ca="1" si="8"/>
        <v>46014</v>
      </c>
      <c r="T237" s="43">
        <f ca="1">_xll.BInterpol('Base CDI'!$H$4:$H$28,'Base CDI'!$J$4:$J$29,S237,"Cubic","Extrapolate=Linear","MultiX=Average","Skip=True","Sort=True")</f>
        <v>14.815773905895638</v>
      </c>
      <c r="U237" s="43">
        <f ca="1">_xll.BInterpol('Base CDI'!$H$4:$H$28,'Base CDI'!$I$4:$I$29,S237,"Cubic","Extrapolate=Linear","MultiX=Average","Skip=True","Sort=True")</f>
        <v>14.798973716677908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46015</v>
      </c>
      <c r="T238" s="43">
        <f ca="1">_xll.BInterpol('Base CDI'!$H$4:$H$28,'Base CDI'!$J$4:$J$29,S238,"Cubic","Extrapolate=Linear","MultiX=Average","Skip=True","Sort=True")</f>
        <v>14.81377477767143</v>
      </c>
      <c r="U238" s="43">
        <f ca="1">_xll.BInterpol('Base CDI'!$H$4:$H$28,'Base CDI'!$I$4:$I$29,S238,"Cubic","Extrapolate=Linear","MultiX=Average","Skip=True","Sort=True")</f>
        <v>14.798658095878519</v>
      </c>
    </row>
    <row r="239" spans="16:21" x14ac:dyDescent="0.25">
      <c r="P239" s="10">
        <v>34856</v>
      </c>
      <c r="Q239">
        <v>1.576133</v>
      </c>
      <c r="S239" s="42">
        <f t="shared" ca="1" si="8"/>
        <v>46016</v>
      </c>
      <c r="T239" s="43">
        <f ca="1">_xll.BInterpol('Base CDI'!$H$4:$H$28,'Base CDI'!$J$4:$J$29,S239,"Cubic","Extrapolate=Linear","MultiX=Average","Skip=True","Sort=True")</f>
        <v>14.811778887860397</v>
      </c>
      <c r="U239" s="43">
        <f ca="1">_xll.BInterpol('Base CDI'!$H$4:$H$28,'Base CDI'!$I$4:$I$29,S239,"Cubic","Extrapolate=Linear","MultiX=Average","Skip=True","Sort=True")</f>
        <v>14.798324579366643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46017</v>
      </c>
      <c r="T240" s="43">
        <f ca="1">_xll.BInterpol('Base CDI'!$H$4:$H$28,'Base CDI'!$J$4:$J$29,S240,"Cubic","Extrapolate=Linear","MultiX=Average","Skip=True","Sort=True")</f>
        <v>14.80978683352715</v>
      </c>
      <c r="U240" s="43">
        <f ca="1">_xll.BInterpol('Base CDI'!$H$4:$H$28,'Base CDI'!$I$4:$I$29,S240,"Cubic","Extrapolate=Linear","MultiX=Average","Skip=True","Sort=True")</f>
        <v>14.797973065462095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46018</v>
      </c>
      <c r="T241" s="43">
        <f ca="1">_xll.BInterpol('Base CDI'!$H$4:$H$28,'Base CDI'!$J$4:$J$29,S241,"Cubic","Extrapolate=Linear","MultiX=Average","Skip=True","Sort=True")</f>
        <v>14.807799211736304</v>
      </c>
      <c r="U241" s="43">
        <f ca="1">_xll.BInterpol('Base CDI'!$H$4:$H$28,'Base CDI'!$I$4:$I$29,S241,"Cubic","Extrapolate=Linear","MultiX=Average","Skip=True","Sort=True")</f>
        <v>14.797603452484694</v>
      </c>
    </row>
    <row r="242" spans="16:21" x14ac:dyDescent="0.25">
      <c r="P242" s="10">
        <v>34859</v>
      </c>
      <c r="Q242">
        <v>1.585102</v>
      </c>
      <c r="S242" s="42">
        <f t="shared" ca="1" si="8"/>
        <v>46019</v>
      </c>
      <c r="T242" s="43">
        <f ca="1">_xll.BInterpol('Base CDI'!$H$4:$H$28,'Base CDI'!$J$4:$J$29,S242,"Cubic","Extrapolate=Linear","MultiX=Average","Skip=True","Sort=True")</f>
        <v>14.805816619552472</v>
      </c>
      <c r="U242" s="43">
        <f ca="1">_xll.BInterpol('Base CDI'!$H$4:$H$28,'Base CDI'!$I$4:$I$29,S242,"Cubic","Extrapolate=Linear","MultiX=Average","Skip=True","Sort=True")</f>
        <v>14.797215638754253</v>
      </c>
    </row>
    <row r="243" spans="16:21" x14ac:dyDescent="0.25">
      <c r="P243" s="10">
        <v>34862</v>
      </c>
      <c r="Q243">
        <v>1.588104</v>
      </c>
      <c r="S243" s="42">
        <f t="shared" ca="1" si="8"/>
        <v>46020</v>
      </c>
      <c r="T243" s="43">
        <f ca="1">_xll.BInterpol('Base CDI'!$H$4:$H$28,'Base CDI'!$J$4:$J$29,S243,"Cubic","Extrapolate=Linear","MultiX=Average","Skip=True","Sort=True")</f>
        <v>14.803839654040267</v>
      </c>
      <c r="U243" s="43">
        <f ca="1">_xll.BInterpol('Base CDI'!$H$4:$H$28,'Base CDI'!$I$4:$I$29,S243,"Cubic","Extrapolate=Linear","MultiX=Average","Skip=True","Sort=True")</f>
        <v>14.796809522590589</v>
      </c>
    </row>
    <row r="244" spans="16:21" x14ac:dyDescent="0.25">
      <c r="P244" s="10">
        <v>34863</v>
      </c>
      <c r="Q244">
        <v>1.59111</v>
      </c>
      <c r="S244" s="42">
        <f t="shared" ca="1" si="8"/>
        <v>46021</v>
      </c>
      <c r="T244" s="43">
        <f ca="1">_xll.BInterpol('Base CDI'!$H$4:$H$28,'Base CDI'!$J$4:$J$29,S244,"Cubic","Extrapolate=Linear","MultiX=Average","Skip=True","Sort=True")</f>
        <v>14.801868912264304</v>
      </c>
      <c r="U244" s="43">
        <f ca="1">_xll.BInterpol('Base CDI'!$H$4:$H$28,'Base CDI'!$I$4:$I$29,S244,"Cubic","Extrapolate=Linear","MultiX=Average","Skip=True","Sort=True")</f>
        <v>14.796385002313515</v>
      </c>
    </row>
    <row r="245" spans="16:21" x14ac:dyDescent="0.25">
      <c r="P245" s="10">
        <v>34864</v>
      </c>
      <c r="Q245">
        <v>1.594123</v>
      </c>
      <c r="S245" s="42">
        <f t="shared" ca="1" si="8"/>
        <v>46022</v>
      </c>
      <c r="T245" s="43">
        <f ca="1">_xll.BInterpol('Base CDI'!$H$4:$H$28,'Base CDI'!$J$4:$J$29,S245,"Cubic","Extrapolate=Linear","MultiX=Average","Skip=True","Sort=True")</f>
        <v>14.799904991289196</v>
      </c>
      <c r="U245" s="43">
        <f ca="1">_xll.BInterpol('Base CDI'!$H$4:$H$28,'Base CDI'!$I$4:$I$29,S245,"Cubic","Extrapolate=Linear","MultiX=Average","Skip=True","Sort=True")</f>
        <v>14.795941976242849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46023</v>
      </c>
      <c r="T246" s="43">
        <f ca="1">_xll.BInterpol('Base CDI'!$H$4:$H$28,'Base CDI'!$J$4:$J$29,S246,"Cubic","Extrapolate=Linear","MultiX=Average","Skip=True","Sort=True")</f>
        <v>14.797948488179555</v>
      </c>
      <c r="U246" s="43">
        <f ca="1">_xll.BInterpol('Base CDI'!$H$4:$H$28,'Base CDI'!$I$4:$I$29,S246,"Cubic","Extrapolate=Linear","MultiX=Average","Skip=True","Sort=True")</f>
        <v>14.795480342698406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46024</v>
      </c>
      <c r="T247" s="43">
        <f ca="1">_xll.BInterpol('Base CDI'!$H$4:$H$28,'Base CDI'!$J$4:$J$29,S247,"Cubic","Extrapolate=Linear","MultiX=Average","Skip=True","Sort=True")</f>
        <v>14.795999999999999</v>
      </c>
      <c r="U247" s="43">
        <f ca="1">_xll.BInterpol('Base CDI'!$H$4:$H$28,'Base CDI'!$I$4:$I$29,S247,"Cubic","Extrapolate=Linear","MultiX=Average","Skip=True","Sort=True")</f>
        <v>14.795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46025</v>
      </c>
      <c r="T248" s="43">
        <f ca="1">_xll.BInterpol('Base CDI'!$H$4:$H$28,'Base CDI'!$J$4:$J$29,S248,"Cubic","Extrapolate=Linear","MultiX=Average","Skip=True","Sort=True")</f>
        <v>14.794060006035576</v>
      </c>
      <c r="U248" s="43">
        <f ca="1">_xll.BInterpol('Base CDI'!$H$4:$H$28,'Base CDI'!$I$4:$I$29,S248,"Cubic","Extrapolate=Linear","MultiX=Average","Skip=True","Sort=True")</f>
        <v>14.794500877626614</v>
      </c>
    </row>
    <row r="249" spans="16:21" x14ac:dyDescent="0.25">
      <c r="P249" s="10">
        <v>34871</v>
      </c>
      <c r="Q249">
        <v>1.606225</v>
      </c>
      <c r="S249" s="42">
        <f t="shared" ca="1" si="8"/>
        <v>46026</v>
      </c>
      <c r="T249" s="43">
        <f ca="1">_xll.BInterpol('Base CDI'!$H$4:$H$28,'Base CDI'!$J$4:$J$29,S249,"Cubic","Extrapolate=Linear","MultiX=Average","Skip=True","Sort=True")</f>
        <v>14.792128514453081</v>
      </c>
      <c r="U249" s="43">
        <f ca="1">_xll.BInterpol('Base CDI'!$H$4:$H$28,'Base CDI'!$I$4:$I$29,S249,"Cubic","Extrapolate=Linear","MultiX=Average","Skip=True","Sort=True")</f>
        <v>14.7939830296939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46027</v>
      </c>
      <c r="T250" s="43">
        <f ca="1">_xll.BInterpol('Base CDI'!$H$4:$H$28,'Base CDI'!$J$4:$J$29,S250,"Cubic","Extrapolate=Linear","MultiX=Average","Skip=True","Sort=True")</f>
        <v>14.790205415639749</v>
      </c>
      <c r="U250" s="43">
        <f ca="1">_xll.BInterpol('Base CDI'!$H$4:$H$28,'Base CDI'!$I$4:$I$29,S250,"Cubic","Extrapolate=Linear","MultiX=Average","Skip=True","Sort=True")</f>
        <v>14.793446541476676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46028</v>
      </c>
      <c r="T251" s="43">
        <f ca="1">_xll.BInterpol('Base CDI'!$H$4:$H$28,'Base CDI'!$J$4:$J$29,S251,"Cubic","Extrapolate=Linear","MultiX=Average","Skip=True","Sort=True")</f>
        <v>14.788290599982812</v>
      </c>
      <c r="U251" s="43">
        <f ca="1">_xll.BInterpol('Base CDI'!$H$4:$H$28,'Base CDI'!$I$4:$I$29,S251,"Cubic","Extrapolate=Linear","MultiX=Average","Skip=True","Sort=True")</f>
        <v>14.792891498249762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46029</v>
      </c>
      <c r="T252" s="43">
        <f ca="1">_xll.BInterpol('Base CDI'!$H$4:$H$28,'Base CDI'!$J$4:$J$29,S252,"Cubic","Extrapolate=Linear","MultiX=Average","Skip=True","Sort=True")</f>
        <v>14.786383957869505</v>
      </c>
      <c r="U252" s="43">
        <f ca="1">_xll.BInterpol('Base CDI'!$H$4:$H$28,'Base CDI'!$I$4:$I$29,S252,"Cubic","Extrapolate=Linear","MultiX=Average","Skip=True","Sort=True")</f>
        <v>14.792317985287974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46030</v>
      </c>
      <c r="T253" s="43">
        <f ca="1">_xll.BInterpol('Base CDI'!$H$4:$H$28,'Base CDI'!$J$4:$J$29,S253,"Cubic","Extrapolate=Linear","MultiX=Average","Skip=True","Sort=True")</f>
        <v>14.784485379687061</v>
      </c>
      <c r="U253" s="43">
        <f ca="1">_xll.BInterpol('Base CDI'!$H$4:$H$28,'Base CDI'!$I$4:$I$29,S253,"Cubic","Extrapolate=Linear","MultiX=Average","Skip=True","Sort=True")</f>
        <v>14.791726087866131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46031</v>
      </c>
      <c r="T254" s="43">
        <f ca="1">_xll.BInterpol('Base CDI'!$H$4:$H$28,'Base CDI'!$J$4:$J$29,S254,"Cubic","Extrapolate=Linear","MultiX=Average","Skip=True","Sort=True")</f>
        <v>14.782594755822711</v>
      </c>
      <c r="U254" s="43">
        <f ca="1">_xll.BInterpol('Base CDI'!$H$4:$H$28,'Base CDI'!$I$4:$I$29,S254,"Cubic","Extrapolate=Linear","MultiX=Average","Skip=True","Sort=True")</f>
        <v>14.791115891259054</v>
      </c>
    </row>
    <row r="255" spans="16:21" x14ac:dyDescent="0.25">
      <c r="P255" s="10">
        <v>34879</v>
      </c>
      <c r="Q255">
        <v>1.624547</v>
      </c>
      <c r="S255" s="42">
        <f t="shared" ca="1" si="8"/>
        <v>46032</v>
      </c>
      <c r="T255" s="43">
        <f ca="1">_xll.BInterpol('Base CDI'!$H$4:$H$28,'Base CDI'!$J$4:$J$29,S255,"Cubic","Extrapolate=Linear","MultiX=Average","Skip=True","Sort=True")</f>
        <v>14.780711976663689</v>
      </c>
      <c r="U255" s="43">
        <f ca="1">_xll.BInterpol('Base CDI'!$H$4:$H$28,'Base CDI'!$I$4:$I$29,S255,"Cubic","Extrapolate=Linear","MultiX=Average","Skip=True","Sort=True")</f>
        <v>14.790487480741557</v>
      </c>
    </row>
    <row r="256" spans="16:21" x14ac:dyDescent="0.25">
      <c r="P256" s="10">
        <v>34880</v>
      </c>
      <c r="Q256">
        <v>1.627623</v>
      </c>
      <c r="S256" s="42">
        <f t="shared" ca="1" si="8"/>
        <v>46033</v>
      </c>
      <c r="T256" s="43">
        <f ca="1">_xll.BInterpol('Base CDI'!$H$4:$H$28,'Base CDI'!$J$4:$J$29,S256,"Cubic","Extrapolate=Linear","MultiX=Average","Skip=True","Sort=True")</f>
        <v>14.77883693259723</v>
      </c>
      <c r="U256" s="43">
        <f ca="1">_xll.BInterpol('Base CDI'!$H$4:$H$28,'Base CDI'!$I$4:$I$29,S256,"Cubic","Extrapolate=Linear","MultiX=Average","Skip=True","Sort=True")</f>
        <v>14.789840941588462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46034</v>
      </c>
      <c r="T257" s="43">
        <f ca="1">_xll.BInterpol('Base CDI'!$H$4:$H$28,'Base CDI'!$J$4:$J$29,S257,"Cubic","Extrapolate=Linear","MultiX=Average","Skip=True","Sort=True")</f>
        <v>14.776969514010565</v>
      </c>
      <c r="U257" s="43">
        <f ca="1">_xll.BInterpol('Base CDI'!$H$4:$H$28,'Base CDI'!$I$4:$I$29,S257,"Cubic","Extrapolate=Linear","MultiX=Average","Skip=True","Sort=True")</f>
        <v>14.789176359074586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46035</v>
      </c>
      <c r="T258" s="43">
        <f ca="1">_xll.BInterpol('Base CDI'!$H$4:$H$28,'Base CDI'!$J$4:$J$29,S258,"Cubic","Extrapolate=Linear","MultiX=Average","Skip=True","Sort=True")</f>
        <v>14.775109611290928</v>
      </c>
      <c r="U258" s="43">
        <f ca="1">_xll.BInterpol('Base CDI'!$H$4:$H$28,'Base CDI'!$I$4:$I$29,S258,"Cubic","Extrapolate=Linear","MultiX=Average","Skip=True","Sort=True")</f>
        <v>14.78849381847475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46036</v>
      </c>
      <c r="T259" s="43">
        <f ca="1">_xll.BInterpol('Base CDI'!$H$4:$H$28,'Base CDI'!$J$4:$J$29,S259,"Cubic","Extrapolate=Linear","MultiX=Average","Skip=True","Sort=True")</f>
        <v>14.773257114825553</v>
      </c>
      <c r="U259" s="43">
        <f ca="1">_xll.BInterpol('Base CDI'!$H$4:$H$28,'Base CDI'!$I$4:$I$29,S259,"Cubic","Extrapolate=Linear","MultiX=Average","Skip=True","Sort=True")</f>
        <v>14.78779340506377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46037</v>
      </c>
      <c r="T260" s="43">
        <f ca="1">_xll.BInterpol('Base CDI'!$H$4:$H$28,'Base CDI'!$J$4:$J$29,S260,"Cubic","Extrapolate=Linear","MultiX=Average","Skip=True","Sort=True")</f>
        <v>14.771411915001671</v>
      </c>
      <c r="U260" s="43">
        <f ca="1">_xll.BInterpol('Base CDI'!$H$4:$H$28,'Base CDI'!$I$4:$I$29,S260,"Cubic","Extrapolate=Linear","MultiX=Average","Skip=True","Sort=True")</f>
        <v>14.787075204116464</v>
      </c>
    </row>
    <row r="261" spans="16:21" x14ac:dyDescent="0.25">
      <c r="P261" s="10">
        <v>34887</v>
      </c>
      <c r="Q261">
        <v>1.643062</v>
      </c>
      <c r="S261" s="42">
        <f t="shared" ca="1" si="8"/>
        <v>46038</v>
      </c>
      <c r="T261" s="43">
        <f ca="1">_xll.BInterpol('Base CDI'!$H$4:$H$28,'Base CDI'!$J$4:$J$29,S261,"Cubic","Extrapolate=Linear","MultiX=Average","Skip=True","Sort=True")</f>
        <v>14.769573902206517</v>
      </c>
      <c r="U261" s="43">
        <f ca="1">_xll.BInterpol('Base CDI'!$H$4:$H$28,'Base CDI'!$I$4:$I$29,S261,"Cubic","Extrapolate=Linear","MultiX=Average","Skip=True","Sort=True")</f>
        <v>14.786339300907651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46039</v>
      </c>
      <c r="T262" s="43">
        <f ca="1">_xll.BInterpol('Base CDI'!$H$4:$H$28,'Base CDI'!$J$4:$J$29,S262,"Cubic","Extrapolate=Linear","MultiX=Average","Skip=True","Sort=True")</f>
        <v>14.767742966827324</v>
      </c>
      <c r="U262" s="43">
        <f ca="1">_xll.BInterpol('Base CDI'!$H$4:$H$28,'Base CDI'!$I$4:$I$29,S262,"Cubic","Extrapolate=Linear","MultiX=Average","Skip=True","Sort=True")</f>
        <v>14.78558578071215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46040</v>
      </c>
      <c r="T263" s="43">
        <f ca="1">_xll.BInterpol('Base CDI'!$H$4:$H$28,'Base CDI'!$J$4:$J$29,S263,"Cubic","Extrapolate=Linear","MultiX=Average","Skip=True","Sort=True")</f>
        <v>14.765918999251326</v>
      </c>
      <c r="U263" s="43">
        <f ca="1">_xll.BInterpol('Base CDI'!$H$4:$H$28,'Base CDI'!$I$4:$I$29,S263,"Cubic","Extrapolate=Linear","MultiX=Average","Skip=True","Sort=True")</f>
        <v>14.784814728804779</v>
      </c>
    </row>
    <row r="264" spans="16:21" x14ac:dyDescent="0.25">
      <c r="P264" s="10">
        <v>34892</v>
      </c>
      <c r="Q264">
        <v>1.652396</v>
      </c>
      <c r="S264" s="42">
        <f t="shared" ca="1" si="8"/>
        <v>46041</v>
      </c>
      <c r="T264" s="43">
        <f ca="1">_xll.BInterpol('Base CDI'!$H$4:$H$28,'Base CDI'!$J$4:$J$29,S264,"Cubic","Extrapolate=Linear","MultiX=Average","Skip=True","Sort=True")</f>
        <v>14.764101889865755</v>
      </c>
      <c r="U264" s="43">
        <f ca="1">_xll.BInterpol('Base CDI'!$H$4:$H$28,'Base CDI'!$I$4:$I$29,S264,"Cubic","Extrapolate=Linear","MultiX=Average","Skip=True","Sort=True")</f>
        <v>14.784026230460357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46042</v>
      </c>
      <c r="T265" s="43">
        <f ca="1">_xll.BInterpol('Base CDI'!$H$4:$H$28,'Base CDI'!$J$4:$J$29,S265,"Cubic","Extrapolate=Linear","MultiX=Average","Skip=True","Sort=True")</f>
        <v>14.762291529057844</v>
      </c>
      <c r="U265" s="43">
        <f ca="1">_xll.BInterpol('Base CDI'!$H$4:$H$28,'Base CDI'!$I$4:$I$29,S265,"Cubic","Extrapolate=Linear","MultiX=Average","Skip=True","Sort=True")</f>
        <v>14.783220370953703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46043</v>
      </c>
      <c r="T266" s="43">
        <f ca="1">_xll.BInterpol('Base CDI'!$H$4:$H$28,'Base CDI'!$J$4:$J$29,S266,"Cubic","Extrapolate=Linear","MultiX=Average","Skip=True","Sort=True")</f>
        <v>14.760487807214826</v>
      </c>
      <c r="U266" s="43">
        <f ca="1">_xll.BInterpol('Base CDI'!$H$4:$H$28,'Base CDI'!$I$4:$I$29,S266,"Cubic","Extrapolate=Linear","MultiX=Average","Skip=True","Sort=True")</f>
        <v>14.782397235559635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46044</v>
      </c>
      <c r="T267" s="43">
        <f ca="1">_xll.BInterpol('Base CDI'!$H$4:$H$28,'Base CDI'!$J$4:$J$29,S267,"Cubic","Extrapolate=Linear","MultiX=Average","Skip=True","Sort=True")</f>
        <v>14.758690614723935</v>
      </c>
      <c r="U267" s="43">
        <f ca="1">_xll.BInterpol('Base CDI'!$H$4:$H$28,'Base CDI'!$I$4:$I$29,S267,"Cubic","Extrapolate=Linear","MultiX=Average","Skip=True","Sort=True")</f>
        <v>14.781556909552972</v>
      </c>
    </row>
    <row r="268" spans="16:21" x14ac:dyDescent="0.25">
      <c r="P268" s="10">
        <v>34898</v>
      </c>
      <c r="Q268">
        <v>1.66489</v>
      </c>
      <c r="S268" s="42">
        <f t="shared" ca="1" si="9"/>
        <v>46045</v>
      </c>
      <c r="T268" s="43">
        <f ca="1">_xll.BInterpol('Base CDI'!$H$4:$H$28,'Base CDI'!$J$4:$J$29,S268,"Cubic","Extrapolate=Linear","MultiX=Average","Skip=True","Sort=True")</f>
        <v>14.756899841972405</v>
      </c>
      <c r="U268" s="43">
        <f ca="1">_xll.BInterpol('Base CDI'!$H$4:$H$28,'Base CDI'!$I$4:$I$29,S268,"Cubic","Extrapolate=Linear","MultiX=Average","Skip=True","Sort=True")</f>
        <v>14.780699478208529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46046</v>
      </c>
      <c r="T269" s="43">
        <f ca="1">_xll.BInterpol('Base CDI'!$H$4:$H$28,'Base CDI'!$J$4:$J$29,S269,"Cubic","Extrapolate=Linear","MultiX=Average","Skip=True","Sort=True")</f>
        <v>14.755115379347467</v>
      </c>
      <c r="U269" s="43">
        <f ca="1">_xll.BInterpol('Base CDI'!$H$4:$H$28,'Base CDI'!$I$4:$I$29,S269,"Cubic","Extrapolate=Linear","MultiX=Average","Skip=True","Sort=True")</f>
        <v>14.779825026801129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46047</v>
      </c>
      <c r="T270" s="43">
        <f ca="1">_xll.BInterpol('Base CDI'!$H$4:$H$28,'Base CDI'!$J$4:$J$29,S270,"Cubic","Extrapolate=Linear","MultiX=Average","Skip=True","Sort=True")</f>
        <v>14.753337117236356</v>
      </c>
      <c r="U270" s="43">
        <f ca="1">_xll.BInterpol('Base CDI'!$H$4:$H$28,'Base CDI'!$I$4:$I$29,S270,"Cubic","Extrapolate=Linear","MultiX=Average","Skip=True","Sort=True")</f>
        <v>14.778933640605588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46048</v>
      </c>
      <c r="T271" s="43">
        <f ca="1">_xll.BInterpol('Base CDI'!$H$4:$H$28,'Base CDI'!$J$4:$J$29,S271,"Cubic","Extrapolate=Linear","MultiX=Average","Skip=True","Sort=True")</f>
        <v>14.751564946026305</v>
      </c>
      <c r="U271" s="43">
        <f ca="1">_xll.BInterpol('Base CDI'!$H$4:$H$28,'Base CDI'!$I$4:$I$29,S271,"Cubic","Extrapolate=Linear","MultiX=Average","Skip=True","Sort=True")</f>
        <v>14.778025404896727</v>
      </c>
    </row>
    <row r="272" spans="16:21" x14ac:dyDescent="0.25">
      <c r="P272" s="10">
        <v>34904</v>
      </c>
      <c r="Q272">
        <v>1.677446</v>
      </c>
      <c r="S272" s="42">
        <f t="shared" ca="1" si="9"/>
        <v>46049</v>
      </c>
      <c r="T272" s="43">
        <f ca="1">_xll.BInterpol('Base CDI'!$H$4:$H$28,'Base CDI'!$J$4:$J$29,S272,"Cubic","Extrapolate=Linear","MultiX=Average","Skip=True","Sort=True")</f>
        <v>14.749798756104544</v>
      </c>
      <c r="U272" s="43">
        <f ca="1">_xll.BInterpol('Base CDI'!$H$4:$H$28,'Base CDI'!$I$4:$I$29,S272,"Cubic","Extrapolate=Linear","MultiX=Average","Skip=True","Sort=True")</f>
        <v>14.77710040494936</v>
      </c>
    </row>
    <row r="273" spans="16:21" x14ac:dyDescent="0.25">
      <c r="P273" s="10">
        <v>34905</v>
      </c>
      <c r="Q273">
        <v>1.680599</v>
      </c>
      <c r="S273" s="42">
        <f t="shared" ca="1" si="9"/>
        <v>46050</v>
      </c>
      <c r="T273" s="43">
        <f ca="1">_xll.BInterpol('Base CDI'!$H$4:$H$28,'Base CDI'!$J$4:$J$29,S273,"Cubic","Extrapolate=Linear","MultiX=Average","Skip=True","Sort=True")</f>
        <v>14.748038437858311</v>
      </c>
      <c r="U273" s="43">
        <f ca="1">_xll.BInterpol('Base CDI'!$H$4:$H$28,'Base CDI'!$I$4:$I$29,S273,"Cubic","Extrapolate=Linear","MultiX=Average","Skip=True","Sort=True")</f>
        <v>14.776158726038311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46051</v>
      </c>
      <c r="T274" s="43">
        <f ca="1">_xll.BInterpol('Base CDI'!$H$4:$H$28,'Base CDI'!$J$4:$J$29,S274,"Cubic","Extrapolate=Linear","MultiX=Average","Skip=True","Sort=True")</f>
        <v>14.746283881674836</v>
      </c>
      <c r="U274" s="43">
        <f ca="1">_xll.BInterpol('Base CDI'!$H$4:$H$28,'Base CDI'!$I$4:$I$29,S274,"Cubic","Extrapolate=Linear","MultiX=Average","Skip=True","Sort=True")</f>
        <v>14.775200453438393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46052</v>
      </c>
      <c r="T275" s="43">
        <f ca="1">_xll.BInterpol('Base CDI'!$H$4:$H$28,'Base CDI'!$J$4:$J$29,S275,"Cubic","Extrapolate=Linear","MultiX=Average","Skip=True","Sort=True")</f>
        <v>14.744534977941354</v>
      </c>
      <c r="U275" s="43">
        <f ca="1">_xll.BInterpol('Base CDI'!$H$4:$H$28,'Base CDI'!$I$4:$I$29,S275,"Cubic","Extrapolate=Linear","MultiX=Average","Skip=True","Sort=True")</f>
        <v>14.774225672424429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46053</v>
      </c>
      <c r="T276" s="43">
        <f ca="1">_xll.BInterpol('Base CDI'!$H$4:$H$28,'Base CDI'!$J$4:$J$29,S276,"Cubic","Extrapolate=Linear","MultiX=Average","Skip=True","Sort=True")</f>
        <v>14.742791617045098</v>
      </c>
      <c r="U276" s="43">
        <f ca="1">_xll.BInterpol('Base CDI'!$H$4:$H$28,'Base CDI'!$I$4:$I$29,S276,"Cubic","Extrapolate=Linear","MultiX=Average","Skip=True","Sort=True")</f>
        <v>14.773234468271234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46054</v>
      </c>
      <c r="T277" s="43">
        <f ca="1">_xll.BInterpol('Base CDI'!$H$4:$H$28,'Base CDI'!$J$4:$J$29,S277,"Cubic","Extrapolate=Linear","MultiX=Average","Skip=True","Sort=True")</f>
        <v>14.741053689373301</v>
      </c>
      <c r="U277" s="43">
        <f ca="1">_xll.BInterpol('Base CDI'!$H$4:$H$28,'Base CDI'!$I$4:$I$29,S277,"Cubic","Extrapolate=Linear","MultiX=Average","Skip=True","Sort=True")</f>
        <v>14.772226926253628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46055</v>
      </c>
      <c r="T278" s="43">
        <f ca="1">_xll.BInterpol('Base CDI'!$H$4:$H$28,'Base CDI'!$J$4:$J$29,S278,"Cubic","Extrapolate=Linear","MultiX=Average","Skip=True","Sort=True")</f>
        <v>14.739321085313193</v>
      </c>
      <c r="U278" s="43">
        <f ca="1">_xll.BInterpol('Base CDI'!$H$4:$H$28,'Base CDI'!$I$4:$I$29,S278,"Cubic","Extrapolate=Linear","MultiX=Average","Skip=True","Sort=True")</f>
        <v>14.771203131646431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46056</v>
      </c>
      <c r="T279" s="43">
        <f ca="1">_xll.BInterpol('Base CDI'!$H$4:$H$28,'Base CDI'!$J$4:$J$29,S279,"Cubic","Extrapolate=Linear","MultiX=Average","Skip=True","Sort=True")</f>
        <v>14.737593695252013</v>
      </c>
      <c r="U279" s="43">
        <f ca="1">_xll.BInterpol('Base CDI'!$H$4:$H$28,'Base CDI'!$I$4:$I$29,S279,"Cubic","Extrapolate=Linear","MultiX=Average","Skip=True","Sort=True")</f>
        <v>14.770163169724459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46057</v>
      </c>
      <c r="T280" s="43">
        <f ca="1">_xll.BInterpol('Base CDI'!$H$4:$H$28,'Base CDI'!$J$4:$J$29,S280,"Cubic","Extrapolate=Linear","MultiX=Average","Skip=True","Sort=True")</f>
        <v>14.73587140957699</v>
      </c>
      <c r="U280" s="43">
        <f ca="1">_xll.BInterpol('Base CDI'!$H$4:$H$28,'Base CDI'!$I$4:$I$29,S280,"Cubic","Extrapolate=Linear","MultiX=Average","Skip=True","Sort=True")</f>
        <v>14.769107125762531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46058</v>
      </c>
      <c r="T281" s="43">
        <f ca="1">_xll.BInterpol('Base CDI'!$H$4:$H$28,'Base CDI'!$J$4:$J$29,S281,"Cubic","Extrapolate=Linear","MultiX=Average","Skip=True","Sort=True")</f>
        <v>14.734154118675358</v>
      </c>
      <c r="U281" s="43">
        <f ca="1">_xll.BInterpol('Base CDI'!$H$4:$H$28,'Base CDI'!$I$4:$I$29,S281,"Cubic","Extrapolate=Linear","MultiX=Average","Skip=True","Sort=True")</f>
        <v>14.768035085035466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46059</v>
      </c>
      <c r="T282" s="43">
        <f ca="1">_xll.BInterpol('Base CDI'!$H$4:$H$28,'Base CDI'!$J$4:$J$29,S282,"Cubic","Extrapolate=Linear","MultiX=Average","Skip=True","Sort=True")</f>
        <v>14.732441712934351</v>
      </c>
      <c r="U282" s="43">
        <f ca="1">_xll.BInterpol('Base CDI'!$H$4:$H$28,'Base CDI'!$I$4:$I$29,S282,"Cubic","Extrapolate=Linear","MultiX=Average","Skip=True","Sort=True")</f>
        <v>14.766947132818084</v>
      </c>
    </row>
    <row r="283" spans="16:21" x14ac:dyDescent="0.25">
      <c r="P283" s="10">
        <v>34919</v>
      </c>
      <c r="Q283">
        <v>1.71014</v>
      </c>
      <c r="S283" s="42">
        <f t="shared" ca="1" si="9"/>
        <v>46060</v>
      </c>
      <c r="T283" s="43">
        <f ca="1">_xll.BInterpol('Base CDI'!$H$4:$H$28,'Base CDI'!$J$4:$J$29,S283,"Cubic","Extrapolate=Linear","MultiX=Average","Skip=True","Sort=True")</f>
        <v>14.730734082741202</v>
      </c>
      <c r="U283" s="43">
        <f ca="1">_xll.BInterpol('Base CDI'!$H$4:$H$28,'Base CDI'!$I$4:$I$29,S283,"Cubic","Extrapolate=Linear","MultiX=Average","Skip=True","Sort=True")</f>
        <v>14.765843354385201</v>
      </c>
    </row>
    <row r="284" spans="16:21" x14ac:dyDescent="0.25">
      <c r="P284" s="10">
        <v>34920</v>
      </c>
      <c r="Q284">
        <v>1.712933</v>
      </c>
      <c r="S284" s="42">
        <f t="shared" ca="1" si="9"/>
        <v>46061</v>
      </c>
      <c r="T284" s="43">
        <f ca="1">_xll.BInterpol('Base CDI'!$H$4:$H$28,'Base CDI'!$J$4:$J$29,S284,"Cubic","Extrapolate=Linear","MultiX=Average","Skip=True","Sort=True")</f>
        <v>14.729031118483142</v>
      </c>
      <c r="U284" s="43">
        <f ca="1">_xll.BInterpol('Base CDI'!$H$4:$H$28,'Base CDI'!$I$4:$I$29,S284,"Cubic","Extrapolate=Linear","MultiX=Average","Skip=True","Sort=True")</f>
        <v>14.764723835011635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46062</v>
      </c>
      <c r="T285" s="43">
        <f ca="1">_xll.BInterpol('Base CDI'!$H$4:$H$28,'Base CDI'!$J$4:$J$29,S285,"Cubic","Extrapolate=Linear","MultiX=Average","Skip=True","Sort=True")</f>
        <v>14.727332710547408</v>
      </c>
      <c r="U285" s="43">
        <f ca="1">_xll.BInterpol('Base CDI'!$H$4:$H$28,'Base CDI'!$I$4:$I$29,S285,"Cubic","Extrapolate=Linear","MultiX=Average","Skip=True","Sort=True")</f>
        <v>14.763588659972207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46063</v>
      </c>
      <c r="T286" s="43">
        <f ca="1">_xll.BInterpol('Base CDI'!$H$4:$H$28,'Base CDI'!$J$4:$J$29,S286,"Cubic","Extrapolate=Linear","MultiX=Average","Skip=True","Sort=True")</f>
        <v>14.725638749321231</v>
      </c>
      <c r="U286" s="43">
        <f ca="1">_xll.BInterpol('Base CDI'!$H$4:$H$28,'Base CDI'!$I$4:$I$29,S286,"Cubic","Extrapolate=Linear","MultiX=Average","Skip=True","Sort=True")</f>
        <v>14.762437914541733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46064</v>
      </c>
      <c r="T287" s="43">
        <f ca="1">_xll.BInterpol('Base CDI'!$H$4:$H$28,'Base CDI'!$J$4:$J$29,S287,"Cubic","Extrapolate=Linear","MultiX=Average","Skip=True","Sort=True")</f>
        <v>14.723949125191846</v>
      </c>
      <c r="U287" s="43">
        <f ca="1">_xll.BInterpol('Base CDI'!$H$4:$H$28,'Base CDI'!$I$4:$I$29,S287,"Cubic","Extrapolate=Linear","MultiX=Average","Skip=True","Sort=True")</f>
        <v>14.761271683995036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46065</v>
      </c>
      <c r="T288" s="43">
        <f ca="1">_xll.BInterpol('Base CDI'!$H$4:$H$28,'Base CDI'!$J$4:$J$29,S288,"Cubic","Extrapolate=Linear","MultiX=Average","Skip=True","Sort=True")</f>
        <v>14.722263728546482</v>
      </c>
      <c r="U288" s="43">
        <f ca="1">_xll.BInterpol('Base CDI'!$H$4:$H$28,'Base CDI'!$I$4:$I$29,S288,"Cubic","Extrapolate=Linear","MultiX=Average","Skip=True","Sort=True")</f>
        <v>14.760090053606929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46066</v>
      </c>
      <c r="T289" s="43">
        <f ca="1">_xll.BInterpol('Base CDI'!$H$4:$H$28,'Base CDI'!$J$4:$J$29,S289,"Cubic","Extrapolate=Linear","MultiX=Average","Skip=True","Sort=True")</f>
        <v>14.720582449772376</v>
      </c>
      <c r="U289" s="43">
        <f ca="1">_xll.BInterpol('Base CDI'!$H$4:$H$28,'Base CDI'!$I$4:$I$29,S289,"Cubic","Extrapolate=Linear","MultiX=Average","Skip=True","Sort=True")</f>
        <v>14.758893108652233</v>
      </c>
    </row>
    <row r="290" spans="16:21" x14ac:dyDescent="0.25">
      <c r="P290" s="10">
        <v>34928</v>
      </c>
      <c r="Q290">
        <v>1.729697</v>
      </c>
      <c r="S290" s="42">
        <f t="shared" ca="1" si="9"/>
        <v>46067</v>
      </c>
      <c r="T290" s="43">
        <f ca="1">_xll.BInterpol('Base CDI'!$H$4:$H$28,'Base CDI'!$J$4:$J$29,S290,"Cubic","Extrapolate=Linear","MultiX=Average","Skip=True","Sort=True")</f>
        <v>14.71890517925676</v>
      </c>
      <c r="U290" s="43">
        <f ca="1">_xll.BInterpol('Base CDI'!$H$4:$H$28,'Base CDI'!$I$4:$I$29,S290,"Cubic","Extrapolate=Linear","MultiX=Average","Skip=True","Sort=True")</f>
        <v>14.757680934405764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46068</v>
      </c>
      <c r="T291" s="43">
        <f ca="1">_xll.BInterpol('Base CDI'!$H$4:$H$28,'Base CDI'!$J$4:$J$29,S291,"Cubic","Extrapolate=Linear","MultiX=Average","Skip=True","Sort=True")</f>
        <v>14.717231807386867</v>
      </c>
      <c r="U291" s="43">
        <f ca="1">_xll.BInterpol('Base CDI'!$H$4:$H$28,'Base CDI'!$I$4:$I$29,S291,"Cubic","Extrapolate=Linear","MultiX=Average","Skip=True","Sort=True")</f>
        <v>14.756453616142345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46069</v>
      </c>
      <c r="T292" s="43">
        <f ca="1">_xll.BInterpol('Base CDI'!$H$4:$H$28,'Base CDI'!$J$4:$J$29,S292,"Cubic","Extrapolate=Linear","MultiX=Average","Skip=True","Sort=True")</f>
        <v>14.715562224549931</v>
      </c>
      <c r="U292" s="43">
        <f ca="1">_xll.BInterpol('Base CDI'!$H$4:$H$28,'Base CDI'!$I$4:$I$29,S292,"Cubic","Extrapolate=Linear","MultiX=Average","Skip=True","Sort=True")</f>
        <v>14.755211239136793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46070</v>
      </c>
      <c r="T293" s="43">
        <f ca="1">_xll.BInterpol('Base CDI'!$H$4:$H$28,'Base CDI'!$J$4:$J$29,S293,"Cubic","Extrapolate=Linear","MultiX=Average","Skip=True","Sort=True")</f>
        <v>14.713896321133184</v>
      </c>
      <c r="U293" s="43">
        <f ca="1">_xll.BInterpol('Base CDI'!$H$4:$H$28,'Base CDI'!$I$4:$I$29,S293,"Cubic","Extrapolate=Linear","MultiX=Average","Skip=True","Sort=True")</f>
        <v>14.753953888663924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46071</v>
      </c>
      <c r="T294" s="43">
        <f ca="1">_xll.BInterpol('Base CDI'!$H$4:$H$28,'Base CDI'!$J$4:$J$29,S294,"Cubic","Extrapolate=Linear","MultiX=Average","Skip=True","Sort=True")</f>
        <v>14.712233987523859</v>
      </c>
      <c r="U294" s="43">
        <f ca="1">_xll.BInterpol('Base CDI'!$H$4:$H$28,'Base CDI'!$I$4:$I$29,S294,"Cubic","Extrapolate=Linear","MultiX=Average","Skip=True","Sort=True")</f>
        <v>14.752681649998559</v>
      </c>
    </row>
    <row r="295" spans="16:21" x14ac:dyDescent="0.25">
      <c r="P295" s="10">
        <v>34935</v>
      </c>
      <c r="Q295">
        <v>1.7437</v>
      </c>
      <c r="S295" s="42">
        <f t="shared" ca="1" si="9"/>
        <v>46072</v>
      </c>
      <c r="T295" s="43">
        <f ca="1">_xll.BInterpol('Base CDI'!$H$4:$H$28,'Base CDI'!$J$4:$J$29,S295,"Cubic","Extrapolate=Linear","MultiX=Average","Skip=True","Sort=True")</f>
        <v>14.710575114109192</v>
      </c>
      <c r="U295" s="43">
        <f ca="1">_xll.BInterpol('Base CDI'!$H$4:$H$28,'Base CDI'!$I$4:$I$29,S295,"Cubic","Extrapolate=Linear","MultiX=Average","Skip=True","Sort=True")</f>
        <v>14.751394608415515</v>
      </c>
    </row>
    <row r="296" spans="16:21" x14ac:dyDescent="0.25">
      <c r="P296" s="10">
        <v>34936</v>
      </c>
      <c r="Q296">
        <v>1.746513</v>
      </c>
      <c r="S296" s="42">
        <f t="shared" ca="1" si="9"/>
        <v>46073</v>
      </c>
      <c r="T296" s="43">
        <f ca="1">_xll.BInterpol('Base CDI'!$H$4:$H$28,'Base CDI'!$J$4:$J$29,S296,"Cubic","Extrapolate=Linear","MultiX=Average","Skip=True","Sort=True")</f>
        <v>14.708919591276413</v>
      </c>
      <c r="U296" s="43">
        <f ca="1">_xll.BInterpol('Base CDI'!$H$4:$H$28,'Base CDI'!$I$4:$I$29,S296,"Cubic","Extrapolate=Linear","MultiX=Average","Skip=True","Sort=True")</f>
        <v>14.750092849189611</v>
      </c>
    </row>
    <row r="297" spans="16:21" x14ac:dyDescent="0.25">
      <c r="P297" s="10">
        <v>34939</v>
      </c>
      <c r="Q297">
        <v>1.749331</v>
      </c>
      <c r="S297" s="42">
        <f t="shared" ca="1" si="9"/>
        <v>46074</v>
      </c>
      <c r="T297" s="43">
        <f ca="1">_xll.BInterpol('Base CDI'!$H$4:$H$28,'Base CDI'!$J$4:$J$29,S297,"Cubic","Extrapolate=Linear","MultiX=Average","Skip=True","Sort=True")</f>
        <v>14.707267309412757</v>
      </c>
      <c r="U297" s="43">
        <f ca="1">_xll.BInterpol('Base CDI'!$H$4:$H$28,'Base CDI'!$I$4:$I$29,S297,"Cubic","Extrapolate=Linear","MultiX=Average","Skip=True","Sort=True")</f>
        <v>14.748776457595666</v>
      </c>
    </row>
    <row r="298" spans="16:21" x14ac:dyDescent="0.25">
      <c r="P298" s="10">
        <v>34940</v>
      </c>
      <c r="Q298">
        <v>1.752148</v>
      </c>
      <c r="S298" s="42">
        <f t="shared" ca="1" si="9"/>
        <v>46075</v>
      </c>
      <c r="T298" s="43">
        <f ca="1">_xll.BInterpol('Base CDI'!$H$4:$H$28,'Base CDI'!$J$4:$J$29,S298,"Cubic","Extrapolate=Linear","MultiX=Average","Skip=True","Sort=True")</f>
        <v>14.705618158905455</v>
      </c>
      <c r="U298" s="43">
        <f ca="1">_xll.BInterpol('Base CDI'!$H$4:$H$28,'Base CDI'!$I$4:$I$29,S298,"Cubic","Extrapolate=Linear","MultiX=Average","Skip=True","Sort=True")</f>
        <v>14.747445518908497</v>
      </c>
    </row>
    <row r="299" spans="16:21" x14ac:dyDescent="0.25">
      <c r="P299" s="10">
        <v>34941</v>
      </c>
      <c r="Q299">
        <v>1.754969</v>
      </c>
      <c r="S299" s="42">
        <f t="shared" ca="1" si="9"/>
        <v>46076</v>
      </c>
      <c r="T299" s="43">
        <f ca="1">_xll.BInterpol('Base CDI'!$H$4:$H$28,'Base CDI'!$J$4:$J$29,S299,"Cubic","Extrapolate=Linear","MultiX=Average","Skip=True","Sort=True")</f>
        <v>14.703972030141744</v>
      </c>
      <c r="U299" s="43">
        <f ca="1">_xll.BInterpol('Base CDI'!$H$4:$H$28,'Base CDI'!$I$4:$I$29,S299,"Cubic","Extrapolate=Linear","MultiX=Average","Skip=True","Sort=True")</f>
        <v>14.746100118402925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46077</v>
      </c>
      <c r="T300" s="43">
        <f ca="1">_xll.BInterpol('Base CDI'!$H$4:$H$28,'Base CDI'!$J$4:$J$29,S300,"Cubic","Extrapolate=Linear","MultiX=Average","Skip=True","Sort=True")</f>
        <v>14.702328813508853</v>
      </c>
      <c r="U300" s="43">
        <f ca="1">_xll.BInterpol('Base CDI'!$H$4:$H$28,'Base CDI'!$I$4:$I$29,S300,"Cubic","Extrapolate=Linear","MultiX=Average","Skip=True","Sort=True")</f>
        <v>14.744740341353767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46078</v>
      </c>
      <c r="T301" s="43">
        <f ca="1">_xll.BInterpol('Base CDI'!$H$4:$H$28,'Base CDI'!$J$4:$J$29,S301,"Cubic","Extrapolate=Linear","MultiX=Average","Skip=True","Sort=True")</f>
        <v>14.700688399394018</v>
      </c>
      <c r="U301" s="43">
        <f ca="1">_xll.BInterpol('Base CDI'!$H$4:$H$28,'Base CDI'!$I$4:$I$29,S301,"Cubic","Extrapolate=Linear","MultiX=Average","Skip=True","Sort=True")</f>
        <v>14.743366273035841</v>
      </c>
    </row>
    <row r="302" spans="16:21" x14ac:dyDescent="0.25">
      <c r="P302" s="10">
        <v>34946</v>
      </c>
      <c r="Q302">
        <v>1.763482</v>
      </c>
      <c r="S302" s="42">
        <f t="shared" ca="1" si="9"/>
        <v>46079</v>
      </c>
      <c r="T302" s="43">
        <f ca="1">_xll.BInterpol('Base CDI'!$H$4:$H$28,'Base CDI'!$J$4:$J$29,S302,"Cubic","Extrapolate=Linear","MultiX=Average","Skip=True","Sort=True")</f>
        <v>14.699050678184472</v>
      </c>
      <c r="U302" s="43">
        <f ca="1">_xll.BInterpol('Base CDI'!$H$4:$H$28,'Base CDI'!$I$4:$I$29,S302,"Cubic","Extrapolate=Linear","MultiX=Average","Skip=True","Sort=True")</f>
        <v>14.741977998723964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46080</v>
      </c>
      <c r="T303" s="43">
        <f ca="1">_xll.BInterpol('Base CDI'!$H$4:$H$28,'Base CDI'!$J$4:$J$29,S303,"Cubic","Extrapolate=Linear","MultiX=Average","Skip=True","Sort=True")</f>
        <v>14.697415540267446</v>
      </c>
      <c r="U303" s="43">
        <f ca="1">_xll.BInterpol('Base CDI'!$H$4:$H$28,'Base CDI'!$I$4:$I$29,S303,"Cubic","Extrapolate=Linear","MultiX=Average","Skip=True","Sort=True")</f>
        <v>14.740575603692958</v>
      </c>
    </row>
    <row r="304" spans="16:21" x14ac:dyDescent="0.25">
      <c r="P304" s="10">
        <v>34948</v>
      </c>
      <c r="Q304">
        <v>1.769183</v>
      </c>
      <c r="S304" s="42">
        <f t="shared" ca="1" si="9"/>
        <v>46081</v>
      </c>
      <c r="T304" s="43">
        <f ca="1">_xll.BInterpol('Base CDI'!$H$4:$H$28,'Base CDI'!$J$4:$J$29,S304,"Cubic","Extrapolate=Linear","MultiX=Average","Skip=True","Sort=True")</f>
        <v>14.695782876030174</v>
      </c>
      <c r="U304" s="43">
        <f ca="1">_xll.BInterpol('Base CDI'!$H$4:$H$28,'Base CDI'!$I$4:$I$29,S304,"Cubic","Extrapolate=Linear","MultiX=Average","Skip=True","Sort=True")</f>
        <v>14.739159173217642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46082</v>
      </c>
      <c r="T305" s="43">
        <f ca="1">_xll.BInterpol('Base CDI'!$H$4:$H$28,'Base CDI'!$J$4:$J$29,S305,"Cubic","Extrapolate=Linear","MultiX=Average","Skip=True","Sort=True")</f>
        <v>14.694152575859892</v>
      </c>
      <c r="U305" s="43">
        <f ca="1">_xll.BInterpol('Base CDI'!$H$4:$H$28,'Base CDI'!$I$4:$I$29,S305,"Cubic","Extrapolate=Linear","MultiX=Average","Skip=True","Sort=True")</f>
        <v>14.737728792572829</v>
      </c>
    </row>
    <row r="306" spans="16:21" x14ac:dyDescent="0.25">
      <c r="P306" s="10">
        <v>34953</v>
      </c>
      <c r="Q306">
        <v>1.774896</v>
      </c>
      <c r="S306" s="42">
        <f t="shared" ca="1" si="9"/>
        <v>46083</v>
      </c>
      <c r="T306" s="43">
        <f ca="1">_xll.BInterpol('Base CDI'!$H$4:$H$28,'Base CDI'!$J$4:$J$29,S306,"Cubic","Extrapolate=Linear","MultiX=Average","Skip=True","Sort=True")</f>
        <v>14.69252453014383</v>
      </c>
      <c r="U306" s="43">
        <f ca="1">_xll.BInterpol('Base CDI'!$H$4:$H$28,'Base CDI'!$I$4:$I$29,S306,"Cubic","Extrapolate=Linear","MultiX=Average","Skip=True","Sort=True")</f>
        <v>14.736284547033343</v>
      </c>
    </row>
    <row r="307" spans="16:21" x14ac:dyDescent="0.25">
      <c r="P307" s="10">
        <v>34954</v>
      </c>
      <c r="Q307">
        <v>1.77776</v>
      </c>
      <c r="S307" s="42">
        <f t="shared" ca="1" si="9"/>
        <v>46084</v>
      </c>
      <c r="T307" s="43">
        <f ca="1">_xll.BInterpol('Base CDI'!$H$4:$H$28,'Base CDI'!$J$4:$J$29,S307,"Cubic","Extrapolate=Linear","MultiX=Average","Skip=True","Sort=True")</f>
        <v>14.690898629269222</v>
      </c>
      <c r="U307" s="43">
        <f ca="1">_xll.BInterpol('Base CDI'!$H$4:$H$28,'Base CDI'!$I$4:$I$29,S307,"Cubic","Extrapolate=Linear","MultiX=Average","Skip=True","Sort=True")</f>
        <v>14.734826521873998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46085</v>
      </c>
      <c r="T308" s="43">
        <f ca="1">_xll.BInterpol('Base CDI'!$H$4:$H$28,'Base CDI'!$J$4:$J$29,S308,"Cubic","Extrapolate=Linear","MultiX=Average","Skip=True","Sort=True")</f>
        <v>14.689274763623303</v>
      </c>
      <c r="U308" s="43">
        <f ca="1">_xll.BInterpol('Base CDI'!$H$4:$H$28,'Base CDI'!$I$4:$I$29,S308,"Cubic","Extrapolate=Linear","MultiX=Average","Skip=True","Sort=True")</f>
        <v>14.733354802369616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46086</v>
      </c>
      <c r="T309" s="43">
        <f ca="1">_xll.BInterpol('Base CDI'!$H$4:$H$28,'Base CDI'!$J$4:$J$29,S309,"Cubic","Extrapolate=Linear","MultiX=Average","Skip=True","Sort=True")</f>
        <v>14.687652823593302</v>
      </c>
      <c r="U309" s="43">
        <f ca="1">_xll.BInterpol('Base CDI'!$H$4:$H$28,'Base CDI'!$I$4:$I$29,S309,"Cubic","Extrapolate=Linear","MultiX=Average","Skip=True","Sort=True")</f>
        <v>14.731869473795015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46087</v>
      </c>
      <c r="T310" s="43">
        <f ca="1">_xll.BInterpol('Base CDI'!$H$4:$H$28,'Base CDI'!$J$4:$J$29,S310,"Cubic","Extrapolate=Linear","MultiX=Average","Skip=True","Sort=True")</f>
        <v>14.686032699566457</v>
      </c>
      <c r="U310" s="43">
        <f ca="1">_xll.BInterpol('Base CDI'!$H$4:$H$28,'Base CDI'!$I$4:$I$29,S310,"Cubic","Extrapolate=Linear","MultiX=Average","Skip=True","Sort=True")</f>
        <v>14.730370621425013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46088</v>
      </c>
      <c r="T311" s="43">
        <f ca="1">_xll.BInterpol('Base CDI'!$H$4:$H$28,'Base CDI'!$J$4:$J$29,S311,"Cubic","Extrapolate=Linear","MultiX=Average","Skip=True","Sort=True")</f>
        <v>14.684414281929998</v>
      </c>
      <c r="U311" s="43">
        <f ca="1">_xll.BInterpol('Base CDI'!$H$4:$H$28,'Base CDI'!$I$4:$I$29,S311,"Cubic","Extrapolate=Linear","MultiX=Average","Skip=True","Sort=True")</f>
        <v>14.728858330534427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46089</v>
      </c>
      <c r="T312" s="43">
        <f ca="1">_xll.BInterpol('Base CDI'!$H$4:$H$28,'Base CDI'!$J$4:$J$29,S312,"Cubic","Extrapolate=Linear","MultiX=Average","Skip=True","Sort=True")</f>
        <v>14.682797461071159</v>
      </c>
      <c r="U312" s="43">
        <f ca="1">_xll.BInterpol('Base CDI'!$H$4:$H$28,'Base CDI'!$I$4:$I$29,S312,"Cubic","Extrapolate=Linear","MultiX=Average","Skip=True","Sort=True")</f>
        <v>14.727332686398077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46090</v>
      </c>
      <c r="T313" s="43">
        <f ca="1">_xll.BInterpol('Base CDI'!$H$4:$H$28,'Base CDI'!$J$4:$J$29,S313,"Cubic","Extrapolate=Linear","MultiX=Average","Skip=True","Sort=True")</f>
        <v>14.681182127377173</v>
      </c>
      <c r="U313" s="43">
        <f ca="1">_xll.BInterpol('Base CDI'!$H$4:$H$28,'Base CDI'!$I$4:$I$29,S313,"Cubic","Extrapolate=Linear","MultiX=Average","Skip=True","Sort=True")</f>
        <v>14.725793774290782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46091</v>
      </c>
      <c r="T314" s="43">
        <f ca="1">_xll.BInterpol('Base CDI'!$H$4:$H$28,'Base CDI'!$J$4:$J$29,S314,"Cubic","Extrapolate=Linear","MultiX=Average","Skip=True","Sort=True")</f>
        <v>14.679568171235275</v>
      </c>
      <c r="U314" s="43">
        <f ca="1">_xll.BInterpol('Base CDI'!$H$4:$H$28,'Base CDI'!$I$4:$I$29,S314,"Cubic","Extrapolate=Linear","MultiX=Average","Skip=True","Sort=True")</f>
        <v>14.724241679487358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46092</v>
      </c>
      <c r="T315" s="43">
        <f ca="1">_xll.BInterpol('Base CDI'!$H$4:$H$28,'Base CDI'!$J$4:$J$29,S315,"Cubic","Extrapolate=Linear","MultiX=Average","Skip=True","Sort=True")</f>
        <v>14.677955483032695</v>
      </c>
      <c r="U315" s="43">
        <f ca="1">_xll.BInterpol('Base CDI'!$H$4:$H$28,'Base CDI'!$I$4:$I$29,S315,"Cubic","Extrapolate=Linear","MultiX=Average","Skip=True","Sort=True")</f>
        <v>14.722676487262627</v>
      </c>
    </row>
    <row r="316" spans="16:21" x14ac:dyDescent="0.25">
      <c r="P316" s="10">
        <v>34967</v>
      </c>
      <c r="Q316">
        <v>1.803698</v>
      </c>
      <c r="S316" s="42">
        <f t="shared" ca="1" si="9"/>
        <v>46093</v>
      </c>
      <c r="T316" s="43">
        <f ca="1">_xll.BInterpol('Base CDI'!$H$4:$H$28,'Base CDI'!$J$4:$J$29,S316,"Cubic","Extrapolate=Linear","MultiX=Average","Skip=True","Sort=True")</f>
        <v>14.676343953156669</v>
      </c>
      <c r="U316" s="43">
        <f ca="1">_xll.BInterpol('Base CDI'!$H$4:$H$28,'Base CDI'!$I$4:$I$29,S316,"Cubic","Extrapolate=Linear","MultiX=Average","Skip=True","Sort=True")</f>
        <v>14.721098282891404</v>
      </c>
    </row>
    <row r="317" spans="16:21" x14ac:dyDescent="0.25">
      <c r="P317" s="10">
        <v>34968</v>
      </c>
      <c r="Q317">
        <v>1.806602</v>
      </c>
      <c r="S317" s="42">
        <f t="shared" ca="1" si="9"/>
        <v>46094</v>
      </c>
      <c r="T317" s="43">
        <f ca="1">_xll.BInterpol('Base CDI'!$H$4:$H$28,'Base CDI'!$J$4:$J$29,S317,"Cubic","Extrapolate=Linear","MultiX=Average","Skip=True","Sort=True")</f>
        <v>14.674733471994429</v>
      </c>
      <c r="U317" s="43">
        <f ca="1">_xll.BInterpol('Base CDI'!$H$4:$H$28,'Base CDI'!$I$4:$I$29,S317,"Cubic","Extrapolate=Linear","MultiX=Average","Skip=True","Sort=True")</f>
        <v>14.719507151648509</v>
      </c>
    </row>
    <row r="318" spans="16:21" x14ac:dyDescent="0.25">
      <c r="P318" s="10">
        <v>34969</v>
      </c>
      <c r="Q318">
        <v>1.80951</v>
      </c>
      <c r="S318" s="42">
        <f t="shared" ca="1" si="9"/>
        <v>46095</v>
      </c>
      <c r="T318" s="43">
        <f ca="1">_xll.BInterpol('Base CDI'!$H$4:$H$28,'Base CDI'!$J$4:$J$29,S318,"Cubic","Extrapolate=Linear","MultiX=Average","Skip=True","Sort=True")</f>
        <v>14.673123929933208</v>
      </c>
      <c r="U318" s="43">
        <f ca="1">_xll.BInterpol('Base CDI'!$H$4:$H$28,'Base CDI'!$I$4:$I$29,S318,"Cubic","Extrapolate=Linear","MultiX=Average","Skip=True","Sort=True")</f>
        <v>14.717903178808761</v>
      </c>
    </row>
    <row r="319" spans="16:21" x14ac:dyDescent="0.25">
      <c r="P319" s="10">
        <v>34970</v>
      </c>
      <c r="Q319">
        <v>1.812424</v>
      </c>
      <c r="S319" s="42">
        <f t="shared" ca="1" si="9"/>
        <v>46096</v>
      </c>
      <c r="T319" s="43">
        <f ca="1">_xll.BInterpol('Base CDI'!$H$4:$H$28,'Base CDI'!$J$4:$J$29,S319,"Cubic","Extrapolate=Linear","MultiX=Average","Skip=True","Sort=True")</f>
        <v>14.671515217360239</v>
      </c>
      <c r="U319" s="43">
        <f ca="1">_xll.BInterpol('Base CDI'!$H$4:$H$28,'Base CDI'!$I$4:$I$29,S319,"Cubic","Extrapolate=Linear","MultiX=Average","Skip=True","Sort=True")</f>
        <v>14.716286449646978</v>
      </c>
    </row>
    <row r="320" spans="16:21" x14ac:dyDescent="0.25">
      <c r="P320" s="10">
        <v>34971</v>
      </c>
      <c r="Q320">
        <v>1.815293</v>
      </c>
      <c r="S320" s="42">
        <f t="shared" ca="1" si="9"/>
        <v>46097</v>
      </c>
      <c r="T320" s="43">
        <f ca="1">_xll.BInterpol('Base CDI'!$H$4:$H$28,'Base CDI'!$J$4:$J$29,S320,"Cubic","Extrapolate=Linear","MultiX=Average","Skip=True","Sort=True")</f>
        <v>14.669907224662756</v>
      </c>
      <c r="U320" s="43">
        <f ca="1">_xll.BInterpol('Base CDI'!$H$4:$H$28,'Base CDI'!$I$4:$I$29,S320,"Cubic","Extrapolate=Linear","MultiX=Average","Skip=True","Sort=True")</f>
        <v>14.71465704943798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46098</v>
      </c>
      <c r="T321" s="43">
        <f ca="1">_xll.BInterpol('Base CDI'!$H$4:$H$28,'Base CDI'!$J$4:$J$29,S321,"Cubic","Extrapolate=Linear","MultiX=Average","Skip=True","Sort=True")</f>
        <v>14.668299842227992</v>
      </c>
      <c r="U321" s="43">
        <f ca="1">_xll.BInterpol('Base CDI'!$H$4:$H$28,'Base CDI'!$I$4:$I$29,S321,"Cubic","Extrapolate=Linear","MultiX=Average","Skip=True","Sort=True")</f>
        <v>14.713015063456581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46099</v>
      </c>
      <c r="T322" s="43">
        <f ca="1">_xll.BInterpol('Base CDI'!$H$4:$H$28,'Base CDI'!$J$4:$J$29,S322,"Cubic","Extrapolate=Linear","MultiX=Average","Skip=True","Sort=True")</f>
        <v>14.66669296044318</v>
      </c>
      <c r="U322" s="43">
        <f ca="1">_xll.BInterpol('Base CDI'!$H$4:$H$28,'Base CDI'!$I$4:$I$29,S322,"Cubic","Extrapolate=Linear","MultiX=Average","Skip=True","Sort=True")</f>
        <v>14.711360576977604</v>
      </c>
    </row>
    <row r="323" spans="16:21" x14ac:dyDescent="0.25">
      <c r="P323" s="10">
        <v>34976</v>
      </c>
      <c r="Q323">
        <v>1.823153</v>
      </c>
      <c r="S323" s="42">
        <f t="shared" ca="1" si="9"/>
        <v>46100</v>
      </c>
      <c r="T323" s="43">
        <f ca="1">_xll.BInterpol('Base CDI'!$H$4:$H$28,'Base CDI'!$J$4:$J$29,S323,"Cubic","Extrapolate=Linear","MultiX=Average","Skip=True","Sort=True")</f>
        <v>14.665086469695552</v>
      </c>
      <c r="U323" s="43">
        <f ca="1">_xll.BInterpol('Base CDI'!$H$4:$H$28,'Base CDI'!$I$4:$I$29,S323,"Cubic","Extrapolate=Linear","MultiX=Average","Skip=True","Sort=True")</f>
        <v>14.709693675275867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46101</v>
      </c>
      <c r="T324" s="43">
        <f ca="1">_xll.BInterpol('Base CDI'!$H$4:$H$28,'Base CDI'!$J$4:$J$29,S324,"Cubic","Extrapolate=Linear","MultiX=Average","Skip=True","Sort=True")</f>
        <v>14.663480260372344</v>
      </c>
      <c r="U324" s="43">
        <f ca="1">_xll.BInterpol('Base CDI'!$H$4:$H$28,'Base CDI'!$I$4:$I$29,S324,"Cubic","Extrapolate=Linear","MultiX=Average","Skip=True","Sort=True")</f>
        <v>14.708014443626185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46102</v>
      </c>
      <c r="T325" s="43">
        <f ca="1">_xll.BInterpol('Base CDI'!$H$4:$H$28,'Base CDI'!$J$4:$J$29,S325,"Cubic","Extrapolate=Linear","MultiX=Average","Skip=True","Sort=True")</f>
        <v>14.661874222860789</v>
      </c>
      <c r="U325" s="43">
        <f ca="1">_xll.BInterpol('Base CDI'!$H$4:$H$28,'Base CDI'!$I$4:$I$29,S325,"Cubic","Extrapolate=Linear","MultiX=Average","Skip=True","Sort=True")</f>
        <v>14.706322967303381</v>
      </c>
    </row>
    <row r="326" spans="16:21" x14ac:dyDescent="0.25">
      <c r="P326" s="10">
        <v>34981</v>
      </c>
      <c r="Q326">
        <v>1.83101</v>
      </c>
      <c r="S326" s="42">
        <f t="shared" ca="1" si="9"/>
        <v>46103</v>
      </c>
      <c r="T326" s="43">
        <f ca="1">_xll.BInterpol('Base CDI'!$H$4:$H$28,'Base CDI'!$J$4:$J$29,S326,"Cubic","Extrapolate=Linear","MultiX=Average","Skip=True","Sort=True")</f>
        <v>14.660268247548116</v>
      </c>
      <c r="U326" s="43">
        <f ca="1">_xll.BInterpol('Base CDI'!$H$4:$H$28,'Base CDI'!$I$4:$I$29,S326,"Cubic","Extrapolate=Linear","MultiX=Average","Skip=True","Sort=True")</f>
        <v>14.70461933158227</v>
      </c>
    </row>
    <row r="327" spans="16:21" x14ac:dyDescent="0.25">
      <c r="P327" s="10">
        <v>34982</v>
      </c>
      <c r="Q327">
        <v>1.833604</v>
      </c>
      <c r="S327" s="42">
        <f t="shared" ca="1" si="9"/>
        <v>46104</v>
      </c>
      <c r="T327" s="43">
        <f ca="1">_xll.BInterpol('Base CDI'!$H$4:$H$28,'Base CDI'!$J$4:$J$29,S327,"Cubic","Extrapolate=Linear","MultiX=Average","Skip=True","Sort=True")</f>
        <v>14.658662224821562</v>
      </c>
      <c r="U327" s="43">
        <f ca="1">_xll.BInterpol('Base CDI'!$H$4:$H$28,'Base CDI'!$I$4:$I$29,S327,"Cubic","Extrapolate=Linear","MultiX=Average","Skip=True","Sort=True")</f>
        <v>14.702903621737672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46105</v>
      </c>
      <c r="T328" s="43">
        <f ca="1">_xll.BInterpol('Base CDI'!$H$4:$H$28,'Base CDI'!$J$4:$J$29,S328,"Cubic","Extrapolate=Linear","MultiX=Average","Skip=True","Sort=True")</f>
        <v>14.657056045068359</v>
      </c>
      <c r="U328" s="43">
        <f ca="1">_xll.BInterpol('Base CDI'!$H$4:$H$28,'Base CDI'!$I$4:$I$29,S328,"Cubic","Extrapolate=Linear","MultiX=Average","Skip=True","Sort=True")</f>
        <v>14.701175923044406</v>
      </c>
    </row>
    <row r="329" spans="16:21" x14ac:dyDescent="0.25">
      <c r="P329" s="10">
        <v>34985</v>
      </c>
      <c r="Q329">
        <v>1.838827</v>
      </c>
      <c r="S329" s="42">
        <f t="shared" ca="1" si="9"/>
        <v>46106</v>
      </c>
      <c r="T329" s="43">
        <f ca="1">_xll.BInterpol('Base CDI'!$H$4:$H$28,'Base CDI'!$J$4:$J$29,S329,"Cubic","Extrapolate=Linear","MultiX=Average","Skip=True","Sort=True")</f>
        <v>14.655449598675741</v>
      </c>
      <c r="U329" s="43">
        <f ca="1">_xll.BInterpol('Base CDI'!$H$4:$H$28,'Base CDI'!$I$4:$I$29,S329,"Cubic","Extrapolate=Linear","MultiX=Average","Skip=True","Sort=True")</f>
        <v>14.69943632077729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46107</v>
      </c>
      <c r="T330" s="43">
        <f ca="1">_xll.BInterpol('Base CDI'!$H$4:$H$28,'Base CDI'!$J$4:$J$29,S330,"Cubic","Extrapolate=Linear","MultiX=Average","Skip=True","Sort=True")</f>
        <v>14.653842776030938</v>
      </c>
      <c r="U330" s="43">
        <f ca="1">_xll.BInterpol('Base CDI'!$H$4:$H$28,'Base CDI'!$I$4:$I$29,S330,"Cubic","Extrapolate=Linear","MultiX=Average","Skip=True","Sort=True")</f>
        <v>14.697684900211142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46108</v>
      </c>
      <c r="T331" s="43">
        <f ca="1">_xll.BInterpol('Base CDI'!$H$4:$H$28,'Base CDI'!$J$4:$J$29,S331,"Cubic","Extrapolate=Linear","MultiX=Average","Skip=True","Sort=True")</f>
        <v>14.652235467521189</v>
      </c>
      <c r="U331" s="43">
        <f ca="1">_xll.BInterpol('Base CDI'!$H$4:$H$28,'Base CDI'!$I$4:$I$29,S331,"Cubic","Extrapolate=Linear","MultiX=Average","Skip=True","Sort=True")</f>
        <v>14.69592174662078</v>
      </c>
    </row>
    <row r="332" spans="16:21" x14ac:dyDescent="0.25">
      <c r="P332" s="10">
        <v>34990</v>
      </c>
      <c r="Q332">
        <v>1.846708</v>
      </c>
      <c r="S332" s="42">
        <f t="shared" ca="1" si="10"/>
        <v>46109</v>
      </c>
      <c r="T332" s="43">
        <f ca="1">_xll.BInterpol('Base CDI'!$H$4:$H$28,'Base CDI'!$J$4:$J$29,S332,"Cubic","Extrapolate=Linear","MultiX=Average","Skip=True","Sort=True")</f>
        <v>14.650627563533723</v>
      </c>
      <c r="U332" s="43">
        <f ca="1">_xll.BInterpol('Base CDI'!$H$4:$H$28,'Base CDI'!$I$4:$I$29,S332,"Cubic","Extrapolate=Linear","MultiX=Average","Skip=True","Sort=True")</f>
        <v>14.694146945281023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46110</v>
      </c>
      <c r="T333" s="43">
        <f ca="1">_xll.BInterpol('Base CDI'!$H$4:$H$28,'Base CDI'!$J$4:$J$29,S333,"Cubic","Extrapolate=Linear","MultiX=Average","Skip=True","Sort=True")</f>
        <v>14.649018954455773</v>
      </c>
      <c r="U333" s="43">
        <f ca="1">_xll.BInterpol('Base CDI'!$H$4:$H$28,'Base CDI'!$I$4:$I$29,S333,"Cubic","Extrapolate=Linear","MultiX=Average","Skip=True","Sort=True")</f>
        <v>14.692360581466691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46111</v>
      </c>
      <c r="T334" s="43">
        <f ca="1">_xll.BInterpol('Base CDI'!$H$4:$H$28,'Base CDI'!$J$4:$J$29,S334,"Cubic","Extrapolate=Linear","MultiX=Average","Skip=True","Sort=True")</f>
        <v>14.647409530674574</v>
      </c>
      <c r="U334" s="43">
        <f ca="1">_xll.BInterpol('Base CDI'!$H$4:$H$28,'Base CDI'!$I$4:$I$29,S334,"Cubic","Extrapolate=Linear","MultiX=Average","Skip=True","Sort=True")</f>
        <v>14.6905627404526</v>
      </c>
    </row>
    <row r="335" spans="16:21" x14ac:dyDescent="0.25">
      <c r="P335" s="10">
        <v>34995</v>
      </c>
      <c r="Q335">
        <v>1.854778</v>
      </c>
      <c r="S335" s="42">
        <f t="shared" ca="1" si="10"/>
        <v>46112</v>
      </c>
      <c r="T335" s="43">
        <f ca="1">_xll.BInterpol('Base CDI'!$H$4:$H$28,'Base CDI'!$J$4:$J$29,S335,"Cubic","Extrapolate=Linear","MultiX=Average","Skip=True","Sort=True")</f>
        <v>14.645799182577358</v>
      </c>
      <c r="U335" s="43">
        <f ca="1">_xll.BInterpol('Base CDI'!$H$4:$H$28,'Base CDI'!$I$4:$I$29,S335,"Cubic","Extrapolate=Linear","MultiX=Average","Skip=True","Sort=True")</f>
        <v>14.688753507513571</v>
      </c>
    </row>
    <row r="336" spans="16:21" x14ac:dyDescent="0.25">
      <c r="P336" s="10">
        <v>34996</v>
      </c>
      <c r="Q336">
        <v>1.85748</v>
      </c>
      <c r="S336" s="42">
        <f t="shared" ca="1" si="10"/>
        <v>46113</v>
      </c>
      <c r="T336" s="43">
        <f ca="1">_xll.BInterpol('Base CDI'!$H$4:$H$28,'Base CDI'!$J$4:$J$29,S336,"Cubic","Extrapolate=Linear","MultiX=Average","Skip=True","Sort=True")</f>
        <v>14.644187800551359</v>
      </c>
      <c r="U336" s="43">
        <f ca="1">_xll.BInterpol('Base CDI'!$H$4:$H$28,'Base CDI'!$I$4:$I$29,S336,"Cubic","Extrapolate=Linear","MultiX=Average","Skip=True","Sort=True")</f>
        <v>14.68693296792442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46114</v>
      </c>
      <c r="T337" s="43">
        <f ca="1">_xll.BInterpol('Base CDI'!$H$4:$H$28,'Base CDI'!$J$4:$J$29,S337,"Cubic","Extrapolate=Linear","MultiX=Average","Skip=True","Sort=True")</f>
        <v>14.642575274983809</v>
      </c>
      <c r="U337" s="43">
        <f ca="1">_xll.BInterpol('Base CDI'!$H$4:$H$28,'Base CDI'!$I$4:$I$29,S337,"Cubic","Extrapolate=Linear","MultiX=Average","Skip=True","Sort=True")</f>
        <v>14.685101206959967</v>
      </c>
    </row>
    <row r="338" spans="16:21" x14ac:dyDescent="0.25">
      <c r="P338" s="10">
        <v>34998</v>
      </c>
      <c r="Q338">
        <v>1.862852</v>
      </c>
      <c r="S338" s="42">
        <f t="shared" ca="1" si="10"/>
        <v>46115</v>
      </c>
      <c r="T338" s="43">
        <f ca="1">_xll.BInterpol('Base CDI'!$H$4:$H$28,'Base CDI'!$J$4:$J$29,S338,"Cubic","Extrapolate=Linear","MultiX=Average","Skip=True","Sort=True")</f>
        <v>14.640961496261943</v>
      </c>
      <c r="U338" s="43">
        <f ca="1">_xll.BInterpol('Base CDI'!$H$4:$H$28,'Base CDI'!$I$4:$I$29,S338,"Cubic","Extrapolate=Linear","MultiX=Average","Skip=True","Sort=True")</f>
        <v>14.683258309895029</v>
      </c>
    </row>
    <row r="339" spans="16:21" x14ac:dyDescent="0.25">
      <c r="P339" s="10">
        <v>34999</v>
      </c>
      <c r="Q339">
        <v>1.865534</v>
      </c>
      <c r="S339" s="42">
        <f t="shared" ca="1" si="10"/>
        <v>46116</v>
      </c>
      <c r="T339" s="43">
        <f ca="1">_xll.BInterpol('Base CDI'!$H$4:$H$28,'Base CDI'!$J$4:$J$29,S339,"Cubic","Extrapolate=Linear","MultiX=Average","Skip=True","Sort=True")</f>
        <v>14.639346354772993</v>
      </c>
      <c r="U339" s="43">
        <f ca="1">_xll.BInterpol('Base CDI'!$H$4:$H$28,'Base CDI'!$I$4:$I$29,S339,"Cubic","Extrapolate=Linear","MultiX=Average","Skip=True","Sort=True")</f>
        <v>14.681404362004427</v>
      </c>
    </row>
    <row r="340" spans="16:21" x14ac:dyDescent="0.25">
      <c r="P340" s="10">
        <v>35002</v>
      </c>
      <c r="Q340">
        <v>1.868196</v>
      </c>
      <c r="S340" s="42">
        <f t="shared" ca="1" si="10"/>
        <v>46117</v>
      </c>
      <c r="T340" s="43">
        <f ca="1">_xll.BInterpol('Base CDI'!$H$4:$H$28,'Base CDI'!$J$4:$J$29,S340,"Cubic","Extrapolate=Linear","MultiX=Average","Skip=True","Sort=True")</f>
        <v>14.637729740904192</v>
      </c>
      <c r="U340" s="43">
        <f ca="1">_xll.BInterpol('Base CDI'!$H$4:$H$28,'Base CDI'!$I$4:$I$29,S340,"Cubic","Extrapolate=Linear","MultiX=Average","Skip=True","Sort=True")</f>
        <v>14.679539448562977</v>
      </c>
    </row>
    <row r="341" spans="16:21" x14ac:dyDescent="0.25">
      <c r="P341" s="10">
        <v>35003</v>
      </c>
      <c r="Q341">
        <v>1.870849</v>
      </c>
      <c r="S341" s="42">
        <f t="shared" ca="1" si="10"/>
        <v>46118</v>
      </c>
      <c r="T341" s="43">
        <f ca="1">_xll.BInterpol('Base CDI'!$H$4:$H$28,'Base CDI'!$J$4:$J$29,S341,"Cubic","Extrapolate=Linear","MultiX=Average","Skip=True","Sort=True")</f>
        <v>14.636111545042773</v>
      </c>
      <c r="U341" s="43">
        <f ca="1">_xll.BInterpol('Base CDI'!$H$4:$H$28,'Base CDI'!$I$4:$I$29,S341,"Cubic","Extrapolate=Linear","MultiX=Average","Skip=True","Sort=True")</f>
        <v>14.6776636548455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46119</v>
      </c>
      <c r="T342" s="43">
        <f ca="1">_xll.BInterpol('Base CDI'!$H$4:$H$28,'Base CDI'!$J$4:$J$29,S342,"Cubic","Extrapolate=Linear","MultiX=Average","Skip=True","Sort=True")</f>
        <v>14.634491657575971</v>
      </c>
      <c r="U342" s="43">
        <f ca="1">_xll.BInterpol('Base CDI'!$H$4:$H$28,'Base CDI'!$I$4:$I$29,S342,"Cubic","Extrapolate=Linear","MultiX=Average","Skip=True","Sort=True")</f>
        <v>14.675777066126811</v>
      </c>
    </row>
    <row r="343" spans="16:21" x14ac:dyDescent="0.25">
      <c r="P343" s="10">
        <v>35006</v>
      </c>
      <c r="Q343">
        <v>1.876047</v>
      </c>
      <c r="S343" s="42">
        <f t="shared" ca="1" si="10"/>
        <v>46120</v>
      </c>
      <c r="T343" s="43">
        <f ca="1">_xll.BInterpol('Base CDI'!$H$4:$H$28,'Base CDI'!$J$4:$J$29,S343,"Cubic","Extrapolate=Linear","MultiX=Average","Skip=True","Sort=True")</f>
        <v>14.632869968891018</v>
      </c>
      <c r="U343" s="43">
        <f ca="1">_xll.BInterpol('Base CDI'!$H$4:$H$28,'Base CDI'!$I$4:$I$29,S343,"Cubic","Extrapolate=Linear","MultiX=Average","Skip=True","Sort=True")</f>
        <v>14.673879767681731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46121</v>
      </c>
      <c r="T344" s="43">
        <f ca="1">_xll.BInterpol('Base CDI'!$H$4:$H$28,'Base CDI'!$J$4:$J$29,S344,"Cubic","Extrapolate=Linear","MultiX=Average","Skip=True","Sort=True")</f>
        <v>14.631246369375146</v>
      </c>
      <c r="U344" s="43">
        <f ca="1">_xll.BInterpol('Base CDI'!$H$4:$H$28,'Base CDI'!$I$4:$I$29,S344,"Cubic","Extrapolate=Linear","MultiX=Average","Skip=True","Sort=True")</f>
        <v>14.671971844785078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46122</v>
      </c>
      <c r="T345" s="43">
        <f ca="1">_xll.BInterpol('Base CDI'!$H$4:$H$28,'Base CDI'!$J$4:$J$29,S345,"Cubic","Extrapolate=Linear","MultiX=Average","Skip=True","Sort=True")</f>
        <v>14.629620749415592</v>
      </c>
      <c r="U345" s="43">
        <f ca="1">_xll.BInterpol('Base CDI'!$H$4:$H$28,'Base CDI'!$I$4:$I$29,S345,"Cubic","Extrapolate=Linear","MultiX=Average","Skip=True","Sort=True")</f>
        <v>14.67005338271167</v>
      </c>
    </row>
    <row r="346" spans="16:21" x14ac:dyDescent="0.25">
      <c r="P346" s="10">
        <v>35011</v>
      </c>
      <c r="Q346">
        <v>1.883875</v>
      </c>
      <c r="S346" s="42">
        <f t="shared" ca="1" si="10"/>
        <v>46123</v>
      </c>
      <c r="T346" s="43">
        <f ca="1">_xll.BInterpol('Base CDI'!$H$4:$H$28,'Base CDI'!$J$4:$J$29,S346,"Cubic","Extrapolate=Linear","MultiX=Average","Skip=True","Sort=True")</f>
        <v>14.627992999399584</v>
      </c>
      <c r="U346" s="43">
        <f ca="1">_xll.BInterpol('Base CDI'!$H$4:$H$28,'Base CDI'!$I$4:$I$29,S346,"Cubic","Extrapolate=Linear","MultiX=Average","Skip=True","Sort=True")</f>
        <v>14.668124466736327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46124</v>
      </c>
      <c r="T347" s="43">
        <f ca="1">_xll.BInterpol('Base CDI'!$H$4:$H$28,'Base CDI'!$J$4:$J$29,S347,"Cubic","Extrapolate=Linear","MultiX=Average","Skip=True","Sort=True")</f>
        <v>14.626363009714359</v>
      </c>
      <c r="U347" s="43">
        <f ca="1">_xll.BInterpol('Base CDI'!$H$4:$H$28,'Base CDI'!$I$4:$I$29,S347,"Cubic","Extrapolate=Linear","MultiX=Average","Skip=True","Sort=True")</f>
        <v>14.666185182133866</v>
      </c>
    </row>
    <row r="348" spans="16:21" x14ac:dyDescent="0.25">
      <c r="P348" s="10">
        <v>35013</v>
      </c>
      <c r="Q348">
        <v>1.889235</v>
      </c>
      <c r="S348" s="42">
        <f t="shared" ca="1" si="10"/>
        <v>46125</v>
      </c>
      <c r="T348" s="43">
        <f ca="1">_xll.BInterpol('Base CDI'!$H$4:$H$28,'Base CDI'!$J$4:$J$29,S348,"Cubic","Extrapolate=Linear","MultiX=Average","Skip=True","Sort=True")</f>
        <v>14.624730670747146</v>
      </c>
      <c r="U348" s="43">
        <f ca="1">_xll.BInterpol('Base CDI'!$H$4:$H$28,'Base CDI'!$I$4:$I$29,S348,"Cubic","Extrapolate=Linear","MultiX=Average","Skip=True","Sort=True")</f>
        <v>14.664235614179105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46126</v>
      </c>
      <c r="T349" s="43">
        <f ca="1">_xll.BInterpol('Base CDI'!$H$4:$H$28,'Base CDI'!$J$4:$J$29,S349,"Cubic","Extrapolate=Linear","MultiX=Average","Skip=True","Sort=True")</f>
        <v>14.623095872885184</v>
      </c>
      <c r="U349" s="43">
        <f ca="1">_xll.BInterpol('Base CDI'!$H$4:$H$28,'Base CDI'!$I$4:$I$29,S349,"Cubic","Extrapolate=Linear","MultiX=Average","Skip=True","Sort=True")</f>
        <v>14.662275848146864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46127</v>
      </c>
      <c r="T350" s="43">
        <f ca="1">_xll.BInterpol('Base CDI'!$H$4:$H$28,'Base CDI'!$J$4:$J$29,S350,"Cubic","Extrapolate=Linear","MultiX=Average","Skip=True","Sort=True")</f>
        <v>14.621458506515703</v>
      </c>
      <c r="U350" s="43">
        <f ca="1">_xll.BInterpol('Base CDI'!$H$4:$H$28,'Base CDI'!$I$4:$I$29,S350,"Cubic","Extrapolate=Linear","MultiX=Average","Skip=True","Sort=True")</f>
        <v>14.66030596931196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46128</v>
      </c>
      <c r="T351" s="43">
        <f ca="1">_xll.BInterpol('Base CDI'!$H$4:$H$28,'Base CDI'!$J$4:$J$29,S351,"Cubic","Extrapolate=Linear","MultiX=Average","Skip=True","Sort=True")</f>
        <v>14.619818462025936</v>
      </c>
      <c r="U351" s="43">
        <f ca="1">_xll.BInterpol('Base CDI'!$H$4:$H$28,'Base CDI'!$I$4:$I$29,S351,"Cubic","Extrapolate=Linear","MultiX=Average","Skip=True","Sort=True")</f>
        <v>14.658326062949213</v>
      </c>
    </row>
    <row r="352" spans="16:21" x14ac:dyDescent="0.25">
      <c r="P352" s="10">
        <v>35020</v>
      </c>
      <c r="Q352">
        <v>1.900128</v>
      </c>
      <c r="S352" s="42">
        <f t="shared" ca="1" si="10"/>
        <v>46129</v>
      </c>
      <c r="T352" s="43">
        <f ca="1">_xll.BInterpol('Base CDI'!$H$4:$H$28,'Base CDI'!$J$4:$J$29,S352,"Cubic","Extrapolate=Linear","MultiX=Average","Skip=True","Sort=True")</f>
        <v>14.618175629803115</v>
      </c>
      <c r="U352" s="43">
        <f ca="1">_xll.BInterpol('Base CDI'!$H$4:$H$28,'Base CDI'!$I$4:$I$29,S352,"Cubic","Extrapolate=Linear","MultiX=Average","Skip=True","Sort=True")</f>
        <v>14.656336214333441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46130</v>
      </c>
      <c r="T353" s="43">
        <f ca="1">_xll.BInterpol('Base CDI'!$H$4:$H$28,'Base CDI'!$J$4:$J$29,S353,"Cubic","Extrapolate=Linear","MultiX=Average","Skip=True","Sort=True")</f>
        <v>14.616529900234477</v>
      </c>
      <c r="U353" s="43">
        <f ca="1">_xll.BInterpol('Base CDI'!$H$4:$H$28,'Base CDI'!$I$4:$I$29,S353,"Cubic","Extrapolate=Linear","MultiX=Average","Skip=True","Sort=True")</f>
        <v>14.654336508739462</v>
      </c>
    </row>
    <row r="354" spans="16:21" x14ac:dyDescent="0.25">
      <c r="P354" s="10">
        <v>35024</v>
      </c>
      <c r="Q354">
        <v>1.905591</v>
      </c>
      <c r="S354" s="42">
        <f t="shared" ca="1" si="10"/>
        <v>46131</v>
      </c>
      <c r="T354" s="43">
        <f ca="1">_xll.BInterpol('Base CDI'!$H$4:$H$28,'Base CDI'!$J$4:$J$29,S354,"Cubic","Extrapolate=Linear","MultiX=Average","Skip=True","Sort=True")</f>
        <v>14.614881163707253</v>
      </c>
      <c r="U354" s="43">
        <f ca="1">_xll.BInterpol('Base CDI'!$H$4:$H$28,'Base CDI'!$I$4:$I$29,S354,"Cubic","Extrapolate=Linear","MultiX=Average","Skip=True","Sort=True")</f>
        <v>14.652327031442095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46132</v>
      </c>
      <c r="T355" s="43">
        <f ca="1">_xll.BInterpol('Base CDI'!$H$4:$H$28,'Base CDI'!$J$4:$J$29,S355,"Cubic","Extrapolate=Linear","MultiX=Average","Skip=True","Sort=True")</f>
        <v>14.613229310608675</v>
      </c>
      <c r="U355" s="43">
        <f ca="1">_xll.BInterpol('Base CDI'!$H$4:$H$28,'Base CDI'!$I$4:$I$29,S355,"Cubic","Extrapolate=Linear","MultiX=Average","Skip=True","Sort=True")</f>
        <v>14.650307867716156</v>
      </c>
    </row>
    <row r="356" spans="16:21" x14ac:dyDescent="0.25">
      <c r="P356" s="10">
        <v>35026</v>
      </c>
      <c r="Q356">
        <v>1.910873</v>
      </c>
      <c r="S356" s="42">
        <f t="shared" ca="1" si="10"/>
        <v>46133</v>
      </c>
      <c r="T356" s="43">
        <f ca="1">_xll.BInterpol('Base CDI'!$H$4:$H$28,'Base CDI'!$J$4:$J$29,S356,"Cubic","Extrapolate=Linear","MultiX=Average","Skip=True","Sort=True")</f>
        <v>14.611574231325978</v>
      </c>
      <c r="U356" s="43">
        <f ca="1">_xll.BInterpol('Base CDI'!$H$4:$H$28,'Base CDI'!$I$4:$I$29,S356,"Cubic","Extrapolate=Linear","MultiX=Average","Skip=True","Sort=True")</f>
        <v>14.648279102836469</v>
      </c>
    </row>
    <row r="357" spans="16:21" x14ac:dyDescent="0.25">
      <c r="P357" s="10">
        <v>35027</v>
      </c>
      <c r="Q357">
        <v>1.91351</v>
      </c>
      <c r="S357" s="42">
        <f t="shared" ca="1" si="10"/>
        <v>46134</v>
      </c>
      <c r="T357" s="43">
        <f ca="1">_xll.BInterpol('Base CDI'!$H$4:$H$28,'Base CDI'!$J$4:$J$29,S357,"Cubic","Extrapolate=Linear","MultiX=Average","Skip=True","Sort=True")</f>
        <v>14.609915816246394</v>
      </c>
      <c r="U357" s="43">
        <f ca="1">_xll.BInterpol('Base CDI'!$H$4:$H$28,'Base CDI'!$I$4:$I$29,S357,"Cubic","Extrapolate=Linear","MultiX=Average","Skip=True","Sort=True")</f>
        <v>14.646240822077846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46135</v>
      </c>
      <c r="T358" s="43">
        <f ca="1">_xll.BInterpol('Base CDI'!$H$4:$H$28,'Base CDI'!$J$4:$J$29,S358,"Cubic","Extrapolate=Linear","MultiX=Average","Skip=True","Sort=True")</f>
        <v>14.608253955757156</v>
      </c>
      <c r="U358" s="43">
        <f ca="1">_xll.BInterpol('Base CDI'!$H$4:$H$28,'Base CDI'!$I$4:$I$29,S358,"Cubic","Extrapolate=Linear","MultiX=Average","Skip=True","Sort=True")</f>
        <v>14.644193110715111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46136</v>
      </c>
      <c r="T359" s="43">
        <f ca="1">_xll.BInterpol('Base CDI'!$H$4:$H$28,'Base CDI'!$J$4:$J$29,S359,"Cubic","Extrapolate=Linear","MultiX=Average","Skip=True","Sort=True")</f>
        <v>14.6065885402455</v>
      </c>
      <c r="U359" s="43">
        <f ca="1">_xll.BInterpol('Base CDI'!$H$4:$H$28,'Base CDI'!$I$4:$I$29,S359,"Cubic","Extrapolate=Linear","MultiX=Average","Skip=True","Sort=True")</f>
        <v>14.642136054023078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46137</v>
      </c>
      <c r="T360" s="43">
        <f ca="1">_xll.BInterpol('Base CDI'!$H$4:$H$28,'Base CDI'!$J$4:$J$29,S360,"Cubic","Extrapolate=Linear","MultiX=Average","Skip=True","Sort=True")</f>
        <v>14.604919460098657</v>
      </c>
      <c r="U360" s="43">
        <f ca="1">_xll.BInterpol('Base CDI'!$H$4:$H$28,'Base CDI'!$I$4:$I$29,S360,"Cubic","Extrapolate=Linear","MultiX=Average","Skip=True","Sort=True")</f>
        <v>14.640069737276569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46138</v>
      </c>
      <c r="T361" s="43">
        <f ca="1">_xll.BInterpol('Base CDI'!$H$4:$H$28,'Base CDI'!$J$4:$J$29,S361,"Cubic","Extrapolate=Linear","MultiX=Average","Skip=True","Sort=True")</f>
        <v>14.603246605703859</v>
      </c>
      <c r="U361" s="43">
        <f ca="1">_xll.BInterpol('Base CDI'!$H$4:$H$28,'Base CDI'!$I$4:$I$29,S361,"Cubic","Extrapolate=Linear","MultiX=Average","Skip=True","Sort=True")</f>
        <v>14.6379942457504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46139</v>
      </c>
      <c r="T362" s="43">
        <f ca="1">_xll.BInterpol('Base CDI'!$H$4:$H$28,'Base CDI'!$J$4:$J$29,S362,"Cubic","Extrapolate=Linear","MultiX=Average","Skip=True","Sort=True")</f>
        <v>14.60156986744834</v>
      </c>
      <c r="U362" s="43">
        <f ca="1">_xll.BInterpol('Base CDI'!$H$4:$H$28,'Base CDI'!$I$4:$I$29,S362,"Cubic","Extrapolate=Linear","MultiX=Average","Skip=True","Sort=True")</f>
        <v>14.635909664719392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46140</v>
      </c>
      <c r="T363" s="43">
        <f ca="1">_xll.BInterpol('Base CDI'!$H$4:$H$28,'Base CDI'!$J$4:$J$29,S363,"Cubic","Extrapolate=Linear","MultiX=Average","Skip=True","Sort=True")</f>
        <v>14.599889135719335</v>
      </c>
      <c r="U363" s="43">
        <f ca="1">_xll.BInterpol('Base CDI'!$H$4:$H$28,'Base CDI'!$I$4:$I$29,S363,"Cubic","Extrapolate=Linear","MultiX=Average","Skip=True","Sort=True")</f>
        <v>14.633816079458361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46141</v>
      </c>
      <c r="T364" s="43">
        <f ca="1">_xll.BInterpol('Base CDI'!$H$4:$H$28,'Base CDI'!$J$4:$J$29,S364,"Cubic","Extrapolate=Linear","MultiX=Average","Skip=True","Sort=True")</f>
        <v>14.598204300904076</v>
      </c>
      <c r="U364" s="43">
        <f ca="1">_xll.BInterpol('Base CDI'!$H$4:$H$28,'Base CDI'!$I$4:$I$29,S364,"Cubic","Extrapolate=Linear","MultiX=Average","Skip=True","Sort=True")</f>
        <v>14.631713575242125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46142</v>
      </c>
      <c r="T365" s="43">
        <f ca="1">_xll.BInterpol('Base CDI'!$H$4:$H$28,'Base CDI'!$J$4:$J$29,S365,"Cubic","Extrapolate=Linear","MultiX=Average","Skip=True","Sort=True")</f>
        <v>14.596515253389796</v>
      </c>
      <c r="U365" s="43">
        <f ca="1">_xll.BInterpol('Base CDI'!$H$4:$H$28,'Base CDI'!$I$4:$I$29,S365,"Cubic","Extrapolate=Linear","MultiX=Average","Skip=True","Sort=True")</f>
        <v>14.629602237345507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46143</v>
      </c>
      <c r="T366" s="43">
        <f ca="1">_xll.BInterpol('Base CDI'!$H$4:$H$28,'Base CDI'!$J$4:$J$29,S366,"Cubic","Extrapolate=Linear","MultiX=Average","Skip=True","Sort=True")</f>
        <v>14.594821883563728</v>
      </c>
      <c r="U366" s="43">
        <f ca="1">_xll.BInterpol('Base CDI'!$H$4:$H$28,'Base CDI'!$I$4:$I$29,S366,"Cubic","Extrapolate=Linear","MultiX=Average","Skip=True","Sort=True")</f>
        <v>14.627482151043321</v>
      </c>
    </row>
    <row r="367" spans="16:21" x14ac:dyDescent="0.25">
      <c r="P367" s="10">
        <v>35041</v>
      </c>
      <c r="Q367">
        <v>1.939487</v>
      </c>
      <c r="S367" s="42">
        <f t="shared" ca="1" si="10"/>
        <v>46144</v>
      </c>
      <c r="T367" s="43">
        <f ca="1">_xll.BInterpol('Base CDI'!$H$4:$H$28,'Base CDI'!$J$4:$J$29,S367,"Cubic","Extrapolate=Linear","MultiX=Average","Skip=True","Sort=True")</f>
        <v>14.593124081813105</v>
      </c>
      <c r="U367" s="43">
        <f ca="1">_xll.BInterpol('Base CDI'!$H$4:$H$28,'Base CDI'!$I$4:$I$29,S367,"Cubic","Extrapolate=Linear","MultiX=Average","Skip=True","Sort=True")</f>
        <v>14.625353401610386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46145</v>
      </c>
      <c r="T368" s="43">
        <f ca="1">_xll.BInterpol('Base CDI'!$H$4:$H$28,'Base CDI'!$J$4:$J$29,S368,"Cubic","Extrapolate=Linear","MultiX=Average","Skip=True","Sort=True")</f>
        <v>14.591421738525161</v>
      </c>
      <c r="U368" s="43">
        <f ca="1">_xll.BInterpol('Base CDI'!$H$4:$H$28,'Base CDI'!$I$4:$I$29,S368,"Cubic","Extrapolate=Linear","MultiX=Average","Skip=True","Sort=True")</f>
        <v>14.623216074321521</v>
      </c>
    </row>
    <row r="369" spans="16:21" x14ac:dyDescent="0.25">
      <c r="P369" s="10">
        <v>35045</v>
      </c>
      <c r="Q369">
        <v>1.944682</v>
      </c>
      <c r="S369" s="42">
        <f t="shared" ca="1" si="10"/>
        <v>46146</v>
      </c>
      <c r="T369" s="43">
        <f ca="1">_xll.BInterpol('Base CDI'!$H$4:$H$28,'Base CDI'!$J$4:$J$29,S369,"Cubic","Extrapolate=Linear","MultiX=Average","Skip=True","Sort=True")</f>
        <v>14.589714744087129</v>
      </c>
      <c r="U369" s="43">
        <f ca="1">_xll.BInterpol('Base CDI'!$H$4:$H$28,'Base CDI'!$I$4:$I$29,S369,"Cubic","Extrapolate=Linear","MultiX=Average","Skip=True","Sort=True")</f>
        <v>14.621070254451546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46147</v>
      </c>
      <c r="T370" s="43">
        <f ca="1">_xll.BInterpol('Base CDI'!$H$4:$H$28,'Base CDI'!$J$4:$J$29,S370,"Cubic","Extrapolate=Linear","MultiX=Average","Skip=True","Sort=True")</f>
        <v>14.588002988886242</v>
      </c>
      <c r="U370" s="43">
        <f ca="1">_xll.BInterpol('Base CDI'!$H$4:$H$28,'Base CDI'!$I$4:$I$29,S370,"Cubic","Extrapolate=Linear","MultiX=Average","Skip=True","Sort=True")</f>
        <v>14.618916027275278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46148</v>
      </c>
      <c r="T371" s="43">
        <f ca="1">_xll.BInterpol('Base CDI'!$H$4:$H$28,'Base CDI'!$J$4:$J$29,S371,"Cubic","Extrapolate=Linear","MultiX=Average","Skip=True","Sort=True")</f>
        <v>14.586286363309732</v>
      </c>
      <c r="U371" s="43">
        <f ca="1">_xll.BInterpol('Base CDI'!$H$4:$H$28,'Base CDI'!$I$4:$I$29,S371,"Cubic","Extrapolate=Linear","MultiX=Average","Skip=True","Sort=True")</f>
        <v>14.616753478067537</v>
      </c>
    </row>
    <row r="372" spans="16:21" x14ac:dyDescent="0.25">
      <c r="P372" s="10">
        <v>35048</v>
      </c>
      <c r="Q372">
        <v>1.952634</v>
      </c>
      <c r="S372" s="42">
        <f t="shared" ca="1" si="10"/>
        <v>46149</v>
      </c>
      <c r="T372" s="43">
        <f ca="1">_xll.BInterpol('Base CDI'!$H$4:$H$28,'Base CDI'!$J$4:$J$29,S372,"Cubic","Extrapolate=Linear","MultiX=Average","Skip=True","Sort=True")</f>
        <v>14.584564757744834</v>
      </c>
      <c r="U372" s="43">
        <f ca="1">_xll.BInterpol('Base CDI'!$H$4:$H$28,'Base CDI'!$I$4:$I$29,S372,"Cubic","Extrapolate=Linear","MultiX=Average","Skip=True","Sort=True")</f>
        <v>14.614582692103138</v>
      </c>
    </row>
    <row r="373" spans="16:21" x14ac:dyDescent="0.25">
      <c r="P373" s="10">
        <v>35051</v>
      </c>
      <c r="Q373">
        <v>1.955354</v>
      </c>
      <c r="S373" s="42">
        <f t="shared" ca="1" si="10"/>
        <v>46150</v>
      </c>
      <c r="T373" s="43">
        <f ca="1">_xll.BInterpol('Base CDI'!$H$4:$H$28,'Base CDI'!$J$4:$J$29,S373,"Cubic","Extrapolate=Linear","MultiX=Average","Skip=True","Sort=True")</f>
        <v>14.582838062578782</v>
      </c>
      <c r="U373" s="43">
        <f ca="1">_xll.BInterpol('Base CDI'!$H$4:$H$28,'Base CDI'!$I$4:$I$29,S373,"Cubic","Extrapolate=Linear","MultiX=Average","Skip=True","Sort=True")</f>
        <v>14.612403754656903</v>
      </c>
    </row>
    <row r="374" spans="16:21" x14ac:dyDescent="0.25">
      <c r="P374" s="10">
        <v>35052</v>
      </c>
      <c r="Q374">
        <v>1.958072</v>
      </c>
      <c r="S374" s="42">
        <f t="shared" ca="1" si="10"/>
        <v>46151</v>
      </c>
      <c r="T374" s="43">
        <f ca="1">_xll.BInterpol('Base CDI'!$H$4:$H$28,'Base CDI'!$J$4:$J$29,S374,"Cubic","Extrapolate=Linear","MultiX=Average","Skip=True","Sort=True")</f>
        <v>14.581106168198806</v>
      </c>
      <c r="U374" s="43">
        <f ca="1">_xll.BInterpol('Base CDI'!$H$4:$H$28,'Base CDI'!$I$4:$I$29,S374,"Cubic","Extrapolate=Linear","MultiX=Average","Skip=True","Sort=True")</f>
        <v>14.610216751003648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46152</v>
      </c>
      <c r="T375" s="43">
        <f ca="1">_xll.BInterpol('Base CDI'!$H$4:$H$28,'Base CDI'!$J$4:$J$29,S375,"Cubic","Extrapolate=Linear","MultiX=Average","Skip=True","Sort=True")</f>
        <v>14.579368964992142</v>
      </c>
      <c r="U375" s="43">
        <f ca="1">_xll.BInterpol('Base CDI'!$H$4:$H$28,'Base CDI'!$I$4:$I$29,S375,"Cubic","Extrapolate=Linear","MultiX=Average","Skip=True","Sort=True")</f>
        <v>14.608021766418194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46153</v>
      </c>
      <c r="T376" s="43">
        <f ca="1">_xll.BInterpol('Base CDI'!$H$4:$H$28,'Base CDI'!$J$4:$J$29,S376,"Cubic","Extrapolate=Linear","MultiX=Average","Skip=True","Sort=True")</f>
        <v>14.57762634334602</v>
      </c>
      <c r="U376" s="43">
        <f ca="1">_xll.BInterpol('Base CDI'!$H$4:$H$28,'Base CDI'!$I$4:$I$29,S376,"Cubic","Extrapolate=Linear","MultiX=Average","Skip=True","Sort=True")</f>
        <v>14.605818886175358</v>
      </c>
    </row>
    <row r="377" spans="16:21" x14ac:dyDescent="0.25">
      <c r="P377" s="10">
        <v>35055</v>
      </c>
      <c r="Q377">
        <v>1.966242</v>
      </c>
      <c r="S377" s="42">
        <f t="shared" ca="1" si="10"/>
        <v>46154</v>
      </c>
      <c r="T377" s="43">
        <f ca="1">_xll.BInterpol('Base CDI'!$H$4:$H$28,'Base CDI'!$J$4:$J$29,S377,"Cubic","Extrapolate=Linear","MultiX=Average","Skip=True","Sort=True")</f>
        <v>14.575878193647677</v>
      </c>
      <c r="U377" s="43">
        <f ca="1">_xll.BInterpol('Base CDI'!$H$4:$H$28,'Base CDI'!$I$4:$I$29,S377,"Cubic","Extrapolate=Linear","MultiX=Average","Skip=True","Sort=True")</f>
        <v>14.603608195549958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46155</v>
      </c>
      <c r="T378" s="43">
        <f ca="1">_xll.BInterpol('Base CDI'!$H$4:$H$28,'Base CDI'!$J$4:$J$29,S378,"Cubic","Extrapolate=Linear","MultiX=Average","Skip=True","Sort=True")</f>
        <v>14.574124406284344</v>
      </c>
      <c r="U378" s="43">
        <f ca="1">_xll.BInterpol('Base CDI'!$H$4:$H$28,'Base CDI'!$I$4:$I$29,S378,"Cubic","Extrapolate=Linear","MultiX=Average","Skip=True","Sort=True")</f>
        <v>14.601389779816815</v>
      </c>
    </row>
    <row r="379" spans="16:21" x14ac:dyDescent="0.25">
      <c r="P379" s="10">
        <v>35060</v>
      </c>
      <c r="Q379">
        <v>1.971627</v>
      </c>
      <c r="S379" s="42">
        <f t="shared" ca="1" si="10"/>
        <v>46156</v>
      </c>
      <c r="T379" s="43">
        <f ca="1">_xll.BInterpol('Base CDI'!$H$4:$H$28,'Base CDI'!$J$4:$J$29,S379,"Cubic","Extrapolate=Linear","MultiX=Average","Skip=True","Sort=True")</f>
        <v>14.572364871643256</v>
      </c>
      <c r="U379" s="43">
        <f ca="1">_xll.BInterpol('Base CDI'!$H$4:$H$28,'Base CDI'!$I$4:$I$29,S379,"Cubic","Extrapolate=Linear","MultiX=Average","Skip=True","Sort=True")</f>
        <v>14.599163724250744</v>
      </c>
    </row>
    <row r="380" spans="16:21" x14ac:dyDescent="0.25">
      <c r="P380" s="10">
        <v>35061</v>
      </c>
      <c r="Q380">
        <v>1.974256</v>
      </c>
      <c r="S380" s="42">
        <f t="shared" ca="1" si="10"/>
        <v>46157</v>
      </c>
      <c r="T380" s="43">
        <f ca="1">_xll.BInterpol('Base CDI'!$H$4:$H$28,'Base CDI'!$J$4:$J$29,S380,"Cubic","Extrapolate=Linear","MultiX=Average","Skip=True","Sort=True")</f>
        <v>14.570599480111644</v>
      </c>
      <c r="U380" s="43">
        <f ca="1">_xll.BInterpol('Base CDI'!$H$4:$H$28,'Base CDI'!$I$4:$I$29,S380,"Cubic","Extrapolate=Linear","MultiX=Average","Skip=True","Sort=True")</f>
        <v>14.596930114126565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46158</v>
      </c>
      <c r="T381" s="43">
        <f ca="1">_xll.BInterpol('Base CDI'!$H$4:$H$28,'Base CDI'!$J$4:$J$29,S381,"Cubic","Extrapolate=Linear","MultiX=Average","Skip=True","Sort=True")</f>
        <v>14.568828122076741</v>
      </c>
      <c r="U381" s="43">
        <f ca="1">_xll.BInterpol('Base CDI'!$H$4:$H$28,'Base CDI'!$I$4:$I$29,S381,"Cubic","Extrapolate=Linear","MultiX=Average","Skip=True","Sort=True")</f>
        <v>14.594689034719096</v>
      </c>
    </row>
    <row r="382" spans="16:21" x14ac:dyDescent="0.25">
      <c r="P382" s="10">
        <v>35066</v>
      </c>
      <c r="Q382">
        <v>1.979168</v>
      </c>
      <c r="S382" s="42">
        <f t="shared" ca="1" si="10"/>
        <v>46159</v>
      </c>
      <c r="T382" s="43">
        <f ca="1">_xll.BInterpol('Base CDI'!$H$4:$H$28,'Base CDI'!$J$4:$J$29,S382,"Cubic","Extrapolate=Linear","MultiX=Average","Skip=True","Sort=True")</f>
        <v>14.567050687925782</v>
      </c>
      <c r="U382" s="43">
        <f ca="1">_xll.BInterpol('Base CDI'!$H$4:$H$28,'Base CDI'!$I$4:$I$29,S382,"Cubic","Extrapolate=Linear","MultiX=Average","Skip=True","Sort=True")</f>
        <v>14.592440571303158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46160</v>
      </c>
      <c r="T383" s="43">
        <f ca="1">_xll.BInterpol('Base CDI'!$H$4:$H$28,'Base CDI'!$J$4:$J$29,S383,"Cubic","Extrapolate=Linear","MultiX=Average","Skip=True","Sort=True")</f>
        <v>14.565267068045999</v>
      </c>
      <c r="U383" s="43">
        <f ca="1">_xll.BInterpol('Base CDI'!$H$4:$H$28,'Base CDI'!$I$4:$I$29,S383,"Cubic","Extrapolate=Linear","MultiX=Average","Skip=True","Sort=True")</f>
        <v>14.590184809153564</v>
      </c>
    </row>
    <row r="384" spans="16:21" x14ac:dyDescent="0.25">
      <c r="P384" s="10">
        <v>35068</v>
      </c>
      <c r="Q384">
        <v>1.983822</v>
      </c>
      <c r="S384" s="42">
        <f t="shared" ca="1" si="10"/>
        <v>46161</v>
      </c>
      <c r="T384" s="43">
        <f ca="1">_xll.BInterpol('Base CDI'!$H$4:$H$28,'Base CDI'!$J$4:$J$29,S384,"Cubic","Extrapolate=Linear","MultiX=Average","Skip=True","Sort=True")</f>
        <v>14.563477152824627</v>
      </c>
      <c r="U384" s="43">
        <f ca="1">_xll.BInterpol('Base CDI'!$H$4:$H$28,'Base CDI'!$I$4:$I$29,S384,"Cubic","Extrapolate=Linear","MultiX=Average","Skip=True","Sort=True")</f>
        <v>14.587921833545138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46162</v>
      </c>
      <c r="T385" s="43">
        <f ca="1">_xll.BInterpol('Base CDI'!$H$4:$H$28,'Base CDI'!$J$4:$J$29,S385,"Cubic","Extrapolate=Linear","MultiX=Average","Skip=True","Sort=True")</f>
        <v>14.561680832648896</v>
      </c>
      <c r="U385" s="43">
        <f ca="1">_xll.BInterpol('Base CDI'!$H$4:$H$28,'Base CDI'!$I$4:$I$29,S385,"Cubic","Extrapolate=Linear","MultiX=Average","Skip=True","Sort=True")</f>
        <v>14.585651729752698</v>
      </c>
    </row>
    <row r="386" spans="16:21" x14ac:dyDescent="0.25">
      <c r="P386" s="10">
        <v>35072</v>
      </c>
      <c r="Q386">
        <v>1.988281</v>
      </c>
      <c r="S386" s="42">
        <f t="shared" ca="1" si="10"/>
        <v>46163</v>
      </c>
      <c r="T386" s="43">
        <f ca="1">_xll.BInterpol('Base CDI'!$H$4:$H$28,'Base CDI'!$J$4:$J$29,S386,"Cubic","Extrapolate=Linear","MultiX=Average","Skip=True","Sort=True")</f>
        <v>14.559877997906042</v>
      </c>
      <c r="U386" s="43">
        <f ca="1">_xll.BInterpol('Base CDI'!$H$4:$H$28,'Base CDI'!$I$4:$I$29,S386,"Cubic","Extrapolate=Linear","MultiX=Average","Skip=True","Sort=True")</f>
        <v>14.583374583051059</v>
      </c>
    </row>
    <row r="387" spans="16:21" x14ac:dyDescent="0.25">
      <c r="P387" s="10">
        <v>35073</v>
      </c>
      <c r="Q387">
        <v>1.990515</v>
      </c>
      <c r="S387" s="42">
        <f t="shared" ca="1" si="10"/>
        <v>46164</v>
      </c>
      <c r="T387" s="43">
        <f ca="1">_xll.BInterpol('Base CDI'!$H$4:$H$28,'Base CDI'!$J$4:$J$29,S387,"Cubic","Extrapolate=Linear","MultiX=Average","Skip=True","Sort=True")</f>
        <v>14.558068538983298</v>
      </c>
      <c r="U387" s="43">
        <f ca="1">_xll.BInterpol('Base CDI'!$H$4:$H$28,'Base CDI'!$I$4:$I$29,S387,"Cubic","Extrapolate=Linear","MultiX=Average","Skip=True","Sort=True")</f>
        <v>14.581090478715042</v>
      </c>
    </row>
    <row r="388" spans="16:21" x14ac:dyDescent="0.25">
      <c r="P388" s="10">
        <v>35074</v>
      </c>
      <c r="Q388">
        <v>1.992758</v>
      </c>
      <c r="S388" s="42">
        <f t="shared" ca="1" si="10"/>
        <v>46165</v>
      </c>
      <c r="T388" s="43">
        <f ca="1">_xll.BInterpol('Base CDI'!$H$4:$H$28,'Base CDI'!$J$4:$J$29,S388,"Cubic","Extrapolate=Linear","MultiX=Average","Skip=True","Sort=True")</f>
        <v>14.556252346267895</v>
      </c>
      <c r="U388" s="43">
        <f ca="1">_xll.BInterpol('Base CDI'!$H$4:$H$28,'Base CDI'!$I$4:$I$29,S388,"Cubic","Extrapolate=Linear","MultiX=Average","Skip=True","Sort=True")</f>
        <v>14.578799502019464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46166</v>
      </c>
      <c r="T389" s="43">
        <f ca="1">_xll.BInterpol('Base CDI'!$H$4:$H$28,'Base CDI'!$J$4:$J$29,S389,"Cubic","Extrapolate=Linear","MultiX=Average","Skip=True","Sort=True")</f>
        <v>14.554429310147068</v>
      </c>
      <c r="U389" s="43">
        <f ca="1">_xll.BInterpol('Base CDI'!$H$4:$H$28,'Base CDI'!$I$4:$I$29,S389,"Cubic","Extrapolate=Linear","MultiX=Average","Skip=True","Sort=True")</f>
        <v>14.576501738239147</v>
      </c>
    </row>
    <row r="390" spans="16:21" x14ac:dyDescent="0.25">
      <c r="P390" s="10">
        <v>35076</v>
      </c>
      <c r="Q390">
        <v>1.997277</v>
      </c>
      <c r="S390" s="42">
        <f t="shared" ca="1" si="10"/>
        <v>46167</v>
      </c>
      <c r="T390" s="43">
        <f ca="1">_xll.BInterpol('Base CDI'!$H$4:$H$28,'Base CDI'!$J$4:$J$29,S390,"Cubic","Extrapolate=Linear","MultiX=Average","Skip=True","Sort=True")</f>
        <v>14.552599321008049</v>
      </c>
      <c r="U390" s="43">
        <f ca="1">_xll.BInterpol('Base CDI'!$H$4:$H$28,'Base CDI'!$I$4:$I$29,S390,"Cubic","Extrapolate=Linear","MultiX=Average","Skip=True","Sort=True")</f>
        <v>14.574197272648904</v>
      </c>
    </row>
    <row r="391" spans="16:21" x14ac:dyDescent="0.25">
      <c r="P391" s="10">
        <v>35079</v>
      </c>
      <c r="Q391">
        <v>1.999541</v>
      </c>
      <c r="S391" s="42">
        <f t="shared" ca="1" si="10"/>
        <v>46168</v>
      </c>
      <c r="T391" s="43">
        <f ca="1">_xll.BInterpol('Base CDI'!$H$4:$H$28,'Base CDI'!$J$4:$J$29,S391,"Cubic","Extrapolate=Linear","MultiX=Average","Skip=True","Sort=True")</f>
        <v>14.550762269238074</v>
      </c>
      <c r="U391" s="43">
        <f ca="1">_xll.BInterpol('Base CDI'!$H$4:$H$28,'Base CDI'!$I$4:$I$29,S391,"Cubic","Extrapolate=Linear","MultiX=Average","Skip=True","Sort=True")</f>
        <v>14.571886190523557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46169</v>
      </c>
      <c r="T392" s="43">
        <f ca="1">_xll.BInterpol('Base CDI'!$H$4:$H$28,'Base CDI'!$J$4:$J$29,S392,"Cubic","Extrapolate=Linear","MultiX=Average","Skip=True","Sort=True")</f>
        <v>14.548918045224372</v>
      </c>
      <c r="U392" s="43">
        <f ca="1">_xll.BInterpol('Base CDI'!$H$4:$H$28,'Base CDI'!$I$4:$I$29,S392,"Cubic","Extrapolate=Linear","MultiX=Average","Skip=True","Sort=True")</f>
        <v>14.569568577137924</v>
      </c>
    </row>
    <row r="393" spans="16:21" x14ac:dyDescent="0.25">
      <c r="P393" s="10">
        <v>35081</v>
      </c>
      <c r="Q393">
        <v>2.004089</v>
      </c>
      <c r="S393" s="42">
        <f t="shared" ca="1" si="10"/>
        <v>46170</v>
      </c>
      <c r="T393" s="43">
        <f ca="1">_xll.BInterpol('Base CDI'!$H$4:$H$28,'Base CDI'!$J$4:$J$29,S393,"Cubic","Extrapolate=Linear","MultiX=Average","Skip=True","Sort=True")</f>
        <v>14.54706653935418</v>
      </c>
      <c r="U393" s="43">
        <f ca="1">_xll.BInterpol('Base CDI'!$H$4:$H$28,'Base CDI'!$I$4:$I$29,S393,"Cubic","Extrapolate=Linear","MultiX=Average","Skip=True","Sort=True")</f>
        <v>14.567244517766824</v>
      </c>
    </row>
    <row r="394" spans="16:21" x14ac:dyDescent="0.25">
      <c r="P394" s="10">
        <v>35082</v>
      </c>
      <c r="Q394">
        <v>2.006367</v>
      </c>
      <c r="S394" s="42">
        <f t="shared" ca="1" si="10"/>
        <v>46171</v>
      </c>
      <c r="T394" s="43">
        <f ca="1">_xll.BInterpol('Base CDI'!$H$4:$H$28,'Base CDI'!$J$4:$J$29,S394,"Cubic","Extrapolate=Linear","MultiX=Average","Skip=True","Sort=True")</f>
        <v>14.545207642014727</v>
      </c>
      <c r="U394" s="43">
        <f ca="1">_xll.BInterpol('Base CDI'!$H$4:$H$28,'Base CDI'!$I$4:$I$29,S394,"Cubic","Extrapolate=Linear","MultiX=Average","Skip=True","Sort=True")</f>
        <v>14.564914097685072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46172</v>
      </c>
      <c r="T395" s="43">
        <f ca="1">_xll.BInterpol('Base CDI'!$H$4:$H$28,'Base CDI'!$J$4:$J$29,S395,"Cubic","Extrapolate=Linear","MultiX=Average","Skip=True","Sort=True")</f>
        <v>14.54334124359325</v>
      </c>
      <c r="U395" s="43">
        <f ca="1">_xll.BInterpol('Base CDI'!$H$4:$H$28,'Base CDI'!$I$4:$I$29,S395,"Cubic","Extrapolate=Linear","MultiX=Average","Skip=True","Sort=True")</f>
        <v>14.562577402167491</v>
      </c>
    </row>
    <row r="396" spans="16:21" x14ac:dyDescent="0.25">
      <c r="P396" s="10">
        <v>35086</v>
      </c>
      <c r="Q396">
        <v>2.011018</v>
      </c>
      <c r="S396" s="42">
        <f t="shared" ca="1" si="11"/>
        <v>46173</v>
      </c>
      <c r="T396" s="43">
        <f ca="1">_xll.BInterpol('Base CDI'!$H$4:$H$28,'Base CDI'!$J$4:$J$29,S396,"Cubic","Extrapolate=Linear","MultiX=Average","Skip=True","Sort=True")</f>
        <v>14.541467234476983</v>
      </c>
      <c r="U396" s="43">
        <f ca="1">_xll.BInterpol('Base CDI'!$H$4:$H$28,'Base CDI'!$I$4:$I$29,S396,"Cubic","Extrapolate=Linear","MultiX=Average","Skip=True","Sort=True")</f>
        <v>14.560234516488899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46174</v>
      </c>
      <c r="T397" s="43">
        <f ca="1">_xll.BInterpol('Base CDI'!$H$4:$H$28,'Base CDI'!$J$4:$J$29,S397,"Cubic","Extrapolate=Linear","MultiX=Average","Skip=True","Sort=True")</f>
        <v>14.539585505053154</v>
      </c>
      <c r="U397" s="43">
        <f ca="1">_xll.BInterpol('Base CDI'!$H$4:$H$28,'Base CDI'!$I$4:$I$29,S397,"Cubic","Extrapolate=Linear","MultiX=Average","Skip=True","Sort=True")</f>
        <v>14.557885525924112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46175</v>
      </c>
      <c r="T398" s="43">
        <f ca="1">_xll.BInterpol('Base CDI'!$H$4:$H$28,'Base CDI'!$J$4:$J$29,S398,"Cubic","Extrapolate=Linear","MultiX=Average","Skip=True","Sort=True")</f>
        <v>14.537695945709</v>
      </c>
      <c r="U398" s="43">
        <f ca="1">_xll.BInterpol('Base CDI'!$H$4:$H$28,'Base CDI'!$I$4:$I$29,S398,"Cubic","Extrapolate=Linear","MultiX=Average","Skip=True","Sort=True")</f>
        <v>14.555530515747948</v>
      </c>
    </row>
    <row r="399" spans="16:21" x14ac:dyDescent="0.25">
      <c r="P399" s="10">
        <v>35089</v>
      </c>
      <c r="Q399">
        <v>2.018078</v>
      </c>
      <c r="S399" s="42">
        <f t="shared" ca="1" si="11"/>
        <v>46176</v>
      </c>
      <c r="T399" s="43">
        <f ca="1">_xll.BInterpol('Base CDI'!$H$4:$H$28,'Base CDI'!$J$4:$J$29,S399,"Cubic","Extrapolate=Linear","MultiX=Average","Skip=True","Sort=True")</f>
        <v>14.535798446831754</v>
      </c>
      <c r="U399" s="43">
        <f ca="1">_xll.BInterpol('Base CDI'!$H$4:$H$28,'Base CDI'!$I$4:$I$29,S399,"Cubic","Extrapolate=Linear","MultiX=Average","Skip=True","Sort=True")</f>
        <v>14.55316957123523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46177</v>
      </c>
      <c r="T400" s="43">
        <f ca="1">_xll.BInterpol('Base CDI'!$H$4:$H$28,'Base CDI'!$J$4:$J$29,S400,"Cubic","Extrapolate=Linear","MultiX=Average","Skip=True","Sort=True")</f>
        <v>14.533892898808649</v>
      </c>
      <c r="U400" s="43">
        <f ca="1">_xll.BInterpol('Base CDI'!$H$4:$H$28,'Base CDI'!$I$4:$I$29,S400,"Cubic","Extrapolate=Linear","MultiX=Average","Skip=True","Sort=True")</f>
        <v>14.550802777660772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46178</v>
      </c>
      <c r="T401" s="43">
        <f ca="1">_xll.BInterpol('Base CDI'!$H$4:$H$28,'Base CDI'!$J$4:$J$29,S401,"Cubic","Extrapolate=Linear","MultiX=Average","Skip=True","Sort=True")</f>
        <v>14.531979192026915</v>
      </c>
      <c r="U401" s="43">
        <f ca="1">_xll.BInterpol('Base CDI'!$H$4:$H$28,'Base CDI'!$I$4:$I$29,S401,"Cubic","Extrapolate=Linear","MultiX=Average","Skip=True","Sort=True")</f>
        <v>14.548430220299394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46179</v>
      </c>
      <c r="T402" s="43">
        <f ca="1">_xll.BInterpol('Base CDI'!$H$4:$H$28,'Base CDI'!$J$4:$J$29,S402,"Cubic","Extrapolate=Linear","MultiX=Average","Skip=True","Sort=True")</f>
        <v>14.530057216873791</v>
      </c>
      <c r="U402" s="43">
        <f ca="1">_xll.BInterpol('Base CDI'!$H$4:$H$28,'Base CDI'!$I$4:$I$29,S402,"Cubic","Extrapolate=Linear","MultiX=Average","Skip=True","Sort=True")</f>
        <v>14.546051984425915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46180</v>
      </c>
      <c r="T403" s="43">
        <f ca="1">_xll.BInterpol('Base CDI'!$H$4:$H$28,'Base CDI'!$J$4:$J$29,S403,"Cubic","Extrapolate=Linear","MultiX=Average","Skip=True","Sort=True")</f>
        <v>14.528126863736507</v>
      </c>
      <c r="U403" s="43">
        <f ca="1">_xll.BInterpol('Base CDI'!$H$4:$H$28,'Base CDI'!$I$4:$I$29,S403,"Cubic","Extrapolate=Linear","MultiX=Average","Skip=True","Sort=True")</f>
        <v>14.543668155315153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46181</v>
      </c>
      <c r="T404" s="43">
        <f ca="1">_xll.BInterpol('Base CDI'!$H$4:$H$28,'Base CDI'!$J$4:$J$29,S404,"Cubic","Extrapolate=Linear","MultiX=Average","Skip=True","Sort=True")</f>
        <v>14.526188023002295</v>
      </c>
      <c r="U404" s="43">
        <f ca="1">_xll.BInterpol('Base CDI'!$H$4:$H$28,'Base CDI'!$I$4:$I$29,S404,"Cubic","Extrapolate=Linear","MultiX=Average","Skip=True","Sort=True")</f>
        <v>14.541278818241926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46182</v>
      </c>
      <c r="T405" s="43">
        <f ca="1">_xll.BInterpol('Base CDI'!$H$4:$H$28,'Base CDI'!$J$4:$J$29,S405,"Cubic","Extrapolate=Linear","MultiX=Average","Skip=True","Sort=True")</f>
        <v>14.52424058505839</v>
      </c>
      <c r="U405" s="43">
        <f ca="1">_xll.BInterpol('Base CDI'!$H$4:$H$28,'Base CDI'!$I$4:$I$29,S405,"Cubic","Extrapolate=Linear","MultiX=Average","Skip=True","Sort=True")</f>
        <v>14.538884058481054</v>
      </c>
    </row>
    <row r="406" spans="16:21" x14ac:dyDescent="0.25">
      <c r="P406" s="10">
        <v>35100</v>
      </c>
      <c r="Q406">
        <v>2.034691</v>
      </c>
      <c r="S406" s="42">
        <f t="shared" ca="1" si="11"/>
        <v>46183</v>
      </c>
      <c r="T406" s="43">
        <f ca="1">_xll.BInterpol('Base CDI'!$H$4:$H$28,'Base CDI'!$J$4:$J$29,S406,"Cubic","Extrapolate=Linear","MultiX=Average","Skip=True","Sort=True")</f>
        <v>14.522284440292024</v>
      </c>
      <c r="U406" s="43">
        <f ca="1">_xll.BInterpol('Base CDI'!$H$4:$H$28,'Base CDI'!$I$4:$I$29,S406,"Cubic","Extrapolate=Linear","MultiX=Average","Skip=True","Sort=True")</f>
        <v>14.536483961307352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46184</v>
      </c>
      <c r="T407" s="43">
        <f ca="1">_xll.BInterpol('Base CDI'!$H$4:$H$28,'Base CDI'!$J$4:$J$29,S407,"Cubic","Extrapolate=Linear","MultiX=Average","Skip=True","Sort=True")</f>
        <v>14.520319479090432</v>
      </c>
      <c r="U407" s="43">
        <f ca="1">_xll.BInterpol('Base CDI'!$H$4:$H$28,'Base CDI'!$I$4:$I$29,S407,"Cubic","Extrapolate=Linear","MultiX=Average","Skip=True","Sort=True")</f>
        <v>14.534078611995644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46185</v>
      </c>
      <c r="T408" s="43">
        <f ca="1">_xll.BInterpol('Base CDI'!$H$4:$H$28,'Base CDI'!$J$4:$J$29,S408,"Cubic","Extrapolate=Linear","MultiX=Average","Skip=True","Sort=True")</f>
        <v>14.518345591840845</v>
      </c>
      <c r="U408" s="43">
        <f ca="1">_xll.BInterpol('Base CDI'!$H$4:$H$28,'Base CDI'!$I$4:$I$29,S408,"Cubic","Extrapolate=Linear","MultiX=Average","Skip=True","Sort=True")</f>
        <v>14.531668095820743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46186</v>
      </c>
      <c r="T409" s="43">
        <f ca="1">_xll.BInterpol('Base CDI'!$H$4:$H$28,'Base CDI'!$J$4:$J$29,S409,"Cubic","Extrapolate=Linear","MultiX=Average","Skip=True","Sort=True")</f>
        <v>14.516362668930498</v>
      </c>
      <c r="U409" s="43">
        <f ca="1">_xll.BInterpol('Base CDI'!$H$4:$H$28,'Base CDI'!$I$4:$I$29,S409,"Cubic","Extrapolate=Linear","MultiX=Average","Skip=True","Sort=True")</f>
        <v>14.529252498057472</v>
      </c>
    </row>
    <row r="410" spans="16:21" x14ac:dyDescent="0.25">
      <c r="P410" s="10">
        <v>35104</v>
      </c>
      <c r="Q410">
        <v>2.044448</v>
      </c>
      <c r="S410" s="42">
        <f t="shared" ca="1" si="11"/>
        <v>46187</v>
      </c>
      <c r="T410" s="43">
        <f ca="1">_xll.BInterpol('Base CDI'!$H$4:$H$28,'Base CDI'!$J$4:$J$29,S410,"Cubic","Extrapolate=Linear","MultiX=Average","Skip=True","Sort=True")</f>
        <v>14.514370600746624</v>
      </c>
      <c r="U410" s="43">
        <f ca="1">_xll.BInterpol('Base CDI'!$H$4:$H$28,'Base CDI'!$I$4:$I$29,S410,"Cubic","Extrapolate=Linear","MultiX=Average","Skip=True","Sort=True")</f>
        <v>14.526831903980646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46188</v>
      </c>
      <c r="T411" s="43">
        <f ca="1">_xll.BInterpol('Base CDI'!$H$4:$H$28,'Base CDI'!$J$4:$J$29,S411,"Cubic","Extrapolate=Linear","MultiX=Average","Skip=True","Sort=True")</f>
        <v>14.512369277676454</v>
      </c>
      <c r="U411" s="43">
        <f ca="1">_xll.BInterpol('Base CDI'!$H$4:$H$28,'Base CDI'!$I$4:$I$29,S411,"Cubic","Extrapolate=Linear","MultiX=Average","Skip=True","Sort=True")</f>
        <v>14.524406398865084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46189</v>
      </c>
      <c r="T412" s="43">
        <f ca="1">_xll.BInterpol('Base CDI'!$H$4:$H$28,'Base CDI'!$J$4:$J$29,S412,"Cubic","Extrapolate=Linear","MultiX=Average","Skip=True","Sort=True")</f>
        <v>14.510358590107224</v>
      </c>
      <c r="U412" s="43">
        <f ca="1">_xll.BInterpol('Base CDI'!$H$4:$H$28,'Base CDI'!$I$4:$I$29,S412,"Cubic","Extrapolate=Linear","MultiX=Average","Skip=True","Sort=True")</f>
        <v>14.521976067985607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46190</v>
      </c>
      <c r="T413" s="43">
        <f ca="1">_xll.BInterpol('Base CDI'!$H$4:$H$28,'Base CDI'!$J$4:$J$29,S413,"Cubic","Extrapolate=Linear","MultiX=Average","Skip=True","Sort=True")</f>
        <v>14.508338428426166</v>
      </c>
      <c r="U413" s="43">
        <f ca="1">_xll.BInterpol('Base CDI'!$H$4:$H$28,'Base CDI'!$I$4:$I$29,S413,"Cubic","Extrapolate=Linear","MultiX=Average","Skip=True","Sort=True")</f>
        <v>14.519540996617032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46191</v>
      </c>
      <c r="T414" s="43">
        <f ca="1">_xll.BInterpol('Base CDI'!$H$4:$H$28,'Base CDI'!$J$4:$J$29,S414,"Cubic","Extrapolate=Linear","MultiX=Average","Skip=True","Sort=True")</f>
        <v>14.506308683020514</v>
      </c>
      <c r="U414" s="43">
        <f ca="1">_xll.BInterpol('Base CDI'!$H$4:$H$28,'Base CDI'!$I$4:$I$29,S414,"Cubic","Extrapolate=Linear","MultiX=Average","Skip=True","Sort=True")</f>
        <v>14.517101270034175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46192</v>
      </c>
      <c r="T415" s="43">
        <f ca="1">_xll.BInterpol('Base CDI'!$H$4:$H$28,'Base CDI'!$J$4:$J$29,S415,"Cubic","Extrapolate=Linear","MultiX=Average","Skip=True","Sort=True")</f>
        <v>14.504269244277499</v>
      </c>
      <c r="U415" s="43">
        <f ca="1">_xll.BInterpol('Base CDI'!$H$4:$H$28,'Base CDI'!$I$4:$I$29,S415,"Cubic","Extrapolate=Linear","MultiX=Average","Skip=True","Sort=True")</f>
        <v>14.514656973511858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46193</v>
      </c>
      <c r="T416" s="43">
        <f ca="1">_xll.BInterpol('Base CDI'!$H$4:$H$28,'Base CDI'!$J$4:$J$29,S416,"Cubic","Extrapolate=Linear","MultiX=Average","Skip=True","Sort=True")</f>
        <v>14.502220002584355</v>
      </c>
      <c r="U416" s="43">
        <f ca="1">_xll.BInterpol('Base CDI'!$H$4:$H$28,'Base CDI'!$I$4:$I$29,S416,"Cubic","Extrapolate=Linear","MultiX=Average","Skip=True","Sort=True")</f>
        <v>14.512208192324898</v>
      </c>
    </row>
    <row r="417" spans="16:21" x14ac:dyDescent="0.25">
      <c r="P417" s="10">
        <v>35117</v>
      </c>
      <c r="Q417">
        <v>2.061992</v>
      </c>
      <c r="S417" s="42">
        <f t="shared" ca="1" si="11"/>
        <v>46194</v>
      </c>
      <c r="T417" s="43">
        <f ca="1">_xll.BInterpol('Base CDI'!$H$4:$H$28,'Base CDI'!$J$4:$J$29,S417,"Cubic","Extrapolate=Linear","MultiX=Average","Skip=True","Sort=True")</f>
        <v>14.500160848328317</v>
      </c>
      <c r="U417" s="43">
        <f ca="1">_xll.BInterpol('Base CDI'!$H$4:$H$28,'Base CDI'!$I$4:$I$29,S417,"Cubic","Extrapolate=Linear","MultiX=Average","Skip=True","Sort=True")</f>
        <v>14.509755011748114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46195</v>
      </c>
      <c r="T418" s="43">
        <f ca="1">_xll.BInterpol('Base CDI'!$H$4:$H$28,'Base CDI'!$J$4:$J$29,S418,"Cubic","Extrapolate=Linear","MultiX=Average","Skip=True","Sort=True")</f>
        <v>14.498091671896617</v>
      </c>
      <c r="U418" s="43">
        <f ca="1">_xll.BInterpol('Base CDI'!$H$4:$H$28,'Base CDI'!$I$4:$I$29,S418,"Cubic","Extrapolate=Linear","MultiX=Average","Skip=True","Sort=True")</f>
        <v>14.507297517056324</v>
      </c>
    </row>
    <row r="419" spans="16:21" x14ac:dyDescent="0.25">
      <c r="P419" s="10">
        <v>35121</v>
      </c>
      <c r="Q419">
        <v>2.067116</v>
      </c>
      <c r="S419" s="42">
        <f t="shared" ca="1" si="11"/>
        <v>46196</v>
      </c>
      <c r="T419" s="43">
        <f ca="1">_xll.BInterpol('Base CDI'!$H$4:$H$28,'Base CDI'!$J$4:$J$29,S419,"Cubic","Extrapolate=Linear","MultiX=Average","Skip=True","Sort=True")</f>
        <v>14.496012363676488</v>
      </c>
      <c r="U419" s="43">
        <f ca="1">_xll.BInterpol('Base CDI'!$H$4:$H$28,'Base CDI'!$I$4:$I$29,S419,"Cubic","Extrapolate=Linear","MultiX=Average","Skip=True","Sort=True")</f>
        <v>14.504835793524347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46197</v>
      </c>
      <c r="T420" s="43">
        <f ca="1">_xll.BInterpol('Base CDI'!$H$4:$H$28,'Base CDI'!$J$4:$J$29,S420,"Cubic","Extrapolate=Linear","MultiX=Average","Skip=True","Sort=True")</f>
        <v>14.493922814055164</v>
      </c>
      <c r="U420" s="43">
        <f ca="1">_xll.BInterpol('Base CDI'!$H$4:$H$28,'Base CDI'!$I$4:$I$29,S420,"Cubic","Extrapolate=Linear","MultiX=Average","Skip=True","Sort=True")</f>
        <v>14.502369926427001</v>
      </c>
    </row>
    <row r="421" spans="16:21" x14ac:dyDescent="0.25">
      <c r="P421" s="10">
        <v>35123</v>
      </c>
      <c r="Q421">
        <v>2.072066</v>
      </c>
      <c r="S421" s="42">
        <f t="shared" ca="1" si="11"/>
        <v>46198</v>
      </c>
      <c r="T421" s="43">
        <f ca="1">_xll.BInterpol('Base CDI'!$H$4:$H$28,'Base CDI'!$J$4:$J$29,S421,"Cubic","Extrapolate=Linear","MultiX=Average","Skip=True","Sort=True")</f>
        <v>14.491822913419876</v>
      </c>
      <c r="U421" s="43">
        <f ca="1">_xll.BInterpol('Base CDI'!$H$4:$H$28,'Base CDI'!$I$4:$I$29,S421,"Cubic","Extrapolate=Linear","MultiX=Average","Skip=True","Sort=True")</f>
        <v>14.499900001039103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46199</v>
      </c>
      <c r="T422" s="43">
        <f ca="1">_xll.BInterpol('Base CDI'!$H$4:$H$28,'Base CDI'!$J$4:$J$29,S422,"Cubic","Extrapolate=Linear","MultiX=Average","Skip=True","Sort=True")</f>
        <v>14.48971255215786</v>
      </c>
      <c r="U422" s="43">
        <f ca="1">_xll.BInterpol('Base CDI'!$H$4:$H$28,'Base CDI'!$I$4:$I$29,S422,"Cubic","Extrapolate=Linear","MultiX=Average","Skip=True","Sort=True")</f>
        <v>14.497426102635476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46200</v>
      </c>
      <c r="T423" s="43">
        <f ca="1">_xll.BInterpol('Base CDI'!$H$4:$H$28,'Base CDI'!$J$4:$J$29,S423,"Cubic","Extrapolate=Linear","MultiX=Average","Skip=True","Sort=True")</f>
        <v>14.487591620656348</v>
      </c>
      <c r="U423" s="43">
        <f ca="1">_xll.BInterpol('Base CDI'!$H$4:$H$28,'Base CDI'!$I$4:$I$29,S423,"Cubic","Extrapolate=Linear","MultiX=Average","Skip=True","Sort=True")</f>
        <v>14.494948316490934</v>
      </c>
    </row>
    <row r="424" spans="16:21" x14ac:dyDescent="0.25">
      <c r="P424" s="10">
        <v>35128</v>
      </c>
      <c r="Q424">
        <v>2.078856</v>
      </c>
      <c r="S424" s="42">
        <f t="shared" ca="1" si="11"/>
        <v>46201</v>
      </c>
      <c r="T424" s="43">
        <f ca="1">_xll.BInterpol('Base CDI'!$H$4:$H$28,'Base CDI'!$J$4:$J$29,S424,"Cubic","Extrapolate=Linear","MultiX=Average","Skip=True","Sort=True")</f>
        <v>14.485460009302571</v>
      </c>
      <c r="U424" s="43">
        <f ca="1">_xll.BInterpol('Base CDI'!$H$4:$H$28,'Base CDI'!$I$4:$I$29,S424,"Cubic","Extrapolate=Linear","MultiX=Average","Skip=True","Sort=True")</f>
        <v>14.492466727880297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46202</v>
      </c>
      <c r="T425" s="43">
        <f ca="1">_xll.BInterpol('Base CDI'!$H$4:$H$28,'Base CDI'!$J$4:$J$29,S425,"Cubic","Extrapolate=Linear","MultiX=Average","Skip=True","Sort=True")</f>
        <v>14.483317608483766</v>
      </c>
      <c r="U425" s="43">
        <f ca="1">_xll.BInterpol('Base CDI'!$H$4:$H$28,'Base CDI'!$I$4:$I$29,S425,"Cubic","Extrapolate=Linear","MultiX=Average","Skip=True","Sort=True")</f>
        <v>14.489981422078383</v>
      </c>
    </row>
    <row r="426" spans="16:21" x14ac:dyDescent="0.25">
      <c r="P426" s="10">
        <v>35130</v>
      </c>
      <c r="Q426">
        <v>2.083196</v>
      </c>
      <c r="S426" s="42">
        <f t="shared" ca="1" si="11"/>
        <v>46203</v>
      </c>
      <c r="T426" s="43">
        <f ca="1">_xll.BInterpol('Base CDI'!$H$4:$H$28,'Base CDI'!$J$4:$J$29,S426,"Cubic","Extrapolate=Linear","MultiX=Average","Skip=True","Sort=True")</f>
        <v>14.481164308587164</v>
      </c>
      <c r="U426" s="43">
        <f ca="1">_xll.BInterpol('Base CDI'!$H$4:$H$28,'Base CDI'!$I$4:$I$29,S426,"Cubic","Extrapolate=Linear","MultiX=Average","Skip=True","Sort=True")</f>
        <v>14.487492484360011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46204</v>
      </c>
      <c r="T427" s="43">
        <f ca="1">_xll.BInterpol('Base CDI'!$H$4:$H$28,'Base CDI'!$J$4:$J$29,S427,"Cubic","Extrapolate=Linear","MultiX=Average","Skip=True","Sort=True")</f>
        <v>14.478999999999999</v>
      </c>
      <c r="U427" s="43">
        <f ca="1">_xll.BInterpol('Base CDI'!$H$4:$H$28,'Base CDI'!$I$4:$I$29,S427,"Cubic","Extrapolate=Linear","MultiX=Average","Skip=True","Sort=True")</f>
        <v>14.484999999999999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46205</v>
      </c>
      <c r="T428" s="43">
        <f ca="1">_xll.BInterpol('Base CDI'!$H$4:$H$28,'Base CDI'!$J$4:$J$29,S428,"Cubic","Extrapolate=Linear","MultiX=Average","Skip=True","Sort=True")</f>
        <v>14.476824607153894</v>
      </c>
      <c r="U428" s="43">
        <f ca="1">_xll.BInterpol('Base CDI'!$H$4:$H$28,'Base CDI'!$I$4:$I$29,S428,"Cubic","Extrapolate=Linear","MultiX=Average","Skip=True","Sort=True")</f>
        <v>14.482504047239116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46206</v>
      </c>
      <c r="T429" s="43">
        <f ca="1">_xll.BInterpol('Base CDI'!$H$4:$H$28,'Base CDI'!$J$4:$J$29,S429,"Cubic","Extrapolate=Linear","MultiX=Average","Skip=True","Sort=True")</f>
        <v>14.474638190658036</v>
      </c>
      <c r="U429" s="43">
        <f ca="1">_xll.BInterpol('Base CDI'!$H$4:$H$28,'Base CDI'!$I$4:$I$29,S429,"Cubic","Extrapolate=Linear","MultiX=Average","Skip=True","Sort=True")</f>
        <v>14.480004676181926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46207</v>
      </c>
      <c r="T430" s="43">
        <f ca="1">_xll.BInterpol('Base CDI'!$H$4:$H$28,'Base CDI'!$J$4:$J$29,S430,"Cubic","Extrapolate=Linear","MultiX=Average","Skip=True","Sort=True")</f>
        <v>14.472440845166002</v>
      </c>
      <c r="U430" s="43">
        <f ca="1">_xll.BInterpol('Base CDI'!$H$4:$H$28,'Base CDI'!$I$4:$I$29,S430,"Cubic","Extrapolate=Linear","MultiX=Average","Skip=True","Sort=True")</f>
        <v>14.477501929898942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46208</v>
      </c>
      <c r="T431" s="43">
        <f ca="1">_xll.BInterpol('Base CDI'!$H$4:$H$28,'Base CDI'!$J$4:$J$29,S431,"Cubic","Extrapolate=Linear","MultiX=Average","Skip=True","Sort=True")</f>
        <v>14.470232665331366</v>
      </c>
      <c r="U431" s="43">
        <f ca="1">_xll.BInterpol('Base CDI'!$H$4:$H$28,'Base CDI'!$I$4:$I$29,S431,"Cubic","Extrapolate=Linear","MultiX=Average","Skip=True","Sort=True")</f>
        <v>14.47499585146068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46209</v>
      </c>
      <c r="T432" s="43">
        <f ca="1">_xll.BInterpol('Base CDI'!$H$4:$H$28,'Base CDI'!$J$4:$J$29,S432,"Cubic","Extrapolate=Linear","MultiX=Average","Skip=True","Sort=True")</f>
        <v>14.468013745807708</v>
      </c>
      <c r="U432" s="43">
        <f ca="1">_xll.BInterpol('Base CDI'!$H$4:$H$28,'Base CDI'!$I$4:$I$29,S432,"Cubic","Extrapolate=Linear","MultiX=Average","Skip=True","Sort=True")</f>
        <v>14.472486483937653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46210</v>
      </c>
      <c r="T433" s="43">
        <f ca="1">_xll.BInterpol('Base CDI'!$H$4:$H$28,'Base CDI'!$J$4:$J$29,S433,"Cubic","Extrapolate=Linear","MultiX=Average","Skip=True","Sort=True")</f>
        <v>14.465784181248603</v>
      </c>
      <c r="U433" s="43">
        <f ca="1">_xll.BInterpol('Base CDI'!$H$4:$H$28,'Base CDI'!$I$4:$I$29,S433,"Cubic","Extrapolate=Linear","MultiX=Average","Skip=True","Sort=True")</f>
        <v>14.469973870400374</v>
      </c>
    </row>
    <row r="434" spans="16:21" x14ac:dyDescent="0.25">
      <c r="P434" s="10">
        <v>35142</v>
      </c>
      <c r="Q434">
        <v>2.100536</v>
      </c>
      <c r="S434" s="42">
        <f t="shared" ca="1" si="11"/>
        <v>46211</v>
      </c>
      <c r="T434" s="43">
        <f ca="1">_xll.BInterpol('Base CDI'!$H$4:$H$28,'Base CDI'!$J$4:$J$29,S434,"Cubic","Extrapolate=Linear","MultiX=Average","Skip=True","Sort=True")</f>
        <v>14.463544066307628</v>
      </c>
      <c r="U434" s="43">
        <f ca="1">_xll.BInterpol('Base CDI'!$H$4:$H$28,'Base CDI'!$I$4:$I$29,S434,"Cubic","Extrapolate=Linear","MultiX=Average","Skip=True","Sort=True")</f>
        <v>14.467458053919357</v>
      </c>
    </row>
    <row r="435" spans="16:21" x14ac:dyDescent="0.25">
      <c r="P435" s="10">
        <v>35143</v>
      </c>
      <c r="Q435">
        <v>2.102706</v>
      </c>
      <c r="S435" s="42">
        <f t="shared" ca="1" si="11"/>
        <v>46212</v>
      </c>
      <c r="T435" s="43">
        <f ca="1">_xll.BInterpol('Base CDI'!$H$4:$H$28,'Base CDI'!$J$4:$J$29,S435,"Cubic","Extrapolate=Linear","MultiX=Average","Skip=True","Sort=True")</f>
        <v>14.46129349563836</v>
      </c>
      <c r="U435" s="43">
        <f ca="1">_xll.BInterpol('Base CDI'!$H$4:$H$28,'Base CDI'!$I$4:$I$29,S435,"Cubic","Extrapolate=Linear","MultiX=Average","Skip=True","Sort=True")</f>
        <v>14.464939077565118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46213</v>
      </c>
      <c r="T436" s="43">
        <f ca="1">_xll.BInterpol('Base CDI'!$H$4:$H$28,'Base CDI'!$J$4:$J$29,S436,"Cubic","Extrapolate=Linear","MultiX=Average","Skip=True","Sort=True")</f>
        <v>14.459032563894375</v>
      </c>
      <c r="U436" s="43">
        <f ca="1">_xll.BInterpol('Base CDI'!$H$4:$H$28,'Base CDI'!$I$4:$I$29,S436,"Cubic","Extrapolate=Linear","MultiX=Average","Skip=True","Sort=True")</f>
        <v>14.46241698440817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46214</v>
      </c>
      <c r="T437" s="43">
        <f ca="1">_xll.BInterpol('Base CDI'!$H$4:$H$28,'Base CDI'!$J$4:$J$29,S437,"Cubic","Extrapolate=Linear","MultiX=Average","Skip=True","Sort=True")</f>
        <v>14.456761365729252</v>
      </c>
      <c r="U437" s="43">
        <f ca="1">_xll.BInterpol('Base CDI'!$H$4:$H$28,'Base CDI'!$I$4:$I$29,S437,"Cubic","Extrapolate=Linear","MultiX=Average","Skip=True","Sort=True")</f>
        <v>14.459891817519026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46215</v>
      </c>
      <c r="T438" s="43">
        <f ca="1">_xll.BInterpol('Base CDI'!$H$4:$H$28,'Base CDI'!$J$4:$J$29,S438,"Cubic","Extrapolate=Linear","MultiX=Average","Skip=True","Sort=True")</f>
        <v>14.454479995796564</v>
      </c>
      <c r="U438" s="43">
        <f ca="1">_xll.BInterpol('Base CDI'!$H$4:$H$28,'Base CDI'!$I$4:$I$29,S438,"Cubic","Extrapolate=Linear","MultiX=Average","Skip=True","Sort=True")</f>
        <v>14.4573636199682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46216</v>
      </c>
      <c r="T439" s="43">
        <f ca="1">_xll.BInterpol('Base CDI'!$H$4:$H$28,'Base CDI'!$J$4:$J$29,S439,"Cubic","Extrapolate=Linear","MultiX=Average","Skip=True","Sort=True")</f>
        <v>14.452188548749891</v>
      </c>
      <c r="U439" s="43">
        <f ca="1">_xll.BInterpol('Base CDI'!$H$4:$H$28,'Base CDI'!$I$4:$I$29,S439,"Cubic","Extrapolate=Linear","MultiX=Average","Skip=True","Sort=True")</f>
        <v>14.454832434826208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46217</v>
      </c>
      <c r="T440" s="43">
        <f ca="1">_xll.BInterpol('Base CDI'!$H$4:$H$28,'Base CDI'!$J$4:$J$29,S440,"Cubic","Extrapolate=Linear","MultiX=Average","Skip=True","Sort=True")</f>
        <v>14.449887119242808</v>
      </c>
      <c r="U440" s="43">
        <f ca="1">_xll.BInterpol('Base CDI'!$H$4:$H$28,'Base CDI'!$I$4:$I$29,S440,"Cubic","Extrapolate=Linear","MultiX=Average","Skip=True","Sort=True")</f>
        <v>14.452298305163561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46218</v>
      </c>
      <c r="T441" s="43">
        <f ca="1">_xll.BInterpol('Base CDI'!$H$4:$H$28,'Base CDI'!$J$4:$J$29,S441,"Cubic","Extrapolate=Linear","MultiX=Average","Skip=True","Sort=True")</f>
        <v>14.447575801928894</v>
      </c>
      <c r="U441" s="43">
        <f ca="1">_xll.BInterpol('Base CDI'!$H$4:$H$28,'Base CDI'!$I$4:$I$29,S441,"Cubic","Extrapolate=Linear","MultiX=Average","Skip=True","Sort=True")</f>
        <v>14.449761274050775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46219</v>
      </c>
      <c r="T442" s="43">
        <f ca="1">_xll.BInterpol('Base CDI'!$H$4:$H$28,'Base CDI'!$J$4:$J$29,S442,"Cubic","Extrapolate=Linear","MultiX=Average","Skip=True","Sort=True")</f>
        <v>14.445254691461722</v>
      </c>
      <c r="U442" s="43">
        <f ca="1">_xll.BInterpol('Base CDI'!$H$4:$H$28,'Base CDI'!$I$4:$I$29,S442,"Cubic","Extrapolate=Linear","MultiX=Average","Skip=True","Sort=True")</f>
        <v>14.447221384558366</v>
      </c>
    </row>
    <row r="443" spans="16:21" x14ac:dyDescent="0.25">
      <c r="P443" s="10">
        <v>35153</v>
      </c>
      <c r="Q443">
        <v>2.120123</v>
      </c>
      <c r="S443" s="42">
        <f t="shared" ca="1" si="11"/>
        <v>46220</v>
      </c>
      <c r="T443" s="43">
        <f ca="1">_xll.BInterpol('Base CDI'!$H$4:$H$28,'Base CDI'!$J$4:$J$29,S443,"Cubic","Extrapolate=Linear","MultiX=Average","Skip=True","Sort=True")</f>
        <v>14.44292388249487</v>
      </c>
      <c r="U443" s="43">
        <f ca="1">_xll.BInterpol('Base CDI'!$H$4:$H$28,'Base CDI'!$I$4:$I$29,S443,"Cubic","Extrapolate=Linear","MultiX=Average","Skip=True","Sort=True")</f>
        <v>14.444678679756842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46221</v>
      </c>
      <c r="T444" s="43">
        <f ca="1">_xll.BInterpol('Base CDI'!$H$4:$H$28,'Base CDI'!$J$4:$J$29,S444,"Cubic","Extrapolate=Linear","MultiX=Average","Skip=True","Sort=True")</f>
        <v>14.440583469681917</v>
      </c>
      <c r="U444" s="43">
        <f ca="1">_xll.BInterpol('Base CDI'!$H$4:$H$28,'Base CDI'!$I$4:$I$29,S444,"Cubic","Extrapolate=Linear","MultiX=Average","Skip=True","Sort=True")</f>
        <v>14.442133202716724</v>
      </c>
    </row>
    <row r="445" spans="16:21" x14ac:dyDescent="0.25">
      <c r="P445" s="10">
        <v>35157</v>
      </c>
      <c r="Q445">
        <v>2.124422</v>
      </c>
      <c r="S445" s="42">
        <f t="shared" ca="1" si="11"/>
        <v>46222</v>
      </c>
      <c r="T445" s="43">
        <f ca="1">_xll.BInterpol('Base CDI'!$H$4:$H$28,'Base CDI'!$J$4:$J$29,S445,"Cubic","Extrapolate=Linear","MultiX=Average","Skip=True","Sort=True")</f>
        <v>14.438233547676436</v>
      </c>
      <c r="U445" s="43">
        <f ca="1">_xll.BInterpol('Base CDI'!$H$4:$H$28,'Base CDI'!$I$4:$I$29,S445,"Cubic","Extrapolate=Linear","MultiX=Average","Skip=True","Sort=True")</f>
        <v>14.43958499650852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46223</v>
      </c>
      <c r="T446" s="43">
        <f ca="1">_xll.BInterpol('Base CDI'!$H$4:$H$28,'Base CDI'!$J$4:$J$29,S446,"Cubic","Extrapolate=Linear","MultiX=Average","Skip=True","Sort=True")</f>
        <v>14.435874211132006</v>
      </c>
      <c r="U446" s="43">
        <f ca="1">_xll.BInterpol('Base CDI'!$H$4:$H$28,'Base CDI'!$I$4:$I$29,S446,"Cubic","Extrapolate=Linear","MultiX=Average","Skip=True","Sort=True")</f>
        <v>14.437034104202748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46224</v>
      </c>
      <c r="T447" s="43">
        <f ca="1">_xll.BInterpol('Base CDI'!$H$4:$H$28,'Base CDI'!$J$4:$J$29,S447,"Cubic","Extrapolate=Linear","MultiX=Average","Skip=True","Sort=True")</f>
        <v>14.433505554702206</v>
      </c>
      <c r="U447" s="43">
        <f ca="1">_xll.BInterpol('Base CDI'!$H$4:$H$28,'Base CDI'!$I$4:$I$29,S447,"Cubic","Extrapolate=Linear","MultiX=Average","Skip=True","Sort=True")</f>
        <v>14.434480568869919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46225</v>
      </c>
      <c r="T448" s="43">
        <f ca="1">_xll.BInterpol('Base CDI'!$H$4:$H$28,'Base CDI'!$J$4:$J$29,S448,"Cubic","Extrapolate=Linear","MultiX=Average","Skip=True","Sort=True")</f>
        <v>14.431127673040608</v>
      </c>
      <c r="U448" s="43">
        <f ca="1">_xll.BInterpol('Base CDI'!$H$4:$H$28,'Base CDI'!$I$4:$I$29,S448,"Cubic","Extrapolate=Linear","MultiX=Average","Skip=True","Sort=True")</f>
        <v>14.43192443358055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46226</v>
      </c>
      <c r="T449" s="43">
        <f ca="1">_xll.BInterpol('Base CDI'!$H$4:$H$28,'Base CDI'!$J$4:$J$29,S449,"Cubic","Extrapolate=Linear","MultiX=Average","Skip=True","Sort=True")</f>
        <v>14.428740660800791</v>
      </c>
      <c r="U449" s="43">
        <f ca="1">_xll.BInterpol('Base CDI'!$H$4:$H$28,'Base CDI'!$I$4:$I$29,S449,"Cubic","Extrapolate=Linear","MultiX=Average","Skip=True","Sort=True")</f>
        <v>14.429365741405153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46227</v>
      </c>
      <c r="T450" s="43">
        <f ca="1">_xll.BInterpol('Base CDI'!$H$4:$H$28,'Base CDI'!$J$4:$J$29,S450,"Cubic","Extrapolate=Linear","MultiX=Average","Skip=True","Sort=True")</f>
        <v>14.426344612636333</v>
      </c>
      <c r="U450" s="43">
        <f ca="1">_xll.BInterpol('Base CDI'!$H$4:$H$28,'Base CDI'!$I$4:$I$29,S450,"Cubic","Extrapolate=Linear","MultiX=Average","Skip=True","Sort=True")</f>
        <v>14.426804535414242</v>
      </c>
    </row>
    <row r="451" spans="16:21" x14ac:dyDescent="0.25">
      <c r="P451" s="10">
        <v>35167</v>
      </c>
      <c r="Q451">
        <v>2.137372</v>
      </c>
      <c r="S451" s="42">
        <f t="shared" ca="1" si="11"/>
        <v>46228</v>
      </c>
      <c r="T451" s="43">
        <f ca="1">_xll.BInterpol('Base CDI'!$H$4:$H$28,'Base CDI'!$J$4:$J$29,S451,"Cubic","Extrapolate=Linear","MultiX=Average","Skip=True","Sort=True")</f>
        <v>14.423939623200807</v>
      </c>
      <c r="U451" s="43">
        <f ca="1">_xll.BInterpol('Base CDI'!$H$4:$H$28,'Base CDI'!$I$4:$I$29,S451,"Cubic","Extrapolate=Linear","MultiX=Average","Skip=True","Sort=True")</f>
        <v>14.424240858678331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46229</v>
      </c>
      <c r="T452" s="43">
        <f ca="1">_xll.BInterpol('Base CDI'!$H$4:$H$28,'Base CDI'!$J$4:$J$29,S452,"Cubic","Extrapolate=Linear","MultiX=Average","Skip=True","Sort=True")</f>
        <v>14.421525787147795</v>
      </c>
      <c r="U452" s="43">
        <f ca="1">_xll.BInterpol('Base CDI'!$H$4:$H$28,'Base CDI'!$I$4:$I$29,S452,"Cubic","Extrapolate=Linear","MultiX=Average","Skip=True","Sort=True")</f>
        <v>14.421674754267935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46230</v>
      </c>
      <c r="T453" s="43">
        <f ca="1">_xll.BInterpol('Base CDI'!$H$4:$H$28,'Base CDI'!$J$4:$J$29,S453,"Cubic","Extrapolate=Linear","MultiX=Average","Skip=True","Sort=True")</f>
        <v>14.419103199130868</v>
      </c>
      <c r="U453" s="43">
        <f ca="1">_xll.BInterpol('Base CDI'!$H$4:$H$28,'Base CDI'!$I$4:$I$29,S453,"Cubic","Extrapolate=Linear","MultiX=Average","Skip=True","Sort=True")</f>
        <v>14.419106265253568</v>
      </c>
    </row>
    <row r="454" spans="16:21" x14ac:dyDescent="0.25">
      <c r="P454" s="10">
        <v>35172</v>
      </c>
      <c r="Q454">
        <v>2.144126</v>
      </c>
      <c r="S454" s="42">
        <f t="shared" ca="1" si="11"/>
        <v>46231</v>
      </c>
      <c r="T454" s="43">
        <f ca="1">_xll.BInterpol('Base CDI'!$H$4:$H$28,'Base CDI'!$J$4:$J$29,S454,"Cubic","Extrapolate=Linear","MultiX=Average","Skip=True","Sort=True")</f>
        <v>14.416671953803608</v>
      </c>
      <c r="U454" s="43">
        <f ca="1">_xll.BInterpol('Base CDI'!$H$4:$H$28,'Base CDI'!$I$4:$I$29,S454,"Cubic","Extrapolate=Linear","MultiX=Average","Skip=True","Sort=True")</f>
        <v>14.416535434705741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46232</v>
      </c>
      <c r="T455" s="43">
        <f ca="1">_xll.BInterpol('Base CDI'!$H$4:$H$28,'Base CDI'!$J$4:$J$29,S455,"Cubic","Extrapolate=Linear","MultiX=Average","Skip=True","Sort=True")</f>
        <v>14.414232145819588</v>
      </c>
      <c r="U455" s="43">
        <f ca="1">_xll.BInterpol('Base CDI'!$H$4:$H$28,'Base CDI'!$I$4:$I$29,S455,"Cubic","Extrapolate=Linear","MultiX=Average","Skip=True","Sort=True")</f>
        <v>14.413962305694973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46233</v>
      </c>
      <c r="T456" s="43">
        <f ca="1">_xll.BInterpol('Base CDI'!$H$4:$H$28,'Base CDI'!$J$4:$J$29,S456,"Cubic","Extrapolate=Linear","MultiX=Average","Skip=True","Sort=True")</f>
        <v>14.411783869832385</v>
      </c>
      <c r="U456" s="43">
        <f ca="1">_xll.BInterpol('Base CDI'!$H$4:$H$28,'Base CDI'!$I$4:$I$29,S456,"Cubic","Extrapolate=Linear","MultiX=Average","Skip=True","Sort=True")</f>
        <v>14.411386921291774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46234</v>
      </c>
      <c r="T457" s="43">
        <f ca="1">_xll.BInterpol('Base CDI'!$H$4:$H$28,'Base CDI'!$J$4:$J$29,S457,"Cubic","Extrapolate=Linear","MultiX=Average","Skip=True","Sort=True")</f>
        <v>14.409327220495578</v>
      </c>
      <c r="U457" s="43">
        <f ca="1">_xll.BInterpol('Base CDI'!$H$4:$H$28,'Base CDI'!$I$4:$I$29,S457,"Cubic","Extrapolate=Linear","MultiX=Average","Skip=True","Sort=True")</f>
        <v>14.408809324566658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46235</v>
      </c>
      <c r="T458" s="43">
        <f ca="1">_xll.BInterpol('Base CDI'!$H$4:$H$28,'Base CDI'!$J$4:$J$29,S458,"Cubic","Extrapolate=Linear","MultiX=Average","Skip=True","Sort=True")</f>
        <v>14.406862292462742</v>
      </c>
      <c r="U458" s="43">
        <f ca="1">_xll.BInterpol('Base CDI'!$H$4:$H$28,'Base CDI'!$I$4:$I$29,S458,"Cubic","Extrapolate=Linear","MultiX=Average","Skip=True","Sort=True")</f>
        <v>14.406229558590143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46236</v>
      </c>
      <c r="T459" s="43">
        <f ca="1">_xll.BInterpol('Base CDI'!$H$4:$H$28,'Base CDI'!$J$4:$J$29,S459,"Cubic","Extrapolate=Linear","MultiX=Average","Skip=True","Sort=True")</f>
        <v>14.404389180387454</v>
      </c>
      <c r="U459" s="43">
        <f ca="1">_xll.BInterpol('Base CDI'!$H$4:$H$28,'Base CDI'!$I$4:$I$29,S459,"Cubic","Extrapolate=Linear","MultiX=Average","Skip=True","Sort=True")</f>
        <v>14.403647666432738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46237</v>
      </c>
      <c r="T460" s="43">
        <f ca="1">_xll.BInterpol('Base CDI'!$H$4:$H$28,'Base CDI'!$J$4:$J$29,S460,"Cubic","Extrapolate=Linear","MultiX=Average","Skip=True","Sort=True")</f>
        <v>14.401907978923292</v>
      </c>
      <c r="U460" s="43">
        <f ca="1">_xll.BInterpol('Base CDI'!$H$4:$H$28,'Base CDI'!$I$4:$I$29,S460,"Cubic","Extrapolate=Linear","MultiX=Average","Skip=True","Sort=True")</f>
        <v>14.401063691164959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46238</v>
      </c>
      <c r="T461" s="43">
        <f ca="1">_xll.BInterpol('Base CDI'!$H$4:$H$28,'Base CDI'!$J$4:$J$29,S461,"Cubic","Extrapolate=Linear","MultiX=Average","Skip=True","Sort=True")</f>
        <v>14.39941878272383</v>
      </c>
      <c r="U461" s="43">
        <f ca="1">_xll.BInterpol('Base CDI'!$H$4:$H$28,'Base CDI'!$I$4:$I$29,S461,"Cubic","Extrapolate=Linear","MultiX=Average","Skip=True","Sort=True")</f>
        <v>14.398477675857322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46239</v>
      </c>
      <c r="T462" s="43">
        <f ca="1">_xll.BInterpol('Base CDI'!$H$4:$H$28,'Base CDI'!$J$4:$J$29,S462,"Cubic","Extrapolate=Linear","MultiX=Average","Skip=True","Sort=True")</f>
        <v>14.396921686442647</v>
      </c>
      <c r="U462" s="43">
        <f ca="1">_xll.BInterpol('Base CDI'!$H$4:$H$28,'Base CDI'!$I$4:$I$29,S462,"Cubic","Extrapolate=Linear","MultiX=Average","Skip=True","Sort=True")</f>
        <v>14.395889663580338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46240</v>
      </c>
      <c r="T463" s="43">
        <f ca="1">_xll.BInterpol('Base CDI'!$H$4:$H$28,'Base CDI'!$J$4:$J$29,S463,"Cubic","Extrapolate=Linear","MultiX=Average","Skip=True","Sort=True")</f>
        <v>14.394416784733318</v>
      </c>
      <c r="U463" s="43">
        <f ca="1">_xll.BInterpol('Base CDI'!$H$4:$H$28,'Base CDI'!$I$4:$I$29,S463,"Cubic","Extrapolate=Linear","MultiX=Average","Skip=True","Sort=True")</f>
        <v>14.393299697404522</v>
      </c>
    </row>
    <row r="464" spans="16:21" x14ac:dyDescent="0.25">
      <c r="P464" s="10">
        <v>35187</v>
      </c>
      <c r="Q464">
        <v>2.165476</v>
      </c>
      <c r="S464" s="42">
        <f t="shared" ca="1" si="12"/>
        <v>46241</v>
      </c>
      <c r="T464" s="43">
        <f ca="1">_xll.BInterpol('Base CDI'!$H$4:$H$28,'Base CDI'!$J$4:$J$29,S464,"Cubic","Extrapolate=Linear","MultiX=Average","Skip=True","Sort=True")</f>
        <v>14.391904172249422</v>
      </c>
      <c r="U464" s="43">
        <f ca="1">_xll.BInterpol('Base CDI'!$H$4:$H$28,'Base CDI'!$I$4:$I$29,S464,"Cubic","Extrapolate=Linear","MultiX=Average","Skip=True","Sort=True")</f>
        <v>14.390707820400388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46242</v>
      </c>
      <c r="T465" s="43">
        <f ca="1">_xll.BInterpol('Base CDI'!$H$4:$H$28,'Base CDI'!$J$4:$J$29,S465,"Cubic","Extrapolate=Linear","MultiX=Average","Skip=True","Sort=True")</f>
        <v>14.389383943644534</v>
      </c>
      <c r="U465" s="43">
        <f ca="1">_xll.BInterpol('Base CDI'!$H$4:$H$28,'Base CDI'!$I$4:$I$29,S465,"Cubic","Extrapolate=Linear","MultiX=Average","Skip=True","Sort=True")</f>
        <v>14.38811407563845</v>
      </c>
    </row>
    <row r="466" spans="16:21" x14ac:dyDescent="0.25">
      <c r="P466" s="10">
        <v>35191</v>
      </c>
      <c r="Q466">
        <v>2.169311</v>
      </c>
      <c r="S466" s="42">
        <f t="shared" ca="1" si="12"/>
        <v>46243</v>
      </c>
      <c r="T466" s="43">
        <f ca="1">_xll.BInterpol('Base CDI'!$H$4:$H$28,'Base CDI'!$J$4:$J$29,S466,"Cubic","Extrapolate=Linear","MultiX=Average","Skip=True","Sort=True")</f>
        <v>14.38685619357223</v>
      </c>
      <c r="U466" s="43">
        <f ca="1">_xll.BInterpol('Base CDI'!$H$4:$H$28,'Base CDI'!$I$4:$I$29,S466,"Cubic","Extrapolate=Linear","MultiX=Average","Skip=True","Sort=True")</f>
        <v>14.385518506189223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46244</v>
      </c>
      <c r="T467" s="43">
        <f ca="1">_xll.BInterpol('Base CDI'!$H$4:$H$28,'Base CDI'!$J$4:$J$29,S467,"Cubic","Extrapolate=Linear","MultiX=Average","Skip=True","Sort=True")</f>
        <v>14.384321016686089</v>
      </c>
      <c r="U467" s="43">
        <f ca="1">_xll.BInterpol('Base CDI'!$H$4:$H$28,'Base CDI'!$I$4:$I$29,S467,"Cubic","Extrapolate=Linear","MultiX=Average","Skip=True","Sort=True")</f>
        <v>14.382921155123219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46245</v>
      </c>
      <c r="T468" s="43">
        <f ca="1">_xll.BInterpol('Base CDI'!$H$4:$H$28,'Base CDI'!$J$4:$J$29,S468,"Cubic","Extrapolate=Linear","MultiX=Average","Skip=True","Sort=True")</f>
        <v>14.381778507639687</v>
      </c>
      <c r="U468" s="43">
        <f ca="1">_xll.BInterpol('Base CDI'!$H$4:$H$28,'Base CDI'!$I$4:$I$29,S468,"Cubic","Extrapolate=Linear","MultiX=Average","Skip=True","Sort=True")</f>
        <v>14.380322065510954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46246</v>
      </c>
      <c r="T469" s="43">
        <f ca="1">_xll.BInterpol('Base CDI'!$H$4:$H$28,'Base CDI'!$J$4:$J$29,S469,"Cubic","Extrapolate=Linear","MultiX=Average","Skip=True","Sort=True")</f>
        <v>14.379228761086599</v>
      </c>
      <c r="U469" s="43">
        <f ca="1">_xll.BInterpol('Base CDI'!$H$4:$H$28,'Base CDI'!$I$4:$I$29,S469,"Cubic","Extrapolate=Linear","MultiX=Average","Skip=True","Sort=True")</f>
        <v>14.377721280422941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46247</v>
      </c>
      <c r="T470" s="43">
        <f ca="1">_xll.BInterpol('Base CDI'!$H$4:$H$28,'Base CDI'!$J$4:$J$29,S470,"Cubic","Extrapolate=Linear","MultiX=Average","Skip=True","Sort=True")</f>
        <v>14.376671871680404</v>
      </c>
      <c r="U470" s="43">
        <f ca="1">_xll.BInterpol('Base CDI'!$H$4:$H$28,'Base CDI'!$I$4:$I$29,S470,"Cubic","Extrapolate=Linear","MultiX=Average","Skip=True","Sort=True")</f>
        <v>14.375118842929693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46248</v>
      </c>
      <c r="T471" s="43">
        <f ca="1">_xll.BInterpol('Base CDI'!$H$4:$H$28,'Base CDI'!$J$4:$J$29,S471,"Cubic","Extrapolate=Linear","MultiX=Average","Skip=True","Sort=True")</f>
        <v>14.374107934074678</v>
      </c>
      <c r="U471" s="43">
        <f ca="1">_xll.BInterpol('Base CDI'!$H$4:$H$28,'Base CDI'!$I$4:$I$29,S471,"Cubic","Extrapolate=Linear","MultiX=Average","Skip=True","Sort=True")</f>
        <v>14.372514796101726</v>
      </c>
    </row>
    <row r="472" spans="16:21" x14ac:dyDescent="0.25">
      <c r="P472" s="10">
        <v>35199</v>
      </c>
      <c r="Q472">
        <v>2.18079</v>
      </c>
      <c r="S472" s="42">
        <f t="shared" ca="1" si="12"/>
        <v>46249</v>
      </c>
      <c r="T472" s="43">
        <f ca="1">_xll.BInterpol('Base CDI'!$H$4:$H$28,'Base CDI'!$J$4:$J$29,S472,"Cubic","Extrapolate=Linear","MultiX=Average","Skip=True","Sort=True")</f>
        <v>14.371537042922997</v>
      </c>
      <c r="U472" s="43">
        <f ca="1">_xll.BInterpol('Base CDI'!$H$4:$H$28,'Base CDI'!$I$4:$I$29,S472,"Cubic","Extrapolate=Linear","MultiX=Average","Skip=True","Sort=True")</f>
        <v>14.36990918300955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46250</v>
      </c>
      <c r="T473" s="43">
        <f ca="1">_xll.BInterpol('Base CDI'!$H$4:$H$28,'Base CDI'!$J$4:$J$29,S473,"Cubic","Extrapolate=Linear","MultiX=Average","Skip=True","Sort=True")</f>
        <v>14.368959292878937</v>
      </c>
      <c r="U473" s="43">
        <f ca="1">_xll.BInterpol('Base CDI'!$H$4:$H$28,'Base CDI'!$I$4:$I$29,S473,"Cubic","Extrapolate=Linear","MultiX=Average","Skip=True","Sort=True")</f>
        <v>14.367302046723685</v>
      </c>
    </row>
    <row r="474" spans="16:21" x14ac:dyDescent="0.25">
      <c r="P474" s="10">
        <v>35201</v>
      </c>
      <c r="Q474">
        <v>2.184644</v>
      </c>
      <c r="S474" s="42">
        <f t="shared" ca="1" si="12"/>
        <v>46251</v>
      </c>
      <c r="T474" s="43">
        <f ca="1">_xll.BInterpol('Base CDI'!$H$4:$H$28,'Base CDI'!$J$4:$J$29,S474,"Cubic","Extrapolate=Linear","MultiX=Average","Skip=True","Sort=True")</f>
        <v>14.366374778596077</v>
      </c>
      <c r="U474" s="43">
        <f ca="1">_xll.BInterpol('Base CDI'!$H$4:$H$28,'Base CDI'!$I$4:$I$29,S474,"Cubic","Extrapolate=Linear","MultiX=Average","Skip=True","Sort=True")</f>
        <v>14.364693430314642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46252</v>
      </c>
      <c r="T475" s="43">
        <f ca="1">_xll.BInterpol('Base CDI'!$H$4:$H$28,'Base CDI'!$J$4:$J$29,S475,"Cubic","Extrapolate=Linear","MultiX=Average","Skip=True","Sort=True")</f>
        <v>14.363783594727993</v>
      </c>
      <c r="U475" s="43">
        <f ca="1">_xll.BInterpol('Base CDI'!$H$4:$H$28,'Base CDI'!$I$4:$I$29,S475,"Cubic","Extrapolate=Linear","MultiX=Average","Skip=True","Sort=True")</f>
        <v>14.362083376852933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46253</v>
      </c>
      <c r="T476" s="43">
        <f ca="1">_xll.BInterpol('Base CDI'!$H$4:$H$28,'Base CDI'!$J$4:$J$29,S476,"Cubic","Extrapolate=Linear","MultiX=Average","Skip=True","Sort=True")</f>
        <v>14.361185835928261</v>
      </c>
      <c r="U476" s="43">
        <f ca="1">_xll.BInterpol('Base CDI'!$H$4:$H$28,'Base CDI'!$I$4:$I$29,S476,"Cubic","Extrapolate=Linear","MultiX=Average","Skip=True","Sort=True")</f>
        <v>14.359471929409075</v>
      </c>
    </row>
    <row r="477" spans="16:21" x14ac:dyDescent="0.25">
      <c r="P477" s="10">
        <v>35206</v>
      </c>
      <c r="Q477">
        <v>2.190439</v>
      </c>
      <c r="S477" s="42">
        <f t="shared" ca="1" si="12"/>
        <v>46254</v>
      </c>
      <c r="T477" s="43">
        <f ca="1">_xll.BInterpol('Base CDI'!$H$4:$H$28,'Base CDI'!$J$4:$J$29,S477,"Cubic","Extrapolate=Linear","MultiX=Average","Skip=True","Sort=True")</f>
        <v>14.358581596850458</v>
      </c>
      <c r="U477" s="43">
        <f ca="1">_xll.BInterpol('Base CDI'!$H$4:$H$28,'Base CDI'!$I$4:$I$29,S477,"Cubic","Extrapolate=Linear","MultiX=Average","Skip=True","Sort=True")</f>
        <v>14.35685913105358</v>
      </c>
    </row>
    <row r="478" spans="16:21" x14ac:dyDescent="0.25">
      <c r="P478" s="10">
        <v>35207</v>
      </c>
      <c r="Q478">
        <v>2.192374</v>
      </c>
      <c r="S478" s="42">
        <f t="shared" ca="1" si="12"/>
        <v>46255</v>
      </c>
      <c r="T478" s="43">
        <f ca="1">_xll.BInterpol('Base CDI'!$H$4:$H$28,'Base CDI'!$J$4:$J$29,S478,"Cubic","Extrapolate=Linear","MultiX=Average","Skip=True","Sort=True")</f>
        <v>14.35597097214816</v>
      </c>
      <c r="U478" s="43">
        <f ca="1">_xll.BInterpol('Base CDI'!$H$4:$H$28,'Base CDI'!$I$4:$I$29,S478,"Cubic","Extrapolate=Linear","MultiX=Average","Skip=True","Sort=True")</f>
        <v>14.354245024856963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46256</v>
      </c>
      <c r="T479" s="43">
        <f ca="1">_xll.BInterpol('Base CDI'!$H$4:$H$28,'Base CDI'!$J$4:$J$29,S479,"Cubic","Extrapolate=Linear","MultiX=Average","Skip=True","Sort=True")</f>
        <v>14.353354056474945</v>
      </c>
      <c r="U479" s="43">
        <f ca="1">_xll.BInterpol('Base CDI'!$H$4:$H$28,'Base CDI'!$I$4:$I$29,S479,"Cubic","Extrapolate=Linear","MultiX=Average","Skip=True","Sort=True")</f>
        <v>14.351629653889738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46257</v>
      </c>
      <c r="T480" s="43">
        <f ca="1">_xll.BInterpol('Base CDI'!$H$4:$H$28,'Base CDI'!$J$4:$J$29,S480,"Cubic","Extrapolate=Linear","MultiX=Average","Skip=True","Sort=True")</f>
        <v>14.35073094448439</v>
      </c>
      <c r="U480" s="43">
        <f ca="1">_xll.BInterpol('Base CDI'!$H$4:$H$28,'Base CDI'!$I$4:$I$29,S480,"Cubic","Extrapolate=Linear","MultiX=Average","Skip=True","Sort=True")</f>
        <v>14.349013061222418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46258</v>
      </c>
      <c r="T481" s="43">
        <f ca="1">_xll.BInterpol('Base CDI'!$H$4:$H$28,'Base CDI'!$J$4:$J$29,S481,"Cubic","Extrapolate=Linear","MultiX=Average","Skip=True","Sort=True")</f>
        <v>14.34810173083007</v>
      </c>
      <c r="U481" s="43">
        <f ca="1">_xll.BInterpol('Base CDI'!$H$4:$H$28,'Base CDI'!$I$4:$I$29,S481,"Cubic","Extrapolate=Linear","MultiX=Average","Skip=True","Sort=True")</f>
        <v>14.346395289925518</v>
      </c>
    </row>
    <row r="482" spans="16:21" x14ac:dyDescent="0.25">
      <c r="P482" s="10">
        <v>35213</v>
      </c>
      <c r="Q482">
        <v>2.20024</v>
      </c>
      <c r="S482" s="42">
        <f t="shared" ca="1" si="12"/>
        <v>46259</v>
      </c>
      <c r="T482" s="43">
        <f ca="1">_xll.BInterpol('Base CDI'!$H$4:$H$28,'Base CDI'!$J$4:$J$29,S482,"Cubic","Extrapolate=Linear","MultiX=Average","Skip=True","Sort=True")</f>
        <v>14.345466510165563</v>
      </c>
      <c r="U482" s="43">
        <f ca="1">_xll.BInterpol('Base CDI'!$H$4:$H$28,'Base CDI'!$I$4:$I$29,S482,"Cubic","Extrapolate=Linear","MultiX=Average","Skip=True","Sort=True")</f>
        <v>14.343776383069553</v>
      </c>
    </row>
    <row r="483" spans="16:21" x14ac:dyDescent="0.25">
      <c r="P483" s="10">
        <v>35214</v>
      </c>
      <c r="Q483">
        <v>2.202331</v>
      </c>
      <c r="S483" s="42">
        <f t="shared" ca="1" si="12"/>
        <v>46260</v>
      </c>
      <c r="T483" s="43">
        <f ca="1">_xll.BInterpol('Base CDI'!$H$4:$H$28,'Base CDI'!$J$4:$J$29,S483,"Cubic","Extrapolate=Linear","MultiX=Average","Skip=True","Sort=True")</f>
        <v>14.342825377144445</v>
      </c>
      <c r="U483" s="43">
        <f ca="1">_xll.BInterpol('Base CDI'!$H$4:$H$28,'Base CDI'!$I$4:$I$29,S483,"Cubic","Extrapolate=Linear","MultiX=Average","Skip=True","Sort=True")</f>
        <v>14.341156383725034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46261</v>
      </c>
      <c r="T484" s="43">
        <f ca="1">_xll.BInterpol('Base CDI'!$H$4:$H$28,'Base CDI'!$J$4:$J$29,S484,"Cubic","Extrapolate=Linear","MultiX=Average","Skip=True","Sort=True")</f>
        <v>14.340178426420293</v>
      </c>
      <c r="U484" s="43">
        <f ca="1">_xll.BInterpol('Base CDI'!$H$4:$H$28,'Base CDI'!$I$4:$I$29,S484,"Cubic","Extrapolate=Linear","MultiX=Average","Skip=True","Sort=True")</f>
        <v>14.338535334962478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46262</v>
      </c>
      <c r="T485" s="43">
        <f ca="1">_xll.BInterpol('Base CDI'!$H$4:$H$28,'Base CDI'!$J$4:$J$29,S485,"Cubic","Extrapolate=Linear","MultiX=Average","Skip=True","Sort=True")</f>
        <v>14.337525752646684</v>
      </c>
      <c r="U485" s="43">
        <f ca="1">_xll.BInterpol('Base CDI'!$H$4:$H$28,'Base CDI'!$I$4:$I$29,S485,"Cubic","Extrapolate=Linear","MultiX=Average","Skip=True","Sort=True")</f>
        <v>14.335913279852395</v>
      </c>
    </row>
    <row r="486" spans="16:21" x14ac:dyDescent="0.25">
      <c r="P486" s="10">
        <v>35219</v>
      </c>
      <c r="Q486">
        <v>2.208885</v>
      </c>
      <c r="S486" s="42">
        <f t="shared" ca="1" si="12"/>
        <v>46263</v>
      </c>
      <c r="T486" s="43">
        <f ca="1">_xll.BInterpol('Base CDI'!$H$4:$H$28,'Base CDI'!$J$4:$J$29,S486,"Cubic","Extrapolate=Linear","MultiX=Average","Skip=True","Sort=True")</f>
        <v>14.334867450477194</v>
      </c>
      <c r="U486" s="43">
        <f ca="1">_xll.BInterpol('Base CDI'!$H$4:$H$28,'Base CDI'!$I$4:$I$29,S486,"Cubic","Extrapolate=Linear","MultiX=Average","Skip=True","Sort=True")</f>
        <v>14.333290261465304</v>
      </c>
    </row>
    <row r="487" spans="16:21" x14ac:dyDescent="0.25">
      <c r="P487" s="10">
        <v>35220</v>
      </c>
      <c r="Q487">
        <v>2.211131</v>
      </c>
      <c r="S487" s="42">
        <f t="shared" ca="1" si="12"/>
        <v>46264</v>
      </c>
      <c r="T487" s="43">
        <f ca="1">_xll.BInterpol('Base CDI'!$H$4:$H$28,'Base CDI'!$J$4:$J$29,S487,"Cubic","Extrapolate=Linear","MultiX=Average","Skip=True","Sort=True")</f>
        <v>14.332203614565401</v>
      </c>
      <c r="U487" s="43">
        <f ca="1">_xll.BInterpol('Base CDI'!$H$4:$H$28,'Base CDI'!$I$4:$I$29,S487,"Cubic","Extrapolate=Linear","MultiX=Average","Skip=True","Sort=True")</f>
        <v>14.330666322871716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46265</v>
      </c>
      <c r="T488" s="43">
        <f ca="1">_xll.BInterpol('Base CDI'!$H$4:$H$28,'Base CDI'!$J$4:$J$29,S488,"Cubic","Extrapolate=Linear","MultiX=Average","Skip=True","Sort=True")</f>
        <v>14.32953433956488</v>
      </c>
      <c r="U488" s="43">
        <f ca="1">_xll.BInterpol('Base CDI'!$H$4:$H$28,'Base CDI'!$I$4:$I$29,S488,"Cubic","Extrapolate=Linear","MultiX=Average","Skip=True","Sort=True")</f>
        <v>14.328041507142146</v>
      </c>
    </row>
    <row r="489" spans="16:21" x14ac:dyDescent="0.25">
      <c r="P489" s="10">
        <v>35223</v>
      </c>
      <c r="Q489">
        <v>2.215659</v>
      </c>
      <c r="S489" s="42">
        <f t="shared" ca="1" si="12"/>
        <v>46266</v>
      </c>
      <c r="T489" s="43">
        <f ca="1">_xll.BInterpol('Base CDI'!$H$4:$H$28,'Base CDI'!$J$4:$J$29,S489,"Cubic","Extrapolate=Linear","MultiX=Average","Skip=True","Sort=True")</f>
        <v>14.32685972012921</v>
      </c>
      <c r="U489" s="43">
        <f ca="1">_xll.BInterpol('Base CDI'!$H$4:$H$28,'Base CDI'!$I$4:$I$29,S489,"Cubic","Extrapolate=Linear","MultiX=Average","Skip=True","Sort=True")</f>
        <v>14.325415857347107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46267</v>
      </c>
      <c r="T490" s="43">
        <f ca="1">_xll.BInterpol('Base CDI'!$H$4:$H$28,'Base CDI'!$J$4:$J$29,S490,"Cubic","Extrapolate=Linear","MultiX=Average","Skip=True","Sort=True")</f>
        <v>14.324179850911966</v>
      </c>
      <c r="U490" s="43">
        <f ca="1">_xll.BInterpol('Base CDI'!$H$4:$H$28,'Base CDI'!$I$4:$I$29,S490,"Cubic","Extrapolate=Linear","MultiX=Average","Skip=True","Sort=True")</f>
        <v>14.322789416557113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46268</v>
      </c>
      <c r="T491" s="43">
        <f ca="1">_xll.BInterpol('Base CDI'!$H$4:$H$28,'Base CDI'!$J$4:$J$29,S491,"Cubic","Extrapolate=Linear","MultiX=Average","Skip=True","Sort=True")</f>
        <v>14.321494826566724</v>
      </c>
      <c r="U491" s="43">
        <f ca="1">_xll.BInterpol('Base CDI'!$H$4:$H$28,'Base CDI'!$I$4:$I$29,S491,"Cubic","Extrapolate=Linear","MultiX=Average","Skip=True","Sort=True")</f>
        <v>14.32016222784268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46269</v>
      </c>
      <c r="T492" s="43">
        <f ca="1">_xll.BInterpol('Base CDI'!$H$4:$H$28,'Base CDI'!$J$4:$J$29,S492,"Cubic","Extrapolate=Linear","MultiX=Average","Skip=True","Sort=True")</f>
        <v>14.318804741747062</v>
      </c>
      <c r="U492" s="43">
        <f ca="1">_xll.BInterpol('Base CDI'!$H$4:$H$28,'Base CDI'!$I$4:$I$29,S492,"Cubic","Extrapolate=Linear","MultiX=Average","Skip=True","Sort=True")</f>
        <v>14.317534334274319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46270</v>
      </c>
      <c r="T493" s="43">
        <f ca="1">_xll.BInterpol('Base CDI'!$H$4:$H$28,'Base CDI'!$J$4:$J$29,S493,"Cubic","Extrapolate=Linear","MultiX=Average","Skip=True","Sort=True")</f>
        <v>14.316109691106558</v>
      </c>
      <c r="U493" s="43">
        <f ca="1">_xll.BInterpol('Base CDI'!$H$4:$H$28,'Base CDI'!$I$4:$I$29,S493,"Cubic","Extrapolate=Linear","MultiX=Average","Skip=True","Sort=True")</f>
        <v>14.314905778922546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46271</v>
      </c>
      <c r="T494" s="43">
        <f ca="1">_xll.BInterpol('Base CDI'!$H$4:$H$28,'Base CDI'!$J$4:$J$29,S494,"Cubic","Extrapolate=Linear","MultiX=Average","Skip=True","Sort=True")</f>
        <v>14.313409769298787</v>
      </c>
      <c r="U494" s="43">
        <f ca="1">_xll.BInterpol('Base CDI'!$H$4:$H$28,'Base CDI'!$I$4:$I$29,S494,"Cubic","Extrapolate=Linear","MultiX=Average","Skip=True","Sort=True")</f>
        <v>14.312276604857873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46272</v>
      </c>
      <c r="T495" s="43">
        <f ca="1">_xll.BInterpol('Base CDI'!$H$4:$H$28,'Base CDI'!$J$4:$J$29,S495,"Cubic","Extrapolate=Linear","MultiX=Average","Skip=True","Sort=True")</f>
        <v>14.310705070977324</v>
      </c>
      <c r="U495" s="43">
        <f ca="1">_xll.BInterpol('Base CDI'!$H$4:$H$28,'Base CDI'!$I$4:$I$29,S495,"Cubic","Extrapolate=Linear","MultiX=Average","Skip=True","Sort=True")</f>
        <v>14.309646855150817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46273</v>
      </c>
      <c r="T496" s="43">
        <f ca="1">_xll.BInterpol('Base CDI'!$H$4:$H$28,'Base CDI'!$J$4:$J$29,S496,"Cubic","Extrapolate=Linear","MultiX=Average","Skip=True","Sort=True")</f>
        <v>14.30799569079575</v>
      </c>
      <c r="U496" s="43">
        <f ca="1">_xll.BInterpol('Base CDI'!$H$4:$H$28,'Base CDI'!$I$4:$I$29,S496,"Cubic","Extrapolate=Linear","MultiX=Average","Skip=True","Sort=True")</f>
        <v>14.307016572871889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46274</v>
      </c>
      <c r="T497" s="43">
        <f ca="1">_xll.BInterpol('Base CDI'!$H$4:$H$28,'Base CDI'!$J$4:$J$29,S497,"Cubic","Extrapolate=Linear","MultiX=Average","Skip=True","Sort=True")</f>
        <v>14.305281723407639</v>
      </c>
      <c r="U497" s="43">
        <f ca="1">_xll.BInterpol('Base CDI'!$H$4:$H$28,'Base CDI'!$I$4:$I$29,S497,"Cubic","Extrapolate=Linear","MultiX=Average","Skip=True","Sort=True")</f>
        <v>14.304385801091605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46275</v>
      </c>
      <c r="T498" s="43">
        <f ca="1">_xll.BInterpol('Base CDI'!$H$4:$H$28,'Base CDI'!$J$4:$J$29,S498,"Cubic","Extrapolate=Linear","MultiX=Average","Skip=True","Sort=True")</f>
        <v>14.302563263466567</v>
      </c>
      <c r="U498" s="43">
        <f ca="1">_xll.BInterpol('Base CDI'!$H$4:$H$28,'Base CDI'!$I$4:$I$29,S498,"Cubic","Extrapolate=Linear","MultiX=Average","Skip=True","Sort=True")</f>
        <v>14.301754582880481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46276</v>
      </c>
      <c r="T499" s="43">
        <f ca="1">_xll.BInterpol('Base CDI'!$H$4:$H$28,'Base CDI'!$J$4:$J$29,S499,"Cubic","Extrapolate=Linear","MultiX=Average","Skip=True","Sort=True")</f>
        <v>14.299840405626112</v>
      </c>
      <c r="U499" s="43">
        <f ca="1">_xll.BInterpol('Base CDI'!$H$4:$H$28,'Base CDI'!$I$4:$I$29,S499,"Cubic","Extrapolate=Linear","MultiX=Average","Skip=True","Sort=True")</f>
        <v>14.299122961309024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46277</v>
      </c>
      <c r="T500" s="43">
        <f ca="1">_xll.BInterpol('Base CDI'!$H$4:$H$28,'Base CDI'!$J$4:$J$29,S500,"Cubic","Extrapolate=Linear","MultiX=Average","Skip=True","Sort=True")</f>
        <v>14.297113244539851</v>
      </c>
      <c r="U500" s="43">
        <f ca="1">_xll.BInterpol('Base CDI'!$H$4:$H$28,'Base CDI'!$I$4:$I$29,S500,"Cubic","Extrapolate=Linear","MultiX=Average","Skip=True","Sort=True")</f>
        <v>14.296490979447755</v>
      </c>
    </row>
    <row r="501" spans="16:21" x14ac:dyDescent="0.25">
      <c r="P501" s="10">
        <v>35241</v>
      </c>
      <c r="Q501">
        <v>2.243865</v>
      </c>
      <c r="S501" s="42">
        <f t="shared" ca="1" si="12"/>
        <v>46278</v>
      </c>
      <c r="T501" s="43">
        <f ca="1">_xll.BInterpol('Base CDI'!$H$4:$H$28,'Base CDI'!$J$4:$J$29,S501,"Cubic","Extrapolate=Linear","MultiX=Average","Skip=True","Sort=True")</f>
        <v>14.29438187486136</v>
      </c>
      <c r="U501" s="43">
        <f ca="1">_xll.BInterpol('Base CDI'!$H$4:$H$28,'Base CDI'!$I$4:$I$29,S501,"Cubic","Extrapolate=Linear","MultiX=Average","Skip=True","Sort=True")</f>
        <v>14.293858680367183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46279</v>
      </c>
      <c r="T502" s="43">
        <f ca="1">_xll.BInterpol('Base CDI'!$H$4:$H$28,'Base CDI'!$J$4:$J$29,S502,"Cubic","Extrapolate=Linear","MultiX=Average","Skip=True","Sort=True")</f>
        <v>14.291646391244216</v>
      </c>
      <c r="U502" s="43">
        <f ca="1">_xll.BInterpol('Base CDI'!$H$4:$H$28,'Base CDI'!$I$4:$I$29,S502,"Cubic","Extrapolate=Linear","MultiX=Average","Skip=True","Sort=True")</f>
        <v>14.291226107137826</v>
      </c>
    </row>
    <row r="503" spans="16:21" x14ac:dyDescent="0.25">
      <c r="P503" s="10">
        <v>35243</v>
      </c>
      <c r="Q503">
        <v>2.247951</v>
      </c>
      <c r="S503" s="42">
        <f t="shared" ca="1" si="12"/>
        <v>46280</v>
      </c>
      <c r="T503" s="43">
        <f ca="1">_xll.BInterpol('Base CDI'!$H$4:$H$28,'Base CDI'!$J$4:$J$29,S503,"Cubic","Extrapolate=Linear","MultiX=Average","Skip=True","Sort=True")</f>
        <v>14.288906888341996</v>
      </c>
      <c r="U503" s="43">
        <f ca="1">_xll.BInterpol('Base CDI'!$H$4:$H$28,'Base CDI'!$I$4:$I$29,S503,"Cubic","Extrapolate=Linear","MultiX=Average","Skip=True","Sort=True")</f>
        <v>14.288593302830197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46281</v>
      </c>
      <c r="T504" s="43">
        <f ca="1">_xll.BInterpol('Base CDI'!$H$4:$H$28,'Base CDI'!$J$4:$J$29,S504,"Cubic","Extrapolate=Linear","MultiX=Average","Skip=True","Sort=True")</f>
        <v>14.286163460808277</v>
      </c>
      <c r="U504" s="43">
        <f ca="1">_xll.BInterpol('Base CDI'!$H$4:$H$28,'Base CDI'!$I$4:$I$29,S504,"Cubic","Extrapolate=Linear","MultiX=Average","Skip=True","Sort=True")</f>
        <v>14.285960310514808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46282</v>
      </c>
      <c r="T505" s="43">
        <f ca="1">_xll.BInterpol('Base CDI'!$H$4:$H$28,'Base CDI'!$J$4:$J$29,S505,"Cubic","Extrapolate=Linear","MultiX=Average","Skip=True","Sort=True")</f>
        <v>14.283416203296635</v>
      </c>
      <c r="U505" s="43">
        <f ca="1">_xll.BInterpol('Base CDI'!$H$4:$H$28,'Base CDI'!$I$4:$I$29,S505,"Cubic","Extrapolate=Linear","MultiX=Average","Skip=True","Sort=True")</f>
        <v>14.283327173262172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46283</v>
      </c>
      <c r="T506" s="43">
        <f ca="1">_xll.BInterpol('Base CDI'!$H$4:$H$28,'Base CDI'!$J$4:$J$29,S506,"Cubic","Extrapolate=Linear","MultiX=Average","Skip=True","Sort=True")</f>
        <v>14.280665210460645</v>
      </c>
      <c r="U506" s="43">
        <f ca="1">_xll.BInterpol('Base CDI'!$H$4:$H$28,'Base CDI'!$I$4:$I$29,S506,"Cubic","Extrapolate=Linear","MultiX=Average","Skip=True","Sort=True")</f>
        <v>14.280693934142809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46284</v>
      </c>
      <c r="T507" s="43">
        <f ca="1">_xll.BInterpol('Base CDI'!$H$4:$H$28,'Base CDI'!$J$4:$J$29,S507,"Cubic","Extrapolate=Linear","MultiX=Average","Skip=True","Sort=True")</f>
        <v>14.277910576953888</v>
      </c>
      <c r="U507" s="43">
        <f ca="1">_xll.BInterpol('Base CDI'!$H$4:$H$28,'Base CDI'!$I$4:$I$29,S507,"Cubic","Extrapolate=Linear","MultiX=Average","Skip=True","Sort=True")</f>
        <v>14.278060636227227</v>
      </c>
    </row>
    <row r="508" spans="16:21" x14ac:dyDescent="0.25">
      <c r="P508" s="10">
        <v>35250</v>
      </c>
      <c r="Q508">
        <v>2.257355</v>
      </c>
      <c r="S508" s="42">
        <f t="shared" ca="1" si="12"/>
        <v>46285</v>
      </c>
      <c r="T508" s="43">
        <f ca="1">_xll.BInterpol('Base CDI'!$H$4:$H$28,'Base CDI'!$J$4:$J$29,S508,"Cubic","Extrapolate=Linear","MultiX=Average","Skip=True","Sort=True")</f>
        <v>14.275152397429938</v>
      </c>
      <c r="U508" s="43">
        <f ca="1">_xll.BInterpol('Base CDI'!$H$4:$H$28,'Base CDI'!$I$4:$I$29,S508,"Cubic","Extrapolate=Linear","MultiX=Average","Skip=True","Sort=True")</f>
        <v>14.275427322585942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46286</v>
      </c>
      <c r="T509" s="43">
        <f ca="1">_xll.BInterpol('Base CDI'!$H$4:$H$28,'Base CDI'!$J$4:$J$29,S509,"Cubic","Extrapolate=Linear","MultiX=Average","Skip=True","Sort=True")</f>
        <v>14.272390766542371</v>
      </c>
      <c r="U509" s="43">
        <f ca="1">_xll.BInterpol('Base CDI'!$H$4:$H$28,'Base CDI'!$I$4:$I$29,S509,"Cubic","Extrapolate=Linear","MultiX=Average","Skip=True","Sort=True")</f>
        <v>14.272794036289469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46287</v>
      </c>
      <c r="T510" s="43">
        <f ca="1">_xll.BInterpol('Base CDI'!$H$4:$H$28,'Base CDI'!$J$4:$J$29,S510,"Cubic","Extrapolate=Linear","MultiX=Average","Skip=True","Sort=True")</f>
        <v>14.269625778944764</v>
      </c>
      <c r="U510" s="43">
        <f ca="1">_xll.BInterpol('Base CDI'!$H$4:$H$28,'Base CDI'!$I$4:$I$29,S510,"Cubic","Extrapolate=Linear","MultiX=Average","Skip=True","Sort=True")</f>
        <v>14.27016082040832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46288</v>
      </c>
      <c r="T511" s="43">
        <f ca="1">_xll.BInterpol('Base CDI'!$H$4:$H$28,'Base CDI'!$J$4:$J$29,S511,"Cubic","Extrapolate=Linear","MultiX=Average","Skip=True","Sort=True")</f>
        <v>14.266857529290697</v>
      </c>
      <c r="U511" s="43">
        <f ca="1">_xll.BInterpol('Base CDI'!$H$4:$H$28,'Base CDI'!$I$4:$I$29,S511,"Cubic","Extrapolate=Linear","MultiX=Average","Skip=True","Sort=True")</f>
        <v>14.26752771801301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46289</v>
      </c>
      <c r="T512" s="43">
        <f ca="1">_xll.BInterpol('Base CDI'!$H$4:$H$28,'Base CDI'!$J$4:$J$29,S512,"Cubic","Extrapolate=Linear","MultiX=Average","Skip=True","Sort=True")</f>
        <v>14.264086112233743</v>
      </c>
      <c r="U512" s="43">
        <f ca="1">_xll.BInterpol('Base CDI'!$H$4:$H$28,'Base CDI'!$I$4:$I$29,S512,"Cubic","Extrapolate=Linear","MultiX=Average","Skip=True","Sort=True")</f>
        <v>14.264894772174054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46290</v>
      </c>
      <c r="T513" s="43">
        <f ca="1">_xll.BInterpol('Base CDI'!$H$4:$H$28,'Base CDI'!$J$4:$J$29,S513,"Cubic","Extrapolate=Linear","MultiX=Average","Skip=True","Sort=True")</f>
        <v>14.261311622427479</v>
      </c>
      <c r="U513" s="43">
        <f ca="1">_xll.BInterpol('Base CDI'!$H$4:$H$28,'Base CDI'!$I$4:$I$29,S513,"Cubic","Extrapolate=Linear","MultiX=Average","Skip=True","Sort=True")</f>
        <v>14.262262025961965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46291</v>
      </c>
      <c r="T514" s="43">
        <f ca="1">_xll.BInterpol('Base CDI'!$H$4:$H$28,'Base CDI'!$J$4:$J$29,S514,"Cubic","Extrapolate=Linear","MultiX=Average","Skip=True","Sort=True")</f>
        <v>14.258534154525483</v>
      </c>
      <c r="U514" s="43">
        <f ca="1">_xll.BInterpol('Base CDI'!$H$4:$H$28,'Base CDI'!$I$4:$I$29,S514,"Cubic","Extrapolate=Linear","MultiX=Average","Skip=True","Sort=True")</f>
        <v>14.259629522447256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46292</v>
      </c>
      <c r="T515" s="43">
        <f ca="1">_xll.BInterpol('Base CDI'!$H$4:$H$28,'Base CDI'!$J$4:$J$29,S515,"Cubic","Extrapolate=Linear","MultiX=Average","Skip=True","Sort=True")</f>
        <v>14.255753803181332</v>
      </c>
      <c r="U515" s="43">
        <f ca="1">_xll.BInterpol('Base CDI'!$H$4:$H$28,'Base CDI'!$I$4:$I$29,S515,"Cubic","Extrapolate=Linear","MultiX=Average","Skip=True","Sort=True")</f>
        <v>14.256997304700441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46293</v>
      </c>
      <c r="T516" s="43">
        <f ca="1">_xll.BInterpol('Base CDI'!$H$4:$H$28,'Base CDI'!$J$4:$J$29,S516,"Cubic","Extrapolate=Linear","MultiX=Average","Skip=True","Sort=True")</f>
        <v>14.252970663048602</v>
      </c>
      <c r="U516" s="43">
        <f ca="1">_xll.BInterpol('Base CDI'!$H$4:$H$28,'Base CDI'!$I$4:$I$29,S516,"Cubic","Extrapolate=Linear","MultiX=Average","Skip=True","Sort=True")</f>
        <v>14.254365415792037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46294</v>
      </c>
      <c r="T517" s="43">
        <f ca="1">_xll.BInterpol('Base CDI'!$H$4:$H$28,'Base CDI'!$J$4:$J$29,S517,"Cubic","Extrapolate=Linear","MultiX=Average","Skip=True","Sort=True")</f>
        <v>14.250184828780869</v>
      </c>
      <c r="U517" s="43">
        <f ca="1">_xll.BInterpol('Base CDI'!$H$4:$H$28,'Base CDI'!$I$4:$I$29,S517,"Cubic","Extrapolate=Linear","MultiX=Average","Skip=True","Sort=True")</f>
        <v>14.251733898792555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46295</v>
      </c>
      <c r="T518" s="43">
        <f ca="1">_xll.BInterpol('Base CDI'!$H$4:$H$28,'Base CDI'!$J$4:$J$29,S518,"Cubic","Extrapolate=Linear","MultiX=Average","Skip=True","Sort=True")</f>
        <v>14.247396395031711</v>
      </c>
      <c r="U518" s="43">
        <f ca="1">_xll.BInterpol('Base CDI'!$H$4:$H$28,'Base CDI'!$I$4:$I$29,S518,"Cubic","Extrapolate=Linear","MultiX=Average","Skip=True","Sort=True")</f>
        <v>14.24910279677251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46296</v>
      </c>
      <c r="T519" s="43">
        <f ca="1">_xll.BInterpol('Base CDI'!$H$4:$H$28,'Base CDI'!$J$4:$J$29,S519,"Cubic","Extrapolate=Linear","MultiX=Average","Skip=True","Sort=True")</f>
        <v>14.244605456454705</v>
      </c>
      <c r="U519" s="43">
        <f ca="1">_xll.BInterpol('Base CDI'!$H$4:$H$28,'Base CDI'!$I$4:$I$29,S519,"Cubic","Extrapolate=Linear","MultiX=Average","Skip=True","Sort=True")</f>
        <v>14.246472152802415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46297</v>
      </c>
      <c r="T520" s="43">
        <f ca="1">_xll.BInterpol('Base CDI'!$H$4:$H$28,'Base CDI'!$J$4:$J$29,S520,"Cubic","Extrapolate=Linear","MultiX=Average","Skip=True","Sort=True")</f>
        <v>14.241812107703426</v>
      </c>
      <c r="U520" s="43">
        <f ca="1">_xll.BInterpol('Base CDI'!$H$4:$H$28,'Base CDI'!$I$4:$I$29,S520,"Cubic","Extrapolate=Linear","MultiX=Average","Skip=True","Sort=True")</f>
        <v>14.243842009952786</v>
      </c>
    </row>
    <row r="521" spans="16:21" x14ac:dyDescent="0.25">
      <c r="P521" s="10">
        <v>35269</v>
      </c>
      <c r="Q521">
        <v>2.281628</v>
      </c>
      <c r="S521" s="42">
        <f t="shared" ca="1" si="12"/>
        <v>46298</v>
      </c>
      <c r="T521" s="43">
        <f ca="1">_xll.BInterpol('Base CDI'!$H$4:$H$28,'Base CDI'!$J$4:$J$29,S521,"Cubic","Extrapolate=Linear","MultiX=Average","Skip=True","Sort=True")</f>
        <v>14.239016443431451</v>
      </c>
      <c r="U521" s="43">
        <f ca="1">_xll.BInterpol('Base CDI'!$H$4:$H$28,'Base CDI'!$I$4:$I$29,S521,"Cubic","Extrapolate=Linear","MultiX=Average","Skip=True","Sort=True")</f>
        <v>14.241212411294136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46299</v>
      </c>
      <c r="T522" s="43">
        <f ca="1">_xll.BInterpol('Base CDI'!$H$4:$H$28,'Base CDI'!$J$4:$J$29,S522,"Cubic","Extrapolate=Linear","MultiX=Average","Skip=True","Sort=True")</f>
        <v>14.236218558292359</v>
      </c>
      <c r="U522" s="43">
        <f ca="1">_xll.BInterpol('Base CDI'!$H$4:$H$28,'Base CDI'!$I$4:$I$29,S522,"Cubic","Extrapolate=Linear","MultiX=Average","Skip=True","Sort=True")</f>
        <v>14.238583399896978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46300</v>
      </c>
      <c r="T523" s="43">
        <f ca="1">_xll.BInterpol('Base CDI'!$H$4:$H$28,'Base CDI'!$J$4:$J$29,S523,"Cubic","Extrapolate=Linear","MultiX=Average","Skip=True","Sort=True")</f>
        <v>14.233418546939724</v>
      </c>
      <c r="U523" s="43">
        <f ca="1">_xll.BInterpol('Base CDI'!$H$4:$H$28,'Base CDI'!$I$4:$I$29,S523,"Cubic","Extrapolate=Linear","MultiX=Average","Skip=True","Sort=True")</f>
        <v>14.235955018831826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46301</v>
      </c>
      <c r="T524" s="43">
        <f ca="1">_xll.BInterpol('Base CDI'!$H$4:$H$28,'Base CDI'!$J$4:$J$29,S524,"Cubic","Extrapolate=Linear","MultiX=Average","Skip=True","Sort=True")</f>
        <v>14.230616504027124</v>
      </c>
      <c r="U524" s="43">
        <f ca="1">_xll.BInterpol('Base CDI'!$H$4:$H$28,'Base CDI'!$I$4:$I$29,S524,"Cubic","Extrapolate=Linear","MultiX=Average","Skip=True","Sort=True")</f>
        <v>14.233327311169194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46302</v>
      </c>
      <c r="T525" s="43">
        <f ca="1">_xll.BInterpol('Base CDI'!$H$4:$H$28,'Base CDI'!$J$4:$J$29,S525,"Cubic","Extrapolate=Linear","MultiX=Average","Skip=True","Sort=True")</f>
        <v>14.227812524208135</v>
      </c>
      <c r="U525" s="43">
        <f ca="1">_xll.BInterpol('Base CDI'!$H$4:$H$28,'Base CDI'!$I$4:$I$29,S525,"Cubic","Extrapolate=Linear","MultiX=Average","Skip=True","Sort=True")</f>
        <v>14.230700319979599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46303</v>
      </c>
      <c r="T526" s="43">
        <f ca="1">_xll.BInterpol('Base CDI'!$H$4:$H$28,'Base CDI'!$J$4:$J$29,S526,"Cubic","Extrapolate=Linear","MultiX=Average","Skip=True","Sort=True")</f>
        <v>14.225006702136335</v>
      </c>
      <c r="U526" s="43">
        <f ca="1">_xll.BInterpol('Base CDI'!$H$4:$H$28,'Base CDI'!$I$4:$I$29,S526,"Cubic","Extrapolate=Linear","MultiX=Average","Skip=True","Sort=True")</f>
        <v>14.228074088333551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46304</v>
      </c>
      <c r="T527" s="43">
        <f ca="1">_xll.BInterpol('Base CDI'!$H$4:$H$28,'Base CDI'!$J$4:$J$29,S527,"Cubic","Extrapolate=Linear","MultiX=Average","Skip=True","Sort=True")</f>
        <v>14.222199132465301</v>
      </c>
      <c r="U527" s="43">
        <f ca="1">_xll.BInterpol('Base CDI'!$H$4:$H$28,'Base CDI'!$I$4:$I$29,S527,"Cubic","Extrapolate=Linear","MultiX=Average","Skip=True","Sort=True")</f>
        <v>14.225448659301568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46305</v>
      </c>
      <c r="T528" s="43">
        <f ca="1">_xll.BInterpol('Base CDI'!$H$4:$H$28,'Base CDI'!$J$4:$J$29,S528,"Cubic","Extrapolate=Linear","MultiX=Average","Skip=True","Sort=True")</f>
        <v>14.219389909848607</v>
      </c>
      <c r="U528" s="43">
        <f ca="1">_xll.BInterpol('Base CDI'!$H$4:$H$28,'Base CDI'!$I$4:$I$29,S528,"Cubic","Extrapolate=Linear","MultiX=Average","Skip=True","Sort=True")</f>
        <v>14.22282407595416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46306</v>
      </c>
      <c r="T529" s="43">
        <f ca="1">_xll.BInterpol('Base CDI'!$H$4:$H$28,'Base CDI'!$J$4:$J$29,S529,"Cubic","Extrapolate=Linear","MultiX=Average","Skip=True","Sort=True")</f>
        <v>14.216579128939831</v>
      </c>
      <c r="U529" s="43">
        <f ca="1">_xll.BInterpol('Base CDI'!$H$4:$H$28,'Base CDI'!$I$4:$I$29,S529,"Cubic","Extrapolate=Linear","MultiX=Average","Skip=True","Sort=True")</f>
        <v>14.220200381361842</v>
      </c>
    </row>
    <row r="530" spans="16:21" x14ac:dyDescent="0.25">
      <c r="P530" s="10">
        <v>35282</v>
      </c>
      <c r="Q530">
        <v>2.298813</v>
      </c>
      <c r="S530" s="42">
        <f t="shared" ca="1" si="13"/>
        <v>46307</v>
      </c>
      <c r="T530" s="43">
        <f ca="1">_xll.BInterpol('Base CDI'!$H$4:$H$28,'Base CDI'!$J$4:$J$29,S530,"Cubic","Extrapolate=Linear","MultiX=Average","Skip=True","Sort=True")</f>
        <v>14.213766884392552</v>
      </c>
      <c r="U530" s="43">
        <f ca="1">_xll.BInterpol('Base CDI'!$H$4:$H$28,'Base CDI'!$I$4:$I$29,S530,"Cubic","Extrapolate=Linear","MultiX=Average","Skip=True","Sort=True")</f>
        <v>14.217577618595129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46308</v>
      </c>
      <c r="T531" s="43">
        <f ca="1">_xll.BInterpol('Base CDI'!$H$4:$H$28,'Base CDI'!$J$4:$J$29,S531,"Cubic","Extrapolate=Linear","MultiX=Average","Skip=True","Sort=True")</f>
        <v>14.210953270860344</v>
      </c>
      <c r="U531" s="43">
        <f ca="1">_xll.BInterpol('Base CDI'!$H$4:$H$28,'Base CDI'!$I$4:$I$29,S531,"Cubic","Extrapolate=Linear","MultiX=Average","Skip=True","Sort=True")</f>
        <v>14.214955830724536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46309</v>
      </c>
      <c r="T532" s="43">
        <f ca="1">_xll.BInterpol('Base CDI'!$H$4:$H$28,'Base CDI'!$J$4:$J$29,S532,"Cubic","Extrapolate=Linear","MultiX=Average","Skip=True","Sort=True")</f>
        <v>14.208138382996784</v>
      </c>
      <c r="U532" s="43">
        <f ca="1">_xll.BInterpol('Base CDI'!$H$4:$H$28,'Base CDI'!$I$4:$I$29,S532,"Cubic","Extrapolate=Linear","MultiX=Average","Skip=True","Sort=True")</f>
        <v>14.212335060820573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46310</v>
      </c>
      <c r="T533" s="43">
        <f ca="1">_xll.BInterpol('Base CDI'!$H$4:$H$28,'Base CDI'!$J$4:$J$29,S533,"Cubic","Extrapolate=Linear","MultiX=Average","Skip=True","Sort=True")</f>
        <v>14.205322315455449</v>
      </c>
      <c r="U533" s="43">
        <f ca="1">_xll.BInterpol('Base CDI'!$H$4:$H$28,'Base CDI'!$I$4:$I$29,S533,"Cubic","Extrapolate=Linear","MultiX=Average","Skip=True","Sort=True")</f>
        <v>14.209715351953758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46311</v>
      </c>
      <c r="T534" s="43">
        <f ca="1">_xll.BInterpol('Base CDI'!$H$4:$H$28,'Base CDI'!$J$4:$J$29,S534,"Cubic","Extrapolate=Linear","MultiX=Average","Skip=True","Sort=True")</f>
        <v>14.202505162889917</v>
      </c>
      <c r="U534" s="43">
        <f ca="1">_xll.BInterpol('Base CDI'!$H$4:$H$28,'Base CDI'!$I$4:$I$29,S534,"Cubic","Extrapolate=Linear","MultiX=Average","Skip=True","Sort=True")</f>
        <v>14.207096747194605</v>
      </c>
    </row>
    <row r="535" spans="16:21" x14ac:dyDescent="0.25">
      <c r="P535" s="10">
        <v>35289</v>
      </c>
      <c r="Q535">
        <v>2.309107</v>
      </c>
      <c r="S535" s="42">
        <f t="shared" ca="1" si="13"/>
        <v>46312</v>
      </c>
      <c r="T535" s="43">
        <f ca="1">_xll.BInterpol('Base CDI'!$H$4:$H$28,'Base CDI'!$J$4:$J$29,S535,"Cubic","Extrapolate=Linear","MultiX=Average","Skip=True","Sort=True")</f>
        <v>14.199687019953764</v>
      </c>
      <c r="U535" s="43">
        <f ca="1">_xll.BInterpol('Base CDI'!$H$4:$H$28,'Base CDI'!$I$4:$I$29,S535,"Cubic","Extrapolate=Linear","MultiX=Average","Skip=True","Sort=True")</f>
        <v>14.204479289613623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46313</v>
      </c>
      <c r="T536" s="43">
        <f ca="1">_xll.BInterpol('Base CDI'!$H$4:$H$28,'Base CDI'!$J$4:$J$29,S536,"Cubic","Extrapolate=Linear","MultiX=Average","Skip=True","Sort=True")</f>
        <v>14.196867981300565</v>
      </c>
      <c r="U536" s="43">
        <f ca="1">_xll.BInterpol('Base CDI'!$H$4:$H$28,'Base CDI'!$I$4:$I$29,S536,"Cubic","Extrapolate=Linear","MultiX=Average","Skip=True","Sort=True")</f>
        <v>14.201863022281332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46314</v>
      </c>
      <c r="T537" s="43">
        <f ca="1">_xll.BInterpol('Base CDI'!$H$4:$H$28,'Base CDI'!$J$4:$J$29,S537,"Cubic","Extrapolate=Linear","MultiX=Average","Skip=True","Sort=True")</f>
        <v>14.194048141583899</v>
      </c>
      <c r="U537" s="43">
        <f ca="1">_xll.BInterpol('Base CDI'!$H$4:$H$28,'Base CDI'!$I$4:$I$29,S537,"Cubic","Extrapolate=Linear","MultiX=Average","Skip=True","Sort=True")</f>
        <v>14.199247988268242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46315</v>
      </c>
      <c r="T538" s="43">
        <f ca="1">_xll.BInterpol('Base CDI'!$H$4:$H$28,'Base CDI'!$J$4:$J$29,S538,"Cubic","Extrapolate=Linear","MultiX=Average","Skip=True","Sort=True")</f>
        <v>14.191227595457342</v>
      </c>
      <c r="U538" s="43">
        <f ca="1">_xll.BInterpol('Base CDI'!$H$4:$H$28,'Base CDI'!$I$4:$I$29,S538,"Cubic","Extrapolate=Linear","MultiX=Average","Skip=True","Sort=True")</f>
        <v>14.19663423064487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46316</v>
      </c>
      <c r="T539" s="43">
        <f ca="1">_xll.BInterpol('Base CDI'!$H$4:$H$28,'Base CDI'!$J$4:$J$29,S539,"Cubic","Extrapolate=Linear","MultiX=Average","Skip=True","Sort=True")</f>
        <v>14.188406437574471</v>
      </c>
      <c r="U539" s="43">
        <f ca="1">_xll.BInterpol('Base CDI'!$H$4:$H$28,'Base CDI'!$I$4:$I$29,S539,"Cubic","Extrapolate=Linear","MultiX=Average","Skip=True","Sort=True")</f>
        <v>14.194021792481728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46317</v>
      </c>
      <c r="T540" s="43">
        <f ca="1">_xll.BInterpol('Base CDI'!$H$4:$H$28,'Base CDI'!$J$4:$J$29,S540,"Cubic","Extrapolate=Linear","MultiX=Average","Skip=True","Sort=True")</f>
        <v>14.185584762588862</v>
      </c>
      <c r="U540" s="43">
        <f ca="1">_xll.BInterpol('Base CDI'!$H$4:$H$28,'Base CDI'!$I$4:$I$29,S540,"Cubic","Extrapolate=Linear","MultiX=Average","Skip=True","Sort=True")</f>
        <v>14.191410716849328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46318</v>
      </c>
      <c r="T541" s="43">
        <f ca="1">_xll.BInterpol('Base CDI'!$H$4:$H$28,'Base CDI'!$J$4:$J$29,S541,"Cubic","Extrapolate=Linear","MultiX=Average","Skip=True","Sort=True")</f>
        <v>14.18276266515409</v>
      </c>
      <c r="U541" s="43">
        <f ca="1">_xll.BInterpol('Base CDI'!$H$4:$H$28,'Base CDI'!$I$4:$I$29,S541,"Cubic","Extrapolate=Linear","MultiX=Average","Skip=True","Sort=True")</f>
        <v>14.188801046818188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46319</v>
      </c>
      <c r="T542" s="43">
        <f ca="1">_xll.BInterpol('Base CDI'!$H$4:$H$28,'Base CDI'!$J$4:$J$29,S542,"Cubic","Extrapolate=Linear","MultiX=Average","Skip=True","Sort=True")</f>
        <v>14.179940239923736</v>
      </c>
      <c r="U542" s="43">
        <f ca="1">_xll.BInterpol('Base CDI'!$H$4:$H$28,'Base CDI'!$I$4:$I$29,S542,"Cubic","Extrapolate=Linear","MultiX=Average","Skip=True","Sort=True")</f>
        <v>14.186192825458821</v>
      </c>
    </row>
    <row r="543" spans="16:21" x14ac:dyDescent="0.25">
      <c r="P543" s="10">
        <v>35299</v>
      </c>
      <c r="Q543">
        <v>2.325599</v>
      </c>
      <c r="S543" s="42">
        <f t="shared" ca="1" si="13"/>
        <v>46320</v>
      </c>
      <c r="T543" s="43">
        <f ca="1">_xll.BInterpol('Base CDI'!$H$4:$H$28,'Base CDI'!$J$4:$J$29,S543,"Cubic","Extrapolate=Linear","MultiX=Average","Skip=True","Sort=True")</f>
        <v>14.177117581551375</v>
      </c>
      <c r="U543" s="43">
        <f ca="1">_xll.BInterpol('Base CDI'!$H$4:$H$28,'Base CDI'!$I$4:$I$29,S543,"Cubic","Extrapolate=Linear","MultiX=Average","Skip=True","Sort=True")</f>
        <v>14.18358609584174</v>
      </c>
    </row>
    <row r="544" spans="16:21" x14ac:dyDescent="0.25">
      <c r="P544" s="10">
        <v>35300</v>
      </c>
      <c r="Q544">
        <v>2.327607</v>
      </c>
      <c r="S544" s="42">
        <f t="shared" ca="1" si="13"/>
        <v>46321</v>
      </c>
      <c r="T544" s="43">
        <f ca="1">_xll.BInterpol('Base CDI'!$H$4:$H$28,'Base CDI'!$J$4:$J$29,S544,"Cubic","Extrapolate=Linear","MultiX=Average","Skip=True","Sort=True")</f>
        <v>14.174294784690582</v>
      </c>
      <c r="U544" s="43">
        <f ca="1">_xll.BInterpol('Base CDI'!$H$4:$H$28,'Base CDI'!$I$4:$I$29,S544,"Cubic","Extrapolate=Linear","MultiX=Average","Skip=True","Sort=True")</f>
        <v>14.180980901037458</v>
      </c>
    </row>
    <row r="545" spans="16:21" x14ac:dyDescent="0.25">
      <c r="P545" s="10">
        <v>35303</v>
      </c>
      <c r="Q545">
        <v>2.329609</v>
      </c>
      <c r="S545" s="42">
        <f t="shared" ca="1" si="13"/>
        <v>46322</v>
      </c>
      <c r="T545" s="43">
        <f ca="1">_xll.BInterpol('Base CDI'!$H$4:$H$28,'Base CDI'!$J$4:$J$29,S545,"Cubic","Extrapolate=Linear","MultiX=Average","Skip=True","Sort=True")</f>
        <v>14.171471943994934</v>
      </c>
      <c r="U545" s="43">
        <f ca="1">_xll.BInterpol('Base CDI'!$H$4:$H$28,'Base CDI'!$I$4:$I$29,S545,"Cubic","Extrapolate=Linear","MultiX=Average","Skip=True","Sort=True")</f>
        <v>14.178377284116491</v>
      </c>
    </row>
    <row r="546" spans="16:21" x14ac:dyDescent="0.25">
      <c r="P546" s="10">
        <v>35304</v>
      </c>
      <c r="Q546">
        <v>2.331604</v>
      </c>
      <c r="S546" s="42">
        <f t="shared" ca="1" si="13"/>
        <v>46323</v>
      </c>
      <c r="T546" s="43">
        <f ca="1">_xll.BInterpol('Base CDI'!$H$4:$H$28,'Base CDI'!$J$4:$J$29,S546,"Cubic","Extrapolate=Linear","MultiX=Average","Skip=True","Sort=True")</f>
        <v>14.168649154118011</v>
      </c>
      <c r="U546" s="43">
        <f ca="1">_xll.BInterpol('Base CDI'!$H$4:$H$28,'Base CDI'!$I$4:$I$29,S546,"Cubic","Extrapolate=Linear","MultiX=Average","Skip=True","Sort=True")</f>
        <v>14.175775288149353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46324</v>
      </c>
      <c r="T547" s="43">
        <f ca="1">_xll.BInterpol('Base CDI'!$H$4:$H$28,'Base CDI'!$J$4:$J$29,S547,"Cubic","Extrapolate=Linear","MultiX=Average","Skip=True","Sort=True")</f>
        <v>14.165826509713385</v>
      </c>
      <c r="U547" s="43">
        <f ca="1">_xll.BInterpol('Base CDI'!$H$4:$H$28,'Base CDI'!$I$4:$I$29,S547,"Cubic","Extrapolate=Linear","MultiX=Average","Skip=True","Sort=True")</f>
        <v>14.173174956206557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46325</v>
      </c>
      <c r="T548" s="43">
        <f ca="1">_xll.BInterpol('Base CDI'!$H$4:$H$28,'Base CDI'!$J$4:$J$29,S548,"Cubic","Extrapolate=Linear","MultiX=Average","Skip=True","Sort=True")</f>
        <v>14.163004105434636</v>
      </c>
      <c r="U548" s="43">
        <f ca="1">_xll.BInterpol('Base CDI'!$H$4:$H$28,'Base CDI'!$I$4:$I$29,S548,"Cubic","Extrapolate=Linear","MultiX=Average","Skip=True","Sort=True")</f>
        <v>14.170576331358616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46326</v>
      </c>
      <c r="T549" s="43">
        <f ca="1">_xll.BInterpol('Base CDI'!$H$4:$H$28,'Base CDI'!$J$4:$J$29,S549,"Cubic","Extrapolate=Linear","MultiX=Average","Skip=True","Sort=True")</f>
        <v>14.160182035935341</v>
      </c>
      <c r="U549" s="43">
        <f ca="1">_xll.BInterpol('Base CDI'!$H$4:$H$28,'Base CDI'!$I$4:$I$29,S549,"Cubic","Extrapolate=Linear","MultiX=Average","Skip=True","Sort=True")</f>
        <v>14.167979456676045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46327</v>
      </c>
      <c r="T550" s="43">
        <f ca="1">_xll.BInterpol('Base CDI'!$H$4:$H$28,'Base CDI'!$J$4:$J$29,S550,"Cubic","Extrapolate=Linear","MultiX=Average","Skip=True","Sort=True")</f>
        <v>14.157360395869073</v>
      </c>
      <c r="U550" s="43">
        <f ca="1">_xll.BInterpol('Base CDI'!$H$4:$H$28,'Base CDI'!$I$4:$I$29,S550,"Cubic","Extrapolate=Linear","MultiX=Average","Skip=True","Sort=True")</f>
        <v>14.16538437522936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46328</v>
      </c>
      <c r="T551" s="43">
        <f ca="1">_xll.BInterpol('Base CDI'!$H$4:$H$28,'Base CDI'!$J$4:$J$29,S551,"Cubic","Extrapolate=Linear","MultiX=Average","Skip=True","Sort=True")</f>
        <v>14.154539279889413</v>
      </c>
      <c r="U551" s="43">
        <f ca="1">_xll.BInterpol('Base CDI'!$H$4:$H$28,'Base CDI'!$I$4:$I$29,S551,"Cubic","Extrapolate=Linear","MultiX=Average","Skip=True","Sort=True")</f>
        <v>14.162791130089072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46329</v>
      </c>
      <c r="T552" s="43">
        <f ca="1">_xll.BInterpol('Base CDI'!$H$4:$H$28,'Base CDI'!$J$4:$J$29,S552,"Cubic","Extrapolate=Linear","MultiX=Average","Skip=True","Sort=True")</f>
        <v>14.151718782649937</v>
      </c>
      <c r="U552" s="43">
        <f ca="1">_xll.BInterpol('Base CDI'!$H$4:$H$28,'Base CDI'!$I$4:$I$29,S552,"Cubic","Extrapolate=Linear","MultiX=Average","Skip=True","Sort=True")</f>
        <v>14.160199764325695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46330</v>
      </c>
      <c r="T553" s="43">
        <f ca="1">_xll.BInterpol('Base CDI'!$H$4:$H$28,'Base CDI'!$J$4:$J$29,S553,"Cubic","Extrapolate=Linear","MultiX=Average","Skip=True","Sort=True")</f>
        <v>14.148898998804219</v>
      </c>
      <c r="U553" s="43">
        <f ca="1">_xll.BInterpol('Base CDI'!$H$4:$H$28,'Base CDI'!$I$4:$I$29,S553,"Cubic","Extrapolate=Linear","MultiX=Average","Skip=True","Sort=True")</f>
        <v>14.157610321009745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46331</v>
      </c>
      <c r="T554" s="43">
        <f ca="1">_xll.BInterpol('Base CDI'!$H$4:$H$28,'Base CDI'!$J$4:$J$29,S554,"Cubic","Extrapolate=Linear","MultiX=Average","Skip=True","Sort=True")</f>
        <v>14.146080023005837</v>
      </c>
      <c r="U554" s="43">
        <f ca="1">_xll.BInterpol('Base CDI'!$H$4:$H$28,'Base CDI'!$I$4:$I$29,S554,"Cubic","Extrapolate=Linear","MultiX=Average","Skip=True","Sort=True")</f>
        <v>14.155022843211736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46332</v>
      </c>
      <c r="T555" s="43">
        <f ca="1">_xll.BInterpol('Base CDI'!$H$4:$H$28,'Base CDI'!$J$4:$J$29,S555,"Cubic","Extrapolate=Linear","MultiX=Average","Skip=True","Sort=True")</f>
        <v>14.143261949908368</v>
      </c>
      <c r="U555" s="43">
        <f ca="1">_xll.BInterpol('Base CDI'!$H$4:$H$28,'Base CDI'!$I$4:$I$29,S555,"Cubic","Extrapolate=Linear","MultiX=Average","Skip=True","Sort=True")</f>
        <v>14.152437374002179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46333</v>
      </c>
      <c r="T556" s="43">
        <f ca="1">_xll.BInterpol('Base CDI'!$H$4:$H$28,'Base CDI'!$J$4:$J$29,S556,"Cubic","Extrapolate=Linear","MultiX=Average","Skip=True","Sort=True")</f>
        <v>14.140444874165389</v>
      </c>
      <c r="U556" s="43">
        <f ca="1">_xll.BInterpol('Base CDI'!$H$4:$H$28,'Base CDI'!$I$4:$I$29,S556,"Cubic","Extrapolate=Linear","MultiX=Average","Skip=True","Sort=True")</f>
        <v>14.149853956451592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46334</v>
      </c>
      <c r="T557" s="43">
        <f ca="1">_xll.BInterpol('Base CDI'!$H$4:$H$28,'Base CDI'!$J$4:$J$29,S557,"Cubic","Extrapolate=Linear","MultiX=Average","Skip=True","Sort=True")</f>
        <v>14.137628890430477</v>
      </c>
      <c r="U557" s="43">
        <f ca="1">_xll.BInterpol('Base CDI'!$H$4:$H$28,'Base CDI'!$I$4:$I$29,S557,"Cubic","Extrapolate=Linear","MultiX=Average","Skip=True","Sort=True")</f>
        <v>14.147272633630486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46335</v>
      </c>
      <c r="T558" s="43">
        <f ca="1">_xll.BInterpol('Base CDI'!$H$4:$H$28,'Base CDI'!$J$4:$J$29,S558,"Cubic","Extrapolate=Linear","MultiX=Average","Skip=True","Sort=True")</f>
        <v>14.134814093357209</v>
      </c>
      <c r="U558" s="43">
        <f ca="1">_xll.BInterpol('Base CDI'!$H$4:$H$28,'Base CDI'!$I$4:$I$29,S558,"Cubic","Extrapolate=Linear","MultiX=Average","Skip=True","Sort=True")</f>
        <v>14.144693448609376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46336</v>
      </c>
      <c r="T559" s="43">
        <f ca="1">_xll.BInterpol('Base CDI'!$H$4:$H$28,'Base CDI'!$J$4:$J$29,S559,"Cubic","Extrapolate=Linear","MultiX=Average","Skip=True","Sort=True")</f>
        <v>14.132000577599159</v>
      </c>
      <c r="U559" s="43">
        <f ca="1">_xll.BInterpol('Base CDI'!$H$4:$H$28,'Base CDI'!$I$4:$I$29,S559,"Cubic","Extrapolate=Linear","MultiX=Average","Skip=True","Sort=True")</f>
        <v>14.142116444458775</v>
      </c>
    </row>
    <row r="560" spans="16:21" x14ac:dyDescent="0.25">
      <c r="P560" s="10">
        <v>35324</v>
      </c>
      <c r="Q560">
        <v>2.360636</v>
      </c>
      <c r="S560" s="42">
        <f t="shared" ca="1" si="13"/>
        <v>46337</v>
      </c>
      <c r="T560" s="43">
        <f ca="1">_xll.BInterpol('Base CDI'!$H$4:$H$28,'Base CDI'!$J$4:$J$29,S560,"Cubic","Extrapolate=Linear","MultiX=Average","Skip=True","Sort=True")</f>
        <v>14.129188437809908</v>
      </c>
      <c r="U560" s="43">
        <f ca="1">_xll.BInterpol('Base CDI'!$H$4:$H$28,'Base CDI'!$I$4:$I$29,S560,"Cubic","Extrapolate=Linear","MultiX=Average","Skip=True","Sort=True")</f>
        <v>14.139541664249199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46338</v>
      </c>
      <c r="T561" s="43">
        <f ca="1">_xll.BInterpol('Base CDI'!$H$4:$H$28,'Base CDI'!$J$4:$J$29,S561,"Cubic","Extrapolate=Linear","MultiX=Average","Skip=True","Sort=True")</f>
        <v>14.126377768643028</v>
      </c>
      <c r="U561" s="43">
        <f ca="1">_xll.BInterpol('Base CDI'!$H$4:$H$28,'Base CDI'!$I$4:$I$29,S561,"Cubic","Extrapolate=Linear","MultiX=Average","Skip=True","Sort=True")</f>
        <v>14.136969151051161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46339</v>
      </c>
      <c r="T562" s="43">
        <f ca="1">_xll.BInterpol('Base CDI'!$H$4:$H$28,'Base CDI'!$J$4:$J$29,S562,"Cubic","Extrapolate=Linear","MultiX=Average","Skip=True","Sort=True")</f>
        <v>14.123568664752101</v>
      </c>
      <c r="U562" s="43">
        <f ca="1">_xll.BInterpol('Base CDI'!$H$4:$H$28,'Base CDI'!$I$4:$I$29,S562,"Cubic","Extrapolate=Linear","MultiX=Average","Skip=True","Sort=True")</f>
        <v>14.134398947935175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46340</v>
      </c>
      <c r="T563" s="43">
        <f ca="1">_xll.BInterpol('Base CDI'!$H$4:$H$28,'Base CDI'!$J$4:$J$29,S563,"Cubic","Extrapolate=Linear","MultiX=Average","Skip=True","Sort=True")</f>
        <v>14.120761220790698</v>
      </c>
      <c r="U563" s="43">
        <f ca="1">_xll.BInterpol('Base CDI'!$H$4:$H$28,'Base CDI'!$I$4:$I$29,S563,"Cubic","Extrapolate=Linear","MultiX=Average","Skip=True","Sort=True")</f>
        <v>14.131831097971753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46341</v>
      </c>
      <c r="T564" s="43">
        <f ca="1">_xll.BInterpol('Base CDI'!$H$4:$H$28,'Base CDI'!$J$4:$J$29,S564,"Cubic","Extrapolate=Linear","MultiX=Average","Skip=True","Sort=True")</f>
        <v>14.117955531412401</v>
      </c>
      <c r="U564" s="43">
        <f ca="1">_xll.BInterpol('Base CDI'!$H$4:$H$28,'Base CDI'!$I$4:$I$29,S564,"Cubic","Extrapolate=Linear","MultiX=Average","Skip=True","Sort=True")</f>
        <v>14.129265644231413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46342</v>
      </c>
      <c r="T565" s="43">
        <f ca="1">_xll.BInterpol('Base CDI'!$H$4:$H$28,'Base CDI'!$J$4:$J$29,S565,"Cubic","Extrapolate=Linear","MultiX=Average","Skip=True","Sort=True")</f>
        <v>14.115151691270782</v>
      </c>
      <c r="U565" s="43">
        <f ca="1">_xll.BInterpol('Base CDI'!$H$4:$H$28,'Base CDI'!$I$4:$I$29,S565,"Cubic","Extrapolate=Linear","MultiX=Average","Skip=True","Sort=True")</f>
        <v>14.126702629784667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46343</v>
      </c>
      <c r="T566" s="43">
        <f ca="1">_xll.BInterpol('Base CDI'!$H$4:$H$28,'Base CDI'!$J$4:$J$29,S566,"Cubic","Extrapolate=Linear","MultiX=Average","Skip=True","Sort=True")</f>
        <v>14.112349795019421</v>
      </c>
      <c r="U566" s="43">
        <f ca="1">_xll.BInterpol('Base CDI'!$H$4:$H$28,'Base CDI'!$I$4:$I$29,S566,"Cubic","Extrapolate=Linear","MultiX=Average","Skip=True","Sort=True")</f>
        <v>14.124142097702027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46344</v>
      </c>
      <c r="T567" s="43">
        <f ca="1">_xll.BInterpol('Base CDI'!$H$4:$H$28,'Base CDI'!$J$4:$J$29,S567,"Cubic","Extrapolate=Linear","MultiX=Average","Skip=True","Sort=True")</f>
        <v>14.109549937311893</v>
      </c>
      <c r="U567" s="43">
        <f ca="1">_xll.BInterpol('Base CDI'!$H$4:$H$28,'Base CDI'!$I$4:$I$29,S567,"Cubic","Extrapolate=Linear","MultiX=Average","Skip=True","Sort=True")</f>
        <v>14.121584091054009</v>
      </c>
    </row>
    <row r="568" spans="16:21" x14ac:dyDescent="0.25">
      <c r="P568" s="10">
        <v>35334</v>
      </c>
      <c r="Q568">
        <v>2.377615</v>
      </c>
      <c r="S568" s="42">
        <f t="shared" ca="1" si="13"/>
        <v>46345</v>
      </c>
      <c r="T568" s="43">
        <f ca="1">_xll.BInterpol('Base CDI'!$H$4:$H$28,'Base CDI'!$J$4:$J$29,S568,"Cubic","Extrapolate=Linear","MultiX=Average","Skip=True","Sort=True")</f>
        <v>14.106752212801776</v>
      </c>
      <c r="U568" s="43">
        <f ca="1">_xll.BInterpol('Base CDI'!$H$4:$H$28,'Base CDI'!$I$4:$I$29,S568,"Cubic","Extrapolate=Linear","MultiX=Average","Skip=True","Sort=True")</f>
        <v>14.119028652911128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46346</v>
      </c>
      <c r="T569" s="43">
        <f ca="1">_xll.BInterpol('Base CDI'!$H$4:$H$28,'Base CDI'!$J$4:$J$29,S569,"Cubic","Extrapolate=Linear","MultiX=Average","Skip=True","Sort=True")</f>
        <v>14.103956716142648</v>
      </c>
      <c r="U569" s="43">
        <f ca="1">_xll.BInterpol('Base CDI'!$H$4:$H$28,'Base CDI'!$I$4:$I$29,S569,"Cubic","Extrapolate=Linear","MultiX=Average","Skip=True","Sort=True")</f>
        <v>14.116475826343894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46347</v>
      </c>
      <c r="T570" s="43">
        <f ca="1">_xll.BInterpol('Base CDI'!$H$4:$H$28,'Base CDI'!$J$4:$J$29,S570,"Cubic","Extrapolate=Linear","MultiX=Average","Skip=True","Sort=True")</f>
        <v>14.101163541988081</v>
      </c>
      <c r="U570" s="43">
        <f ca="1">_xll.BInterpol('Base CDI'!$H$4:$H$28,'Base CDI'!$I$4:$I$29,S570,"Cubic","Extrapolate=Linear","MultiX=Average","Skip=True","Sort=True")</f>
        <v>14.113925654422827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46348</v>
      </c>
      <c r="T571" s="43">
        <f ca="1">_xll.BInterpol('Base CDI'!$H$4:$H$28,'Base CDI'!$J$4:$J$29,S571,"Cubic","Extrapolate=Linear","MultiX=Average","Skip=True","Sort=True")</f>
        <v>14.098372784991657</v>
      </c>
      <c r="U571" s="43">
        <f ca="1">_xll.BInterpol('Base CDI'!$H$4:$H$28,'Base CDI'!$I$4:$I$29,S571,"Cubic","Extrapolate=Linear","MultiX=Average","Skip=True","Sort=True")</f>
        <v>14.111378180218436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46349</v>
      </c>
      <c r="T572" s="43">
        <f ca="1">_xll.BInterpol('Base CDI'!$H$4:$H$28,'Base CDI'!$J$4:$J$29,S572,"Cubic","Extrapolate=Linear","MultiX=Average","Skip=True","Sort=True")</f>
        <v>14.095584539806948</v>
      </c>
      <c r="U572" s="43">
        <f ca="1">_xll.BInterpol('Base CDI'!$H$4:$H$28,'Base CDI'!$I$4:$I$29,S572,"Cubic","Extrapolate=Linear","MultiX=Average","Skip=True","Sort=True")</f>
        <v>14.108833446801237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46350</v>
      </c>
      <c r="T573" s="43">
        <f ca="1">_xll.BInterpol('Base CDI'!$H$4:$H$28,'Base CDI'!$J$4:$J$29,S573,"Cubic","Extrapolate=Linear","MultiX=Average","Skip=True","Sort=True")</f>
        <v>14.092798901087534</v>
      </c>
      <c r="U573" s="43">
        <f ca="1">_xll.BInterpol('Base CDI'!$H$4:$H$28,'Base CDI'!$I$4:$I$29,S573,"Cubic","Extrapolate=Linear","MultiX=Average","Skip=True","Sort=True")</f>
        <v>14.106291497241742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46351</v>
      </c>
      <c r="T574" s="43">
        <f ca="1">_xll.BInterpol('Base CDI'!$H$4:$H$28,'Base CDI'!$J$4:$J$29,S574,"Cubic","Extrapolate=Linear","MultiX=Average","Skip=True","Sort=True")</f>
        <v>14.090015963486991</v>
      </c>
      <c r="U574" s="43">
        <f ca="1">_xll.BInterpol('Base CDI'!$H$4:$H$28,'Base CDI'!$I$4:$I$29,S574,"Cubic","Extrapolate=Linear","MultiX=Average","Skip=True","Sort=True")</f>
        <v>14.103752374610467</v>
      </c>
    </row>
    <row r="575" spans="16:21" x14ac:dyDescent="0.25">
      <c r="P575" s="10">
        <v>35346</v>
      </c>
      <c r="Q575">
        <v>2.391607</v>
      </c>
      <c r="S575" s="42">
        <f t="shared" ca="1" si="13"/>
        <v>46352</v>
      </c>
      <c r="T575" s="43">
        <f ca="1">_xll.BInterpol('Base CDI'!$H$4:$H$28,'Base CDI'!$J$4:$J$29,S575,"Cubic","Extrapolate=Linear","MultiX=Average","Skip=True","Sort=True")</f>
        <v>14.087235821658895</v>
      </c>
      <c r="U575" s="43">
        <f ca="1">_xll.BInterpol('Base CDI'!$H$4:$H$28,'Base CDI'!$I$4:$I$29,S575,"Cubic","Extrapolate=Linear","MultiX=Average","Skip=True","Sort=True")</f>
        <v>14.101216121977927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46353</v>
      </c>
      <c r="T576" s="43">
        <f ca="1">_xll.BInterpol('Base CDI'!$H$4:$H$28,'Base CDI'!$J$4:$J$29,S576,"Cubic","Extrapolate=Linear","MultiX=Average","Skip=True","Sort=True")</f>
        <v>14.084458570256823</v>
      </c>
      <c r="U576" s="43">
        <f ca="1">_xll.BInterpol('Base CDI'!$H$4:$H$28,'Base CDI'!$I$4:$I$29,S576,"Cubic","Extrapolate=Linear","MultiX=Average","Skip=True","Sort=True")</f>
        <v>14.098682782414635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46354</v>
      </c>
      <c r="T577" s="43">
        <f ca="1">_xll.BInterpol('Base CDI'!$H$4:$H$28,'Base CDI'!$J$4:$J$29,S577,"Cubic","Extrapolate=Linear","MultiX=Average","Skip=True","Sort=True")</f>
        <v>14.081684303934352</v>
      </c>
      <c r="U577" s="43">
        <f ca="1">_xll.BInterpol('Base CDI'!$H$4:$H$28,'Base CDI'!$I$4:$I$29,S577,"Cubic","Extrapolate=Linear","MultiX=Average","Skip=True","Sort=True")</f>
        <v>14.096152398991103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46355</v>
      </c>
      <c r="T578" s="43">
        <f ca="1">_xll.BInterpol('Base CDI'!$H$4:$H$28,'Base CDI'!$J$4:$J$29,S578,"Cubic","Extrapolate=Linear","MultiX=Average","Skip=True","Sort=True")</f>
        <v>14.07891311734506</v>
      </c>
      <c r="U578" s="43">
        <f ca="1">_xll.BInterpol('Base CDI'!$H$4:$H$28,'Base CDI'!$I$4:$I$29,S578,"Cubic","Extrapolate=Linear","MultiX=Average","Skip=True","Sort=True")</f>
        <v>14.093625014777846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46356</v>
      </c>
      <c r="T579" s="43">
        <f ca="1">_xll.BInterpol('Base CDI'!$H$4:$H$28,'Base CDI'!$J$4:$J$29,S579,"Cubic","Extrapolate=Linear","MultiX=Average","Skip=True","Sort=True")</f>
        <v>14.076145105142521</v>
      </c>
      <c r="U579" s="43">
        <f ca="1">_xll.BInterpol('Base CDI'!$H$4:$H$28,'Base CDI'!$I$4:$I$29,S579,"Cubic","Extrapolate=Linear","MultiX=Average","Skip=True","Sort=True")</f>
        <v>14.09110067284538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46357</v>
      </c>
      <c r="T580" s="43">
        <f ca="1">_xll.BInterpol('Base CDI'!$H$4:$H$28,'Base CDI'!$J$4:$J$29,S580,"Cubic","Extrapolate=Linear","MultiX=Average","Skip=True","Sort=True")</f>
        <v>14.073380361980313</v>
      </c>
      <c r="U580" s="43">
        <f ca="1">_xll.BInterpol('Base CDI'!$H$4:$H$28,'Base CDI'!$I$4:$I$29,S580,"Cubic","Extrapolate=Linear","MultiX=Average","Skip=True","Sort=True")</f>
        <v>14.088579416264217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46358</v>
      </c>
      <c r="T581" s="43">
        <f ca="1">_xll.BInterpol('Base CDI'!$H$4:$H$28,'Base CDI'!$J$4:$J$29,S581,"Cubic","Extrapolate=Linear","MultiX=Average","Skip=True","Sort=True")</f>
        <v>14.070618982512013</v>
      </c>
      <c r="U581" s="43">
        <f ca="1">_xll.BInterpol('Base CDI'!$H$4:$H$28,'Base CDI'!$I$4:$I$29,S581,"Cubic","Extrapolate=Linear","MultiX=Average","Skip=True","Sort=True")</f>
        <v>14.086061288104871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46359</v>
      </c>
      <c r="T582" s="43">
        <f ca="1">_xll.BInterpol('Base CDI'!$H$4:$H$28,'Base CDI'!$J$4:$J$29,S582,"Cubic","Extrapolate=Linear","MultiX=Average","Skip=True","Sort=True")</f>
        <v>14.067861061391199</v>
      </c>
      <c r="U582" s="43">
        <f ca="1">_xll.BInterpol('Base CDI'!$H$4:$H$28,'Base CDI'!$I$4:$I$29,S582,"Cubic","Extrapolate=Linear","MultiX=Average","Skip=True","Sort=True")</f>
        <v>14.083546331437855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46360</v>
      </c>
      <c r="T583" s="43">
        <f ca="1">_xll.BInterpol('Base CDI'!$H$4:$H$28,'Base CDI'!$J$4:$J$29,S583,"Cubic","Extrapolate=Linear","MultiX=Average","Skip=True","Sort=True")</f>
        <v>14.065106693271444</v>
      </c>
      <c r="U583" s="43">
        <f ca="1">_xll.BInterpol('Base CDI'!$H$4:$H$28,'Base CDI'!$I$4:$I$29,S583,"Cubic","Extrapolate=Linear","MultiX=Average","Skip=True","Sort=True")</f>
        <v>14.081034589333687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46361</v>
      </c>
      <c r="T584" s="43">
        <f ca="1">_xll.BInterpol('Base CDI'!$H$4:$H$28,'Base CDI'!$J$4:$J$29,S584,"Cubic","Extrapolate=Linear","MultiX=Average","Skip=True","Sort=True")</f>
        <v>14.062355972806328</v>
      </c>
      <c r="U584" s="43">
        <f ca="1">_xll.BInterpol('Base CDI'!$H$4:$H$28,'Base CDI'!$I$4:$I$29,S584,"Cubic","Extrapolate=Linear","MultiX=Average","Skip=True","Sort=True")</f>
        <v>14.078526104862878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46362</v>
      </c>
      <c r="T585" s="43">
        <f ca="1">_xll.BInterpol('Base CDI'!$H$4:$H$28,'Base CDI'!$J$4:$J$29,S585,"Cubic","Extrapolate=Linear","MultiX=Average","Skip=True","Sort=True")</f>
        <v>14.059608994649427</v>
      </c>
      <c r="U585" s="43">
        <f ca="1">_xll.BInterpol('Base CDI'!$H$4:$H$28,'Base CDI'!$I$4:$I$29,S585,"Cubic","Extrapolate=Linear","MultiX=Average","Skip=True","Sort=True")</f>
        <v>14.076020921095941</v>
      </c>
    </row>
    <row r="586" spans="16:21" x14ac:dyDescent="0.25">
      <c r="P586" s="10">
        <v>35361</v>
      </c>
      <c r="Q586">
        <v>2.41371</v>
      </c>
      <c r="S586" s="42">
        <f t="shared" ca="1" si="13"/>
        <v>46363</v>
      </c>
      <c r="T586" s="43">
        <f ca="1">_xll.BInterpol('Base CDI'!$H$4:$H$28,'Base CDI'!$J$4:$J$29,S586,"Cubic","Extrapolate=Linear","MultiX=Average","Skip=True","Sort=True")</f>
        <v>14.056865853454315</v>
      </c>
      <c r="U586" s="43">
        <f ca="1">_xll.BInterpol('Base CDI'!$H$4:$H$28,'Base CDI'!$I$4:$I$29,S586,"Cubic","Extrapolate=Linear","MultiX=Average","Skip=True","Sort=True")</f>
        <v>14.073519081103392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46364</v>
      </c>
      <c r="T587" s="43">
        <f ca="1">_xll.BInterpol('Base CDI'!$H$4:$H$28,'Base CDI'!$J$4:$J$29,S587,"Cubic","Extrapolate=Linear","MultiX=Average","Skip=True","Sort=True")</f>
        <v>14.054126643874573</v>
      </c>
      <c r="U587" s="43">
        <f ca="1">_xll.BInterpol('Base CDI'!$H$4:$H$28,'Base CDI'!$I$4:$I$29,S587,"Cubic","Extrapolate=Linear","MultiX=Average","Skip=True","Sort=True")</f>
        <v>14.071020627955743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46365</v>
      </c>
      <c r="T588" s="43">
        <f ca="1">_xll.BInterpol('Base CDI'!$H$4:$H$28,'Base CDI'!$J$4:$J$29,S588,"Cubic","Extrapolate=Linear","MultiX=Average","Skip=True","Sort=True")</f>
        <v>14.051391460563776</v>
      </c>
      <c r="U588" s="43">
        <f ca="1">_xll.BInterpol('Base CDI'!$H$4:$H$28,'Base CDI'!$I$4:$I$29,S588,"Cubic","Extrapolate=Linear","MultiX=Average","Skip=True","Sort=True")</f>
        <v>14.068525604723511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46366</v>
      </c>
      <c r="T589" s="43">
        <f ca="1">_xll.BInterpol('Base CDI'!$H$4:$H$28,'Base CDI'!$J$4:$J$29,S589,"Cubic","Extrapolate=Linear","MultiX=Average","Skip=True","Sort=True")</f>
        <v>14.0486603981755</v>
      </c>
      <c r="U589" s="43">
        <f ca="1">_xll.BInterpol('Base CDI'!$H$4:$H$28,'Base CDI'!$I$4:$I$29,S589,"Cubic","Extrapolate=Linear","MultiX=Average","Skip=True","Sort=True")</f>
        <v>14.066034054477207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46367</v>
      </c>
      <c r="T590" s="43">
        <f ca="1">_xll.BInterpol('Base CDI'!$H$4:$H$28,'Base CDI'!$J$4:$J$29,S590,"Cubic","Extrapolate=Linear","MultiX=Average","Skip=True","Sort=True")</f>
        <v>14.045933551363323</v>
      </c>
      <c r="U590" s="43">
        <f ca="1">_xll.BInterpol('Base CDI'!$H$4:$H$28,'Base CDI'!$I$4:$I$29,S590,"Cubic","Extrapolate=Linear","MultiX=Average","Skip=True","Sort=True")</f>
        <v>14.063546020287347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46368</v>
      </c>
      <c r="T591" s="43">
        <f ca="1">_xll.BInterpol('Base CDI'!$H$4:$H$28,'Base CDI'!$J$4:$J$29,S591,"Cubic","Extrapolate=Linear","MultiX=Average","Skip=True","Sort=True")</f>
        <v>14.04321101478082</v>
      </c>
      <c r="U591" s="43">
        <f ca="1">_xll.BInterpol('Base CDI'!$H$4:$H$28,'Base CDI'!$I$4:$I$29,S591,"Cubic","Extrapolate=Linear","MultiX=Average","Skip=True","Sort=True")</f>
        <v>14.061061545224444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46369</v>
      </c>
      <c r="T592" s="43">
        <f ca="1">_xll.BInterpol('Base CDI'!$H$4:$H$28,'Base CDI'!$J$4:$J$29,S592,"Cubic","Extrapolate=Linear","MultiX=Average","Skip=True","Sort=True")</f>
        <v>14.040492883081569</v>
      </c>
      <c r="U592" s="43">
        <f ca="1">_xll.BInterpol('Base CDI'!$H$4:$H$28,'Base CDI'!$I$4:$I$29,S592,"Cubic","Extrapolate=Linear","MultiX=Average","Skip=True","Sort=True")</f>
        <v>14.058580672359012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46370</v>
      </c>
      <c r="T593" s="43">
        <f ca="1">_xll.BInterpol('Base CDI'!$H$4:$H$28,'Base CDI'!$J$4:$J$29,S593,"Cubic","Extrapolate=Linear","MultiX=Average","Skip=True","Sort=True")</f>
        <v>14.037779250919147</v>
      </c>
      <c r="U593" s="43">
        <f ca="1">_xll.BInterpol('Base CDI'!$H$4:$H$28,'Base CDI'!$I$4:$I$29,S593,"Cubic","Extrapolate=Linear","MultiX=Average","Skip=True","Sort=True")</f>
        <v>14.056103444761565</v>
      </c>
    </row>
    <row r="594" spans="16:21" x14ac:dyDescent="0.25">
      <c r="P594" s="10">
        <v>35373</v>
      </c>
      <c r="Q594">
        <v>2.430164</v>
      </c>
      <c r="S594" s="42">
        <f t="shared" ca="1" si="14"/>
        <v>46371</v>
      </c>
      <c r="T594" s="43">
        <f ca="1">_xll.BInterpol('Base CDI'!$H$4:$H$28,'Base CDI'!$J$4:$J$29,S594,"Cubic","Extrapolate=Linear","MultiX=Average","Skip=True","Sort=True")</f>
        <v>14.035070212947129</v>
      </c>
      <c r="U594" s="43">
        <f ca="1">_xll.BInterpol('Base CDI'!$H$4:$H$28,'Base CDI'!$I$4:$I$29,S594,"Cubic","Extrapolate=Linear","MultiX=Average","Skip=True","Sort=True")</f>
        <v>14.053629905502618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46372</v>
      </c>
      <c r="T595" s="43">
        <f ca="1">_xll.BInterpol('Base CDI'!$H$4:$H$28,'Base CDI'!$J$4:$J$29,S595,"Cubic","Extrapolate=Linear","MultiX=Average","Skip=True","Sort=True")</f>
        <v>14.032365863819093</v>
      </c>
      <c r="U595" s="43">
        <f ca="1">_xll.BInterpol('Base CDI'!$H$4:$H$28,'Base CDI'!$I$4:$I$29,S595,"Cubic","Extrapolate=Linear","MultiX=Average","Skip=True","Sort=True")</f>
        <v>14.051160097652682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46373</v>
      </c>
      <c r="T596" s="43">
        <f ca="1">_xll.BInterpol('Base CDI'!$H$4:$H$28,'Base CDI'!$J$4:$J$29,S596,"Cubic","Extrapolate=Linear","MultiX=Average","Skip=True","Sort=True")</f>
        <v>14.029666298188616</v>
      </c>
      <c r="U596" s="43">
        <f ca="1">_xll.BInterpol('Base CDI'!$H$4:$H$28,'Base CDI'!$I$4:$I$29,S596,"Cubic","Extrapolate=Linear","MultiX=Average","Skip=True","Sort=True")</f>
        <v>14.048694064282275</v>
      </c>
    </row>
    <row r="597" spans="16:21" x14ac:dyDescent="0.25">
      <c r="P597" s="10">
        <v>35376</v>
      </c>
      <c r="Q597">
        <v>2.436731</v>
      </c>
      <c r="S597" s="42">
        <f t="shared" ca="1" si="14"/>
        <v>46374</v>
      </c>
      <c r="T597" s="43">
        <f ca="1">_xll.BInterpol('Base CDI'!$H$4:$H$28,'Base CDI'!$J$4:$J$29,S597,"Cubic","Extrapolate=Linear","MultiX=Average","Skip=True","Sort=True")</f>
        <v>14.026971610709275</v>
      </c>
      <c r="U597" s="43">
        <f ca="1">_xll.BInterpol('Base CDI'!$H$4:$H$28,'Base CDI'!$I$4:$I$29,S597,"Cubic","Extrapolate=Linear","MultiX=Average","Skip=True","Sort=True")</f>
        <v>14.046231848461909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46375</v>
      </c>
      <c r="T598" s="43">
        <f ca="1">_xll.BInterpol('Base CDI'!$H$4:$H$28,'Base CDI'!$J$4:$J$29,S598,"Cubic","Extrapolate=Linear","MultiX=Average","Skip=True","Sort=True")</f>
        <v>14.024281896034644</v>
      </c>
      <c r="U598" s="43">
        <f ca="1">_xll.BInterpol('Base CDI'!$H$4:$H$28,'Base CDI'!$I$4:$I$29,S598,"Cubic","Extrapolate=Linear","MultiX=Average","Skip=True","Sort=True")</f>
        <v>14.043773493262098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46376</v>
      </c>
      <c r="T599" s="43">
        <f ca="1">_xll.BInterpol('Base CDI'!$H$4:$H$28,'Base CDI'!$J$4:$J$29,S599,"Cubic","Extrapolate=Linear","MultiX=Average","Skip=True","Sort=True")</f>
        <v>14.021597248818303</v>
      </c>
      <c r="U599" s="43">
        <f ca="1">_xll.BInterpol('Base CDI'!$H$4:$H$28,'Base CDI'!$I$4:$I$29,S599,"Cubic","Extrapolate=Linear","MultiX=Average","Skip=True","Sort=True")</f>
        <v>14.041319041753354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46377</v>
      </c>
      <c r="T600" s="43">
        <f ca="1">_xll.BInterpol('Base CDI'!$H$4:$H$28,'Base CDI'!$J$4:$J$29,S600,"Cubic","Extrapolate=Linear","MultiX=Average","Skip=True","Sort=True")</f>
        <v>14.018917763713828</v>
      </c>
      <c r="U600" s="43">
        <f ca="1">_xll.BInterpol('Base CDI'!$H$4:$H$28,'Base CDI'!$I$4:$I$29,S600,"Cubic","Extrapolate=Linear","MultiX=Average","Skip=True","Sort=True")</f>
        <v>14.038868537006195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46378</v>
      </c>
      <c r="T601" s="43">
        <f ca="1">_xll.BInterpol('Base CDI'!$H$4:$H$28,'Base CDI'!$J$4:$J$29,S601,"Cubic","Extrapolate=Linear","MultiX=Average","Skip=True","Sort=True")</f>
        <v>14.016243535374795</v>
      </c>
      <c r="U601" s="43">
        <f ca="1">_xll.BInterpol('Base CDI'!$H$4:$H$28,'Base CDI'!$I$4:$I$29,S601,"Cubic","Extrapolate=Linear","MultiX=Average","Skip=True","Sort=True")</f>
        <v>14.036422022091132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46379</v>
      </c>
      <c r="T602" s="43">
        <f ca="1">_xll.BInterpol('Base CDI'!$H$4:$H$28,'Base CDI'!$J$4:$J$29,S602,"Cubic","Extrapolate=Linear","MultiX=Average","Skip=True","Sort=True")</f>
        <v>14.013574658454779</v>
      </c>
      <c r="U602" s="43">
        <f ca="1">_xll.BInterpol('Base CDI'!$H$4:$H$28,'Base CDI'!$I$4:$I$29,S602,"Cubic","Extrapolate=Linear","MultiX=Average","Skip=True","Sort=True")</f>
        <v>14.033979540078681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46380</v>
      </c>
      <c r="T603" s="43">
        <f ca="1">_xll.BInterpol('Base CDI'!$H$4:$H$28,'Base CDI'!$J$4:$J$29,S603,"Cubic","Extrapolate=Linear","MultiX=Average","Skip=True","Sort=True")</f>
        <v>14.010911227607361</v>
      </c>
      <c r="U603" s="43">
        <f ca="1">_xll.BInterpol('Base CDI'!$H$4:$H$28,'Base CDI'!$I$4:$I$29,S603,"Cubic","Extrapolate=Linear","MultiX=Average","Skip=True","Sort=True")</f>
        <v>14.031541134039355</v>
      </c>
    </row>
    <row r="604" spans="16:21" x14ac:dyDescent="0.25">
      <c r="P604" s="10">
        <v>35388</v>
      </c>
      <c r="Q604">
        <v>2.452083</v>
      </c>
      <c r="S604" s="42">
        <f t="shared" ca="1" si="14"/>
        <v>46381</v>
      </c>
      <c r="T604" s="43">
        <f ca="1">_xll.BInterpol('Base CDI'!$H$4:$H$28,'Base CDI'!$J$4:$J$29,S604,"Cubic","Extrapolate=Linear","MultiX=Average","Skip=True","Sort=True")</f>
        <v>14.008253337486114</v>
      </c>
      <c r="U604" s="43">
        <f ca="1">_xll.BInterpol('Base CDI'!$H$4:$H$28,'Base CDI'!$I$4:$I$29,S604,"Cubic","Extrapolate=Linear","MultiX=Average","Skip=True","Sort=True")</f>
        <v>14.029106847043666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46382</v>
      </c>
      <c r="T605" s="43">
        <f ca="1">_xll.BInterpol('Base CDI'!$H$4:$H$28,'Base CDI'!$J$4:$J$29,S605,"Cubic","Extrapolate=Linear","MultiX=Average","Skip=True","Sort=True")</f>
        <v>14.005601082744615</v>
      </c>
      <c r="U605" s="43">
        <f ca="1">_xll.BInterpol('Base CDI'!$H$4:$H$28,'Base CDI'!$I$4:$I$29,S605,"Cubic","Extrapolate=Linear","MultiX=Average","Skip=True","Sort=True")</f>
        <v>14.026676722162131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46383</v>
      </c>
      <c r="T606" s="43">
        <f ca="1">_xll.BInterpol('Base CDI'!$H$4:$H$28,'Base CDI'!$J$4:$J$29,S606,"Cubic","Extrapolate=Linear","MultiX=Average","Skip=True","Sort=True")</f>
        <v>14.002954558036443</v>
      </c>
      <c r="U606" s="43">
        <f ca="1">_xll.BInterpol('Base CDI'!$H$4:$H$28,'Base CDI'!$I$4:$I$29,S606,"Cubic","Extrapolate=Linear","MultiX=Average","Skip=True","Sort=True")</f>
        <v>14.024250802465263</v>
      </c>
    </row>
    <row r="607" spans="16:21" x14ac:dyDescent="0.25">
      <c r="P607" s="10">
        <v>35391</v>
      </c>
      <c r="Q607">
        <v>2.458628</v>
      </c>
      <c r="S607" s="42">
        <f t="shared" ca="1" si="14"/>
        <v>46384</v>
      </c>
      <c r="T607" s="43">
        <f ca="1">_xll.BInterpol('Base CDI'!$H$4:$H$28,'Base CDI'!$J$4:$J$29,S607,"Cubic","Extrapolate=Linear","MultiX=Average","Skip=True","Sort=True")</f>
        <v>14.000313858015174</v>
      </c>
      <c r="U607" s="43">
        <f ca="1">_xll.BInterpol('Base CDI'!$H$4:$H$28,'Base CDI'!$I$4:$I$29,S607,"Cubic","Extrapolate=Linear","MultiX=Average","Skip=True","Sort=True")</f>
        <v>14.021829131023576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46385</v>
      </c>
      <c r="T608" s="43">
        <f ca="1">_xll.BInterpol('Base CDI'!$H$4:$H$28,'Base CDI'!$J$4:$J$29,S608,"Cubic","Extrapolate=Linear","MultiX=Average","Skip=True","Sort=True")</f>
        <v>13.997679077334384</v>
      </c>
      <c r="U608" s="43">
        <f ca="1">_xll.BInterpol('Base CDI'!$H$4:$H$28,'Base CDI'!$I$4:$I$29,S608,"Cubic","Extrapolate=Linear","MultiX=Average","Skip=True","Sort=True")</f>
        <v>14.019411750907583</v>
      </c>
    </row>
    <row r="609" spans="16:21" x14ac:dyDescent="0.25">
      <c r="P609" s="10">
        <v>35395</v>
      </c>
      <c r="Q609">
        <v>2.46299</v>
      </c>
      <c r="S609" s="42">
        <f t="shared" ca="1" si="14"/>
        <v>46386</v>
      </c>
      <c r="T609" s="43">
        <f ca="1">_xll.BInterpol('Base CDI'!$H$4:$H$28,'Base CDI'!$J$4:$J$29,S609,"Cubic","Extrapolate=Linear","MultiX=Average","Skip=True","Sort=True")</f>
        <v>13.995050310647649</v>
      </c>
      <c r="U609" s="43">
        <f ca="1">_xll.BInterpol('Base CDI'!$H$4:$H$28,'Base CDI'!$I$4:$I$29,S609,"Cubic","Extrapolate=Linear","MultiX=Average","Skip=True","Sort=True")</f>
        <v>14.016998705187799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46387</v>
      </c>
      <c r="T610" s="43">
        <f ca="1">_xll.BInterpol('Base CDI'!$H$4:$H$28,'Base CDI'!$J$4:$J$29,S610,"Cubic","Extrapolate=Linear","MultiX=Average","Skip=True","Sort=True")</f>
        <v>13.992427652608546</v>
      </c>
      <c r="U610" s="43">
        <f ca="1">_xll.BInterpol('Base CDI'!$H$4:$H$28,'Base CDI'!$I$4:$I$29,S610,"Cubic","Extrapolate=Linear","MultiX=Average","Skip=True","Sort=True")</f>
        <v>14.014590036934738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46388</v>
      </c>
      <c r="T611" s="43">
        <f ca="1">_xll.BInterpol('Base CDI'!$H$4:$H$28,'Base CDI'!$J$4:$J$29,S611,"Cubic","Extrapolate=Linear","MultiX=Average","Skip=True","Sort=True")</f>
        <v>13.989811197870655</v>
      </c>
      <c r="U611" s="43">
        <f ca="1">_xll.BInterpol('Base CDI'!$H$4:$H$28,'Base CDI'!$I$4:$I$29,S611,"Cubic","Extrapolate=Linear","MultiX=Average","Skip=True","Sort=True")</f>
        <v>14.012185789218913</v>
      </c>
    </row>
    <row r="612" spans="16:21" x14ac:dyDescent="0.25">
      <c r="P612" s="10">
        <v>35398</v>
      </c>
      <c r="Q612">
        <v>2.469506</v>
      </c>
      <c r="S612" s="42">
        <f t="shared" ca="1" si="14"/>
        <v>46389</v>
      </c>
      <c r="T612" s="43">
        <f ca="1">_xll.BInterpol('Base CDI'!$H$4:$H$28,'Base CDI'!$J$4:$J$29,S612,"Cubic","Extrapolate=Linear","MultiX=Average","Skip=True","Sort=True")</f>
        <v>13.987201041087548</v>
      </c>
      <c r="U612" s="43">
        <f ca="1">_xll.BInterpol('Base CDI'!$H$4:$H$28,'Base CDI'!$I$4:$I$29,S612,"Cubic","Extrapolate=Linear","MultiX=Average","Skip=True","Sort=True")</f>
        <v>14.00978600511084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46390</v>
      </c>
      <c r="T613" s="43">
        <f ca="1">_xll.BInterpol('Base CDI'!$H$4:$H$28,'Base CDI'!$J$4:$J$29,S613,"Cubic","Extrapolate=Linear","MultiX=Average","Skip=True","Sort=True")</f>
        <v>13.984597276912803</v>
      </c>
      <c r="U613" s="43">
        <f ca="1">_xll.BInterpol('Base CDI'!$H$4:$H$28,'Base CDI'!$I$4:$I$29,S613,"Cubic","Extrapolate=Linear","MultiX=Average","Skip=True","Sort=True")</f>
        <v>14.007390727681031</v>
      </c>
    </row>
    <row r="614" spans="16:21" x14ac:dyDescent="0.25">
      <c r="P614" s="10">
        <v>35402</v>
      </c>
      <c r="Q614">
        <v>2.473649</v>
      </c>
      <c r="S614" s="42">
        <f t="shared" ca="1" si="14"/>
        <v>46391</v>
      </c>
      <c r="T614" s="43">
        <f ca="1">_xll.BInterpol('Base CDI'!$H$4:$H$28,'Base CDI'!$J$4:$J$29,S614,"Cubic","Extrapolate=Linear","MultiX=Average","Skip=True","Sort=True")</f>
        <v>13.981999999999999</v>
      </c>
      <c r="U614" s="43">
        <f ca="1">_xll.BInterpol('Base CDI'!$H$4:$H$28,'Base CDI'!$I$4:$I$29,S614,"Cubic","Extrapolate=Linear","MultiX=Average","Skip=True","Sort=True")</f>
        <v>14.005000000000001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46392</v>
      </c>
      <c r="T615" s="43">
        <f ca="1">_xll.BInterpol('Base CDI'!$H$4:$H$28,'Base CDI'!$J$4:$J$29,S615,"Cubic","Extrapolate=Linear","MultiX=Average","Skip=True","Sort=True")</f>
        <v>13.979409288028195</v>
      </c>
      <c r="U615" s="43">
        <f ca="1">_xll.BInterpol('Base CDI'!$H$4:$H$28,'Base CDI'!$I$4:$I$29,S615,"Cubic","Extrapolate=Linear","MultiX=Average","Skip=True","Sort=True")</f>
        <v>14.002613857962467</v>
      </c>
    </row>
    <row r="616" spans="16:21" x14ac:dyDescent="0.25">
      <c r="P616" s="10">
        <v>35404</v>
      </c>
      <c r="Q616">
        <v>2.477757</v>
      </c>
      <c r="S616" s="42">
        <f t="shared" ca="1" si="14"/>
        <v>46393</v>
      </c>
      <c r="T616" s="43">
        <f ca="1">_xll.BInterpol('Base CDI'!$H$4:$H$28,'Base CDI'!$J$4:$J$29,S616,"Cubic","Extrapolate=Linear","MultiX=Average","Skip=True","Sort=True")</f>
        <v>13.976825150778396</v>
      </c>
      <c r="U616" s="43">
        <f ca="1">_xll.BInterpol('Base CDI'!$H$4:$H$28,'Base CDI'!$I$4:$I$29,S616,"Cubic","Extrapolate=Linear","MultiX=Average","Skip=True","Sort=True")</f>
        <v>14.000232308759964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46394</v>
      </c>
      <c r="T617" s="43">
        <f ca="1">_xll.BInterpol('Base CDI'!$H$4:$H$28,'Base CDI'!$J$4:$J$29,S617,"Cubic","Extrapolate=Linear","MultiX=Average","Skip=True","Sort=True")</f>
        <v>13.974247581057087</v>
      </c>
      <c r="U617" s="43">
        <f ca="1">_xll.BInterpol('Base CDI'!$H$4:$H$28,'Base CDI'!$I$4:$I$29,S617,"Cubic","Extrapolate=Linear","MultiX=Average","Skip=True","Sort=True")</f>
        <v>13.99785535240823</v>
      </c>
    </row>
    <row r="618" spans="16:21" x14ac:dyDescent="0.25">
      <c r="P618" s="10">
        <v>35408</v>
      </c>
      <c r="Q618">
        <v>2.481913</v>
      </c>
      <c r="S618" s="42">
        <f t="shared" ca="1" si="14"/>
        <v>46395</v>
      </c>
      <c r="T618" s="43">
        <f ca="1">_xll.BInterpol('Base CDI'!$H$4:$H$28,'Base CDI'!$J$4:$J$29,S618,"Cubic","Extrapolate=Linear","MultiX=Average","Skip=True","Sort=True")</f>
        <v>13.971676571670756</v>
      </c>
      <c r="U618" s="43">
        <f ca="1">_xll.BInterpol('Base CDI'!$H$4:$H$28,'Base CDI'!$I$4:$I$29,S618,"Cubic","Extrapolate=Linear","MultiX=Average","Skip=True","Sort=True")</f>
        <v>13.995482988923001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46396</v>
      </c>
      <c r="T619" s="43">
        <f ca="1">_xll.BInterpol('Base CDI'!$H$4:$H$28,'Base CDI'!$J$4:$J$29,S619,"Cubic","Extrapolate=Linear","MultiX=Average","Skip=True","Sort=True")</f>
        <v>13.969112115425887</v>
      </c>
      <c r="U619" s="43">
        <f ca="1">_xll.BInterpol('Base CDI'!$H$4:$H$28,'Base CDI'!$I$4:$I$29,S619,"Cubic","Extrapolate=Linear","MultiX=Average","Skip=True","Sort=True")</f>
        <v>13.993115218320018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46397</v>
      </c>
      <c r="T620" s="43">
        <f ca="1">_xll.BInterpol('Base CDI'!$H$4:$H$28,'Base CDI'!$J$4:$J$29,S620,"Cubic","Extrapolate=Linear","MultiX=Average","Skip=True","Sort=True")</f>
        <v>13.966554205128972</v>
      </c>
      <c r="U620" s="43">
        <f ca="1">_xll.BInterpol('Base CDI'!$H$4:$H$28,'Base CDI'!$I$4:$I$29,S620,"Cubic","Extrapolate=Linear","MultiX=Average","Skip=True","Sort=True")</f>
        <v>13.990752040615018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46398</v>
      </c>
      <c r="T621" s="43">
        <f ca="1">_xll.BInterpol('Base CDI'!$H$4:$H$28,'Base CDI'!$J$4:$J$29,S621,"Cubic","Extrapolate=Linear","MultiX=Average","Skip=True","Sort=True")</f>
        <v>13.964002833586495</v>
      </c>
      <c r="U621" s="43">
        <f ca="1">_xll.BInterpol('Base CDI'!$H$4:$H$28,'Base CDI'!$I$4:$I$29,S621,"Cubic","Extrapolate=Linear","MultiX=Average","Skip=True","Sort=True")</f>
        <v>13.988393455823736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46399</v>
      </c>
      <c r="T622" s="43">
        <f ca="1">_xll.BInterpol('Base CDI'!$H$4:$H$28,'Base CDI'!$J$4:$J$29,S622,"Cubic","Extrapolate=Linear","MultiX=Average","Skip=True","Sort=True")</f>
        <v>13.961457993604942</v>
      </c>
      <c r="U622" s="43">
        <f ca="1">_xll.BInterpol('Base CDI'!$H$4:$H$28,'Base CDI'!$I$4:$I$29,S622,"Cubic","Extrapolate=Linear","MultiX=Average","Skip=True","Sort=True")</f>
        <v>13.986039463961914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46400</v>
      </c>
      <c r="T623" s="43">
        <f ca="1">_xll.BInterpol('Base CDI'!$H$4:$H$28,'Base CDI'!$J$4:$J$29,S623,"Cubic","Extrapolate=Linear","MultiX=Average","Skip=True","Sort=True")</f>
        <v>13.958919677990803</v>
      </c>
      <c r="U623" s="43">
        <f ca="1">_xll.BInterpol('Base CDI'!$H$4:$H$28,'Base CDI'!$I$4:$I$29,S623,"Cubic","Extrapolate=Linear","MultiX=Average","Skip=True","Sort=True")</f>
        <v>13.983690065045288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46401</v>
      </c>
      <c r="T624" s="43">
        <f ca="1">_xll.BInterpol('Base CDI'!$H$4:$H$28,'Base CDI'!$J$4:$J$29,S624,"Cubic","Extrapolate=Linear","MultiX=Average","Skip=True","Sort=True")</f>
        <v>13.956387879550563</v>
      </c>
      <c r="U624" s="43">
        <f ca="1">_xll.BInterpol('Base CDI'!$H$4:$H$28,'Base CDI'!$I$4:$I$29,S624,"Cubic","Extrapolate=Linear","MultiX=Average","Skip=True","Sort=True")</f>
        <v>13.981345259089597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46402</v>
      </c>
      <c r="T625" s="43">
        <f ca="1">_xll.BInterpol('Base CDI'!$H$4:$H$28,'Base CDI'!$J$4:$J$29,S625,"Cubic","Extrapolate=Linear","MultiX=Average","Skip=True","Sort=True")</f>
        <v>13.953862591090711</v>
      </c>
      <c r="U625" s="43">
        <f ca="1">_xll.BInterpol('Base CDI'!$H$4:$H$28,'Base CDI'!$I$4:$I$29,S625,"Cubic","Extrapolate=Linear","MultiX=Average","Skip=True","Sort=True")</f>
        <v>13.979005046110577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46403</v>
      </c>
      <c r="T626" s="43">
        <f ca="1">_xll.BInterpol('Base CDI'!$H$4:$H$28,'Base CDI'!$J$4:$J$29,S626,"Cubic","Extrapolate=Linear","MultiX=Average","Skip=True","Sort=True")</f>
        <v>13.951343805417734</v>
      </c>
      <c r="U626" s="43">
        <f ca="1">_xll.BInterpol('Base CDI'!$H$4:$H$28,'Base CDI'!$I$4:$I$29,S626,"Cubic","Extrapolate=Linear","MultiX=Average","Skip=True","Sort=True")</f>
        <v>13.976669426123969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46404</v>
      </c>
      <c r="T627" s="43">
        <f ca="1">_xll.BInterpol('Base CDI'!$H$4:$H$28,'Base CDI'!$J$4:$J$29,S627,"Cubic","Extrapolate=Linear","MultiX=Average","Skip=True","Sort=True")</f>
        <v>13.948831515338115</v>
      </c>
      <c r="U627" s="43">
        <f ca="1">_xll.BInterpol('Base CDI'!$H$4:$H$28,'Base CDI'!$I$4:$I$29,S627,"Cubic","Extrapolate=Linear","MultiX=Average","Skip=True","Sort=True")</f>
        <v>13.974338399145509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46405</v>
      </c>
      <c r="T628" s="43">
        <f ca="1">_xll.BInterpol('Base CDI'!$H$4:$H$28,'Base CDI'!$J$4:$J$29,S628,"Cubic","Extrapolate=Linear","MultiX=Average","Skip=True","Sort=True")</f>
        <v>13.946325713658347</v>
      </c>
      <c r="U628" s="43">
        <f ca="1">_xll.BInterpol('Base CDI'!$H$4:$H$28,'Base CDI'!$I$4:$I$29,S628,"Cubic","Extrapolate=Linear","MultiX=Average","Skip=True","Sort=True")</f>
        <v>13.972011965190934</v>
      </c>
    </row>
    <row r="629" spans="16:21" x14ac:dyDescent="0.25">
      <c r="P629" s="10">
        <v>35423</v>
      </c>
      <c r="Q629">
        <v>2.505201</v>
      </c>
      <c r="S629" s="42">
        <f t="shared" ca="1" si="14"/>
        <v>46406</v>
      </c>
      <c r="T629" s="43">
        <f ca="1">_xll.BInterpol('Base CDI'!$H$4:$H$28,'Base CDI'!$J$4:$J$29,S629,"Cubic","Extrapolate=Linear","MultiX=Average","Skip=True","Sort=True")</f>
        <v>13.943826393184912</v>
      </c>
      <c r="U629" s="43">
        <f ca="1">_xll.BInterpol('Base CDI'!$H$4:$H$28,'Base CDI'!$I$4:$I$29,S629,"Cubic","Extrapolate=Linear","MultiX=Average","Skip=True","Sort=True")</f>
        <v>13.969690124275985</v>
      </c>
    </row>
    <row r="630" spans="16:21" x14ac:dyDescent="0.25">
      <c r="P630" s="10">
        <v>35425</v>
      </c>
      <c r="Q630">
        <v>2.507355</v>
      </c>
      <c r="S630" s="42">
        <f t="shared" ca="1" si="14"/>
        <v>46407</v>
      </c>
      <c r="T630" s="43">
        <f ca="1">_xll.BInterpol('Base CDI'!$H$4:$H$28,'Base CDI'!$J$4:$J$29,S630,"Cubic","Extrapolate=Linear","MultiX=Average","Skip=True","Sort=True")</f>
        <v>13.9413335467243</v>
      </c>
      <c r="U630" s="43">
        <f ca="1">_xll.BInterpol('Base CDI'!$H$4:$H$28,'Base CDI'!$I$4:$I$29,S630,"Cubic","Extrapolate=Linear","MultiX=Average","Skip=True","Sort=True")</f>
        <v>13.967372876416396</v>
      </c>
    </row>
    <row r="631" spans="16:21" x14ac:dyDescent="0.25">
      <c r="P631" s="10">
        <v>35426</v>
      </c>
      <c r="Q631">
        <v>2.509503</v>
      </c>
      <c r="S631" s="42">
        <f t="shared" ca="1" si="14"/>
        <v>46408</v>
      </c>
      <c r="T631" s="43">
        <f ca="1">_xll.BInterpol('Base CDI'!$H$4:$H$28,'Base CDI'!$J$4:$J$29,S631,"Cubic","Extrapolate=Linear","MultiX=Average","Skip=True","Sort=True")</f>
        <v>13.938847167082997</v>
      </c>
      <c r="U631" s="43">
        <f ca="1">_xll.BInterpol('Base CDI'!$H$4:$H$28,'Base CDI'!$I$4:$I$29,S631,"Cubic","Extrapolate=Linear","MultiX=Average","Skip=True","Sort=True")</f>
        <v>13.965060221627908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46409</v>
      </c>
      <c r="T632" s="43">
        <f ca="1">_xll.BInterpol('Base CDI'!$H$4:$H$28,'Base CDI'!$J$4:$J$29,S632,"Cubic","Extrapolate=Linear","MultiX=Average","Skip=True","Sort=True")</f>
        <v>13.936367247067492</v>
      </c>
      <c r="U632" s="43">
        <f ca="1">_xll.BInterpol('Base CDI'!$H$4:$H$28,'Base CDI'!$I$4:$I$29,S632,"Cubic","Extrapolate=Linear","MultiX=Average","Skip=True","Sort=True")</f>
        <v>13.962752159926259</v>
      </c>
    </row>
    <row r="633" spans="16:21" x14ac:dyDescent="0.25">
      <c r="P633" s="10">
        <v>35430</v>
      </c>
      <c r="Q633">
        <v>2.513738</v>
      </c>
      <c r="S633" s="42">
        <f t="shared" ca="1" si="14"/>
        <v>46410</v>
      </c>
      <c r="T633" s="43">
        <f ca="1">_xll.BInterpol('Base CDI'!$H$4:$H$28,'Base CDI'!$J$4:$J$29,S633,"Cubic","Extrapolate=Linear","MultiX=Average","Skip=True","Sort=True")</f>
        <v>13.933893779484269</v>
      </c>
      <c r="U633" s="43">
        <f ca="1">_xll.BInterpol('Base CDI'!$H$4:$H$28,'Base CDI'!$I$4:$I$29,S633,"Cubic","Extrapolate=Linear","MultiX=Average","Skip=True","Sort=True")</f>
        <v>13.960448691327185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46411</v>
      </c>
      <c r="T634" s="43">
        <f ca="1">_xll.BInterpol('Base CDI'!$H$4:$H$28,'Base CDI'!$J$4:$J$29,S634,"Cubic","Extrapolate=Linear","MultiX=Average","Skip=True","Sort=True")</f>
        <v>13.931426757139816</v>
      </c>
      <c r="U634" s="43">
        <f ca="1">_xll.BInterpol('Base CDI'!$H$4:$H$28,'Base CDI'!$I$4:$I$29,S634,"Cubic","Extrapolate=Linear","MultiX=Average","Skip=True","Sort=True")</f>
        <v>13.958149815846426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46412</v>
      </c>
      <c r="T635" s="43">
        <f ca="1">_xll.BInterpol('Base CDI'!$H$4:$H$28,'Base CDI'!$J$4:$J$29,S635,"Cubic","Extrapolate=Linear","MultiX=Average","Skip=True","Sort=True")</f>
        <v>13.928966172840621</v>
      </c>
      <c r="U635" s="43">
        <f ca="1">_xll.BInterpol('Base CDI'!$H$4:$H$28,'Base CDI'!$I$4:$I$29,S635,"Cubic","Extrapolate=Linear","MultiX=Average","Skip=True","Sort=True")</f>
        <v>13.955855533499719</v>
      </c>
    </row>
    <row r="636" spans="16:21" x14ac:dyDescent="0.25">
      <c r="P636" s="10">
        <v>35436</v>
      </c>
      <c r="Q636">
        <v>2.519717</v>
      </c>
      <c r="S636" s="42">
        <f t="shared" ca="1" si="14"/>
        <v>46413</v>
      </c>
      <c r="T636" s="43">
        <f ca="1">_xll.BInterpol('Base CDI'!$H$4:$H$28,'Base CDI'!$J$4:$J$29,S636,"Cubic","Extrapolate=Linear","MultiX=Average","Skip=True","Sort=True")</f>
        <v>13.92651201939317</v>
      </c>
      <c r="U636" s="43">
        <f ca="1">_xll.BInterpol('Base CDI'!$H$4:$H$28,'Base CDI'!$I$4:$I$29,S636,"Cubic","Extrapolate=Linear","MultiX=Average","Skip=True","Sort=True")</f>
        <v>13.953565844302801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46414</v>
      </c>
      <c r="T637" s="43">
        <f ca="1">_xll.BInterpol('Base CDI'!$H$4:$H$28,'Base CDI'!$J$4:$J$29,S637,"Cubic","Extrapolate=Linear","MultiX=Average","Skip=True","Sort=True")</f>
        <v>13.924064289603953</v>
      </c>
      <c r="U637" s="43">
        <f ca="1">_xll.BInterpol('Base CDI'!$H$4:$H$28,'Base CDI'!$I$4:$I$29,S637,"Cubic","Extrapolate=Linear","MultiX=Average","Skip=True","Sort=True")</f>
        <v>13.951280748271412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46415</v>
      </c>
      <c r="T638" s="43">
        <f ca="1">_xll.BInterpol('Base CDI'!$H$4:$H$28,'Base CDI'!$J$4:$J$29,S638,"Cubic","Extrapolate=Linear","MultiX=Average","Skip=True","Sort=True")</f>
        <v>13.921622976279453</v>
      </c>
      <c r="U638" s="43">
        <f ca="1">_xll.BInterpol('Base CDI'!$H$4:$H$28,'Base CDI'!$I$4:$I$29,S638,"Cubic","Extrapolate=Linear","MultiX=Average","Skip=True","Sort=True")</f>
        <v>13.949000245421288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46416</v>
      </c>
      <c r="T639" s="43">
        <f ca="1">_xll.BInterpol('Base CDI'!$H$4:$H$28,'Base CDI'!$J$4:$J$29,S639,"Cubic","Extrapolate=Linear","MultiX=Average","Skip=True","Sort=True")</f>
        <v>13.919188072226159</v>
      </c>
      <c r="U639" s="43">
        <f ca="1">_xll.BInterpol('Base CDI'!$H$4:$H$28,'Base CDI'!$I$4:$I$29,S639,"Cubic","Extrapolate=Linear","MultiX=Average","Skip=True","Sort=True")</f>
        <v>13.946724335768169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46417</v>
      </c>
      <c r="T640" s="43">
        <f ca="1">_xll.BInterpol('Base CDI'!$H$4:$H$28,'Base CDI'!$J$4:$J$29,S640,"Cubic","Extrapolate=Linear","MultiX=Average","Skip=True","Sort=True")</f>
        <v>13.916759570250559</v>
      </c>
      <c r="U640" s="43">
        <f ca="1">_xll.BInterpol('Base CDI'!$H$4:$H$28,'Base CDI'!$I$4:$I$29,S640,"Cubic","Extrapolate=Linear","MultiX=Average","Skip=True","Sort=True")</f>
        <v>13.94445301932779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46418</v>
      </c>
      <c r="T641" s="43">
        <f ca="1">_xll.BInterpol('Base CDI'!$H$4:$H$28,'Base CDI'!$J$4:$J$29,S641,"Cubic","Extrapolate=Linear","MultiX=Average","Skip=True","Sort=True")</f>
        <v>13.914337463159137</v>
      </c>
      <c r="U641" s="43">
        <f ca="1">_xll.BInterpol('Base CDI'!$H$4:$H$28,'Base CDI'!$I$4:$I$29,S641,"Cubic","Extrapolate=Linear","MultiX=Average","Skip=True","Sort=True")</f>
        <v>13.942186296115892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46419</v>
      </c>
      <c r="T642" s="43">
        <f ca="1">_xll.BInterpol('Base CDI'!$H$4:$H$28,'Base CDI'!$J$4:$J$29,S642,"Cubic","Extrapolate=Linear","MultiX=Average","Skip=True","Sort=True")</f>
        <v>13.911921743758382</v>
      </c>
      <c r="U642" s="43">
        <f ca="1">_xll.BInterpol('Base CDI'!$H$4:$H$28,'Base CDI'!$I$4:$I$29,S642,"Cubic","Extrapolate=Linear","MultiX=Average","Skip=True","Sort=True")</f>
        <v>13.939924166148213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46420</v>
      </c>
      <c r="T643" s="43">
        <f ca="1">_xll.BInterpol('Base CDI'!$H$4:$H$28,'Base CDI'!$J$4:$J$29,S643,"Cubic","Extrapolate=Linear","MultiX=Average","Skip=True","Sort=True")</f>
        <v>13.909512404854782</v>
      </c>
      <c r="U643" s="43">
        <f ca="1">_xll.BInterpol('Base CDI'!$H$4:$H$28,'Base CDI'!$I$4:$I$29,S643,"Cubic","Extrapolate=Linear","MultiX=Average","Skip=True","Sort=True")</f>
        <v>13.937666629440487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46421</v>
      </c>
      <c r="T644" s="43">
        <f ca="1">_xll.BInterpol('Base CDI'!$H$4:$H$28,'Base CDI'!$J$4:$J$29,S644,"Cubic","Extrapolate=Linear","MultiX=Average","Skip=True","Sort=True")</f>
        <v>13.907109439254825</v>
      </c>
      <c r="U644" s="43">
        <f ca="1">_xll.BInterpol('Base CDI'!$H$4:$H$28,'Base CDI'!$I$4:$I$29,S644,"Cubic","Extrapolate=Linear","MultiX=Average","Skip=True","Sort=True")</f>
        <v>13.935413686008458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46422</v>
      </c>
      <c r="T645" s="43">
        <f ca="1">_xll.BInterpol('Base CDI'!$H$4:$H$28,'Base CDI'!$J$4:$J$29,S645,"Cubic","Extrapolate=Linear","MultiX=Average","Skip=True","Sort=True")</f>
        <v>13.904712839764994</v>
      </c>
      <c r="U645" s="43">
        <f ca="1">_xll.BInterpol('Base CDI'!$H$4:$H$28,'Base CDI'!$I$4:$I$29,S645,"Cubic","Extrapolate=Linear","MultiX=Average","Skip=True","Sort=True")</f>
        <v>13.933165335867859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46423</v>
      </c>
      <c r="T646" s="43">
        <f ca="1">_xll.BInterpol('Base CDI'!$H$4:$H$28,'Base CDI'!$J$4:$J$29,S646,"Cubic","Extrapolate=Linear","MultiX=Average","Skip=True","Sort=True")</f>
        <v>13.902322599191779</v>
      </c>
      <c r="U646" s="43">
        <f ca="1">_xll.BInterpol('Base CDI'!$H$4:$H$28,'Base CDI'!$I$4:$I$29,S646,"Cubic","Extrapolate=Linear","MultiX=Average","Skip=True","Sort=True")</f>
        <v>13.930921579034429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46424</v>
      </c>
      <c r="T647" s="43">
        <f ca="1">_xll.BInterpol('Base CDI'!$H$4:$H$28,'Base CDI'!$J$4:$J$29,S647,"Cubic","Extrapolate=Linear","MultiX=Average","Skip=True","Sort=True")</f>
        <v>13.899938710341665</v>
      </c>
      <c r="U647" s="43">
        <f ca="1">_xll.BInterpol('Base CDI'!$H$4:$H$28,'Base CDI'!$I$4:$I$29,S647,"Cubic","Extrapolate=Linear","MultiX=Average","Skip=True","Sort=True")</f>
        <v>13.928682415523909</v>
      </c>
    </row>
    <row r="648" spans="16:21" x14ac:dyDescent="0.25">
      <c r="P648" s="10">
        <v>35452</v>
      </c>
      <c r="Q648">
        <v>2.54325</v>
      </c>
      <c r="S648" s="42">
        <f t="shared" ca="1" si="14"/>
        <v>46425</v>
      </c>
      <c r="T648" s="43">
        <f ca="1">_xll.BInterpol('Base CDI'!$H$4:$H$28,'Base CDI'!$J$4:$J$29,S648,"Cubic","Extrapolate=Linear","MultiX=Average","Skip=True","Sort=True")</f>
        <v>13.897561166021141</v>
      </c>
      <c r="U648" s="43">
        <f ca="1">_xll.BInterpol('Base CDI'!$H$4:$H$28,'Base CDI'!$I$4:$I$29,S648,"Cubic","Extrapolate=Linear","MultiX=Average","Skip=True","Sort=True")</f>
        <v>13.926447845352033</v>
      </c>
    </row>
    <row r="649" spans="16:21" x14ac:dyDescent="0.25">
      <c r="P649" s="10">
        <v>35453</v>
      </c>
      <c r="Q649">
        <v>2.545226</v>
      </c>
      <c r="S649" s="42">
        <f t="shared" ca="1" si="14"/>
        <v>46426</v>
      </c>
      <c r="T649" s="43">
        <f ca="1">_xll.BInterpol('Base CDI'!$H$4:$H$28,'Base CDI'!$J$4:$J$29,S649,"Cubic","Extrapolate=Linear","MultiX=Average","Skip=True","Sort=True")</f>
        <v>13.895189959036694</v>
      </c>
      <c r="U649" s="43">
        <f ca="1">_xll.BInterpol('Base CDI'!$H$4:$H$28,'Base CDI'!$I$4:$I$29,S649,"Cubic","Extrapolate=Linear","MultiX=Average","Skip=True","Sort=True")</f>
        <v>13.924217868534541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46427</v>
      </c>
      <c r="T650" s="43">
        <f ca="1">_xll.BInterpol('Base CDI'!$H$4:$H$28,'Base CDI'!$J$4:$J$29,S650,"Cubic","Extrapolate=Linear","MultiX=Average","Skip=True","Sort=True")</f>
        <v>13.892825082194811</v>
      </c>
      <c r="U650" s="43">
        <f ca="1">_xll.BInterpol('Base CDI'!$H$4:$H$28,'Base CDI'!$I$4:$I$29,S650,"Cubic","Extrapolate=Linear","MultiX=Average","Skip=True","Sort=True")</f>
        <v>13.92199248508717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46428</v>
      </c>
      <c r="T651" s="43">
        <f ca="1">_xll.BInterpol('Base CDI'!$H$4:$H$28,'Base CDI'!$J$4:$J$29,S651,"Cubic","Extrapolate=Linear","MultiX=Average","Skip=True","Sort=True")</f>
        <v>13.890466528301978</v>
      </c>
      <c r="U651" s="43">
        <f ca="1">_xll.BInterpol('Base CDI'!$H$4:$H$28,'Base CDI'!$I$4:$I$29,S651,"Cubic","Extrapolate=Linear","MultiX=Average","Skip=True","Sort=True")</f>
        <v>13.919771695025659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46429</v>
      </c>
      <c r="T652" s="43">
        <f ca="1">_xll.BInterpol('Base CDI'!$H$4:$H$28,'Base CDI'!$J$4:$J$29,S652,"Cubic","Extrapolate=Linear","MultiX=Average","Skip=True","Sort=True")</f>
        <v>13.888114290164683</v>
      </c>
      <c r="U652" s="43">
        <f ca="1">_xll.BInterpol('Base CDI'!$H$4:$H$28,'Base CDI'!$I$4:$I$29,S652,"Cubic","Extrapolate=Linear","MultiX=Average","Skip=True","Sort=True")</f>
        <v>13.917555498365745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46430</v>
      </c>
      <c r="T653" s="43">
        <f ca="1">_xll.BInterpol('Base CDI'!$H$4:$H$28,'Base CDI'!$J$4:$J$29,S653,"Cubic","Extrapolate=Linear","MultiX=Average","Skip=True","Sort=True")</f>
        <v>13.885768360589413</v>
      </c>
      <c r="U653" s="43">
        <f ca="1">_xll.BInterpol('Base CDI'!$H$4:$H$28,'Base CDI'!$I$4:$I$29,S653,"Cubic","Extrapolate=Linear","MultiX=Average","Skip=True","Sort=True")</f>
        <v>13.915343895123167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46431</v>
      </c>
      <c r="T654" s="43">
        <f ca="1">_xll.BInterpol('Base CDI'!$H$4:$H$28,'Base CDI'!$J$4:$J$29,S654,"Cubic","Extrapolate=Linear","MultiX=Average","Skip=True","Sort=True")</f>
        <v>13.883428732382654</v>
      </c>
      <c r="U654" s="43">
        <f ca="1">_xll.BInterpol('Base CDI'!$H$4:$H$28,'Base CDI'!$I$4:$I$29,S654,"Cubic","Extrapolate=Linear","MultiX=Average","Skip=True","Sort=True")</f>
        <v>13.913136885313662</v>
      </c>
    </row>
    <row r="655" spans="16:21" x14ac:dyDescent="0.25">
      <c r="P655" s="10">
        <v>35461</v>
      </c>
      <c r="Q655">
        <v>2.55728</v>
      </c>
      <c r="S655" s="42">
        <f t="shared" ca="1" si="15"/>
        <v>46432</v>
      </c>
      <c r="T655" s="43">
        <f ca="1">_xll.BInterpol('Base CDI'!$H$4:$H$28,'Base CDI'!$J$4:$J$29,S655,"Cubic","Extrapolate=Linear","MultiX=Average","Skip=True","Sort=True")</f>
        <v>13.881095398350896</v>
      </c>
      <c r="U655" s="43">
        <f ca="1">_xll.BInterpol('Base CDI'!$H$4:$H$28,'Base CDI'!$I$4:$I$29,S655,"Cubic","Extrapolate=Linear","MultiX=Average","Skip=True","Sort=True")</f>
        <v>13.91093446895297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46433</v>
      </c>
      <c r="T656" s="43">
        <f ca="1">_xll.BInterpol('Base CDI'!$H$4:$H$28,'Base CDI'!$J$4:$J$29,S656,"Cubic","Extrapolate=Linear","MultiX=Average","Skip=True","Sort=True")</f>
        <v>13.878768351300621</v>
      </c>
      <c r="U656" s="43">
        <f ca="1">_xll.BInterpol('Base CDI'!$H$4:$H$28,'Base CDI'!$I$4:$I$29,S656,"Cubic","Extrapolate=Linear","MultiX=Average","Skip=True","Sort=True")</f>
        <v>13.908736646056825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46434</v>
      </c>
      <c r="T657" s="43">
        <f ca="1">_xll.BInterpol('Base CDI'!$H$4:$H$28,'Base CDI'!$J$4:$J$29,S657,"Cubic","Extrapolate=Linear","MultiX=Average","Skip=True","Sort=True")</f>
        <v>13.876447584038321</v>
      </c>
      <c r="U657" s="43">
        <f ca="1">_xll.BInterpol('Base CDI'!$H$4:$H$28,'Base CDI'!$I$4:$I$29,S657,"Cubic","Extrapolate=Linear","MultiX=Average","Skip=True","Sort=True")</f>
        <v>13.90654341664097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46435</v>
      </c>
      <c r="T658" s="43">
        <f ca="1">_xll.BInterpol('Base CDI'!$H$4:$H$28,'Base CDI'!$J$4:$J$29,S658,"Cubic","Extrapolate=Linear","MultiX=Average","Skip=True","Sort=True")</f>
        <v>13.87413308937048</v>
      </c>
      <c r="U658" s="43">
        <f ca="1">_xll.BInterpol('Base CDI'!$H$4:$H$28,'Base CDI'!$I$4:$I$29,S658,"Cubic","Extrapolate=Linear","MultiX=Average","Skip=True","Sort=True")</f>
        <v>13.904354780721139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46436</v>
      </c>
      <c r="T659" s="43">
        <f ca="1">_xll.BInterpol('Base CDI'!$H$4:$H$28,'Base CDI'!$J$4:$J$29,S659,"Cubic","Extrapolate=Linear","MultiX=Average","Skip=True","Sort=True")</f>
        <v>13.871824860103587</v>
      </c>
      <c r="U659" s="43">
        <f ca="1">_xll.BInterpol('Base CDI'!$H$4:$H$28,'Base CDI'!$I$4:$I$29,S659,"Cubic","Extrapolate=Linear","MultiX=Average","Skip=True","Sort=True")</f>
        <v>13.902170738313071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46437</v>
      </c>
      <c r="T660" s="43">
        <f ca="1">_xll.BInterpol('Base CDI'!$H$4:$H$28,'Base CDI'!$J$4:$J$29,S660,"Cubic","Extrapolate=Linear","MultiX=Average","Skip=True","Sort=True")</f>
        <v>13.869522889044127</v>
      </c>
      <c r="U660" s="43">
        <f ca="1">_xll.BInterpol('Base CDI'!$H$4:$H$28,'Base CDI'!$I$4:$I$29,S660,"Cubic","Extrapolate=Linear","MultiX=Average","Skip=True","Sort=True")</f>
        <v>13.899991289432505</v>
      </c>
    </row>
    <row r="661" spans="16:21" x14ac:dyDescent="0.25">
      <c r="P661" s="10">
        <v>35473</v>
      </c>
      <c r="Q661">
        <v>2.571437</v>
      </c>
      <c r="S661" s="42">
        <f t="shared" ca="1" si="15"/>
        <v>46438</v>
      </c>
      <c r="T661" s="43">
        <f ca="1">_xll.BInterpol('Base CDI'!$H$4:$H$28,'Base CDI'!$J$4:$J$29,S661,"Cubic","Extrapolate=Linear","MultiX=Average","Skip=True","Sort=True")</f>
        <v>13.867227168998589</v>
      </c>
      <c r="U661" s="43">
        <f ca="1">_xll.BInterpol('Base CDI'!$H$4:$H$28,'Base CDI'!$I$4:$I$29,S661,"Cubic","Extrapolate=Linear","MultiX=Average","Skip=True","Sort=True")</f>
        <v>13.897816434095176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46439</v>
      </c>
      <c r="T662" s="43">
        <f ca="1">_xll.BInterpol('Base CDI'!$H$4:$H$28,'Base CDI'!$J$4:$J$29,S662,"Cubic","Extrapolate=Linear","MultiX=Average","Skip=True","Sort=True")</f>
        <v>13.864937692773461</v>
      </c>
      <c r="U662" s="43">
        <f ca="1">_xll.BInterpol('Base CDI'!$H$4:$H$28,'Base CDI'!$I$4:$I$29,S662,"Cubic","Extrapolate=Linear","MultiX=Average","Skip=True","Sort=True")</f>
        <v>13.895646172316827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46440</v>
      </c>
      <c r="T663" s="43">
        <f ca="1">_xll.BInterpol('Base CDI'!$H$4:$H$28,'Base CDI'!$J$4:$J$29,S663,"Cubic","Extrapolate=Linear","MultiX=Average","Skip=True","Sort=True")</f>
        <v>13.862654453175226</v>
      </c>
      <c r="U663" s="43">
        <f ca="1">_xll.BInterpol('Base CDI'!$H$4:$H$28,'Base CDI'!$I$4:$I$29,S663,"Cubic","Extrapolate=Linear","MultiX=Average","Skip=True","Sort=True")</f>
        <v>13.893480504113192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46441</v>
      </c>
      <c r="T664" s="43">
        <f ca="1">_xll.BInterpol('Base CDI'!$H$4:$H$28,'Base CDI'!$J$4:$J$29,S664,"Cubic","Extrapolate=Linear","MultiX=Average","Skip=True","Sort=True")</f>
        <v>13.860377443010375</v>
      </c>
      <c r="U664" s="43">
        <f ca="1">_xll.BInterpol('Base CDI'!$H$4:$H$28,'Base CDI'!$I$4:$I$29,S664,"Cubic","Extrapolate=Linear","MultiX=Average","Skip=True","Sort=True")</f>
        <v>13.89131942950001</v>
      </c>
    </row>
    <row r="665" spans="16:21" x14ac:dyDescent="0.25">
      <c r="P665" s="10">
        <v>35479</v>
      </c>
      <c r="Q665">
        <v>2.580981</v>
      </c>
      <c r="S665" s="42">
        <f t="shared" ca="1" si="15"/>
        <v>46442</v>
      </c>
      <c r="T665" s="43">
        <f ca="1">_xll.BInterpol('Base CDI'!$H$4:$H$28,'Base CDI'!$J$4:$J$29,S665,"Cubic","Extrapolate=Linear","MultiX=Average","Skip=True","Sort=True")</f>
        <v>13.858106655085393</v>
      </c>
      <c r="U665" s="43">
        <f ca="1">_xll.BInterpol('Base CDI'!$H$4:$H$28,'Base CDI'!$I$4:$I$29,S665,"Cubic","Extrapolate=Linear","MultiX=Average","Skip=True","Sort=True")</f>
        <v>13.88916294849302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46443</v>
      </c>
      <c r="T666" s="43">
        <f ca="1">_xll.BInterpol('Base CDI'!$H$4:$H$28,'Base CDI'!$J$4:$J$29,S666,"Cubic","Extrapolate=Linear","MultiX=Average","Skip=True","Sort=True")</f>
        <v>13.855842082206768</v>
      </c>
      <c r="U666" s="43">
        <f ca="1">_xll.BInterpol('Base CDI'!$H$4:$H$28,'Base CDI'!$I$4:$I$29,S666,"Cubic","Extrapolate=Linear","MultiX=Average","Skip=True","Sort=True")</f>
        <v>13.887011061107959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46444</v>
      </c>
      <c r="T667" s="43">
        <f ca="1">_xll.BInterpol('Base CDI'!$H$4:$H$28,'Base CDI'!$J$4:$J$29,S667,"Cubic","Extrapolate=Linear","MultiX=Average","Skip=True","Sort=True")</f>
        <v>13.853583717180987</v>
      </c>
      <c r="U667" s="43">
        <f ca="1">_xll.BInterpol('Base CDI'!$H$4:$H$28,'Base CDI'!$I$4:$I$29,S667,"Cubic","Extrapolate=Linear","MultiX=Average","Skip=True","Sort=True")</f>
        <v>13.884863767360564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46445</v>
      </c>
      <c r="T668" s="43">
        <f ca="1">_xll.BInterpol('Base CDI'!$H$4:$H$28,'Base CDI'!$J$4:$J$29,S668,"Cubic","Extrapolate=Linear","MultiX=Average","Skip=True","Sort=True")</f>
        <v>13.851331552814536</v>
      </c>
      <c r="U668" s="43">
        <f ca="1">_xll.BInterpol('Base CDI'!$H$4:$H$28,'Base CDI'!$I$4:$I$29,S668,"Cubic","Extrapolate=Linear","MultiX=Average","Skip=True","Sort=True")</f>
        <v>13.882721067266575</v>
      </c>
    </row>
    <row r="669" spans="16:21" x14ac:dyDescent="0.25">
      <c r="P669" s="10">
        <v>35485</v>
      </c>
      <c r="Q669">
        <v>2.590484</v>
      </c>
      <c r="S669" s="42">
        <f t="shared" ca="1" si="15"/>
        <v>46446</v>
      </c>
      <c r="T669" s="43">
        <f ca="1">_xll.BInterpol('Base CDI'!$H$4:$H$28,'Base CDI'!$J$4:$J$29,S669,"Cubic","Extrapolate=Linear","MultiX=Average","Skip=True","Sort=True")</f>
        <v>13.849085581913902</v>
      </c>
      <c r="U669" s="43">
        <f ca="1">_xll.BInterpol('Base CDI'!$H$4:$H$28,'Base CDI'!$I$4:$I$29,S669,"Cubic","Extrapolate=Linear","MultiX=Average","Skip=True","Sort=True")</f>
        <v>13.880582960841728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46447</v>
      </c>
      <c r="T670" s="43">
        <f ca="1">_xll.BInterpol('Base CDI'!$H$4:$H$28,'Base CDI'!$J$4:$J$29,S670,"Cubic","Extrapolate=Linear","MultiX=Average","Skip=True","Sort=True")</f>
        <v>13.846845797285575</v>
      </c>
      <c r="U670" s="43">
        <f ca="1">_xll.BInterpol('Base CDI'!$H$4:$H$28,'Base CDI'!$I$4:$I$29,S670,"Cubic","Extrapolate=Linear","MultiX=Average","Skip=True","Sort=True")</f>
        <v>13.878449448101764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46448</v>
      </c>
      <c r="T671" s="43">
        <f ca="1">_xll.BInterpol('Base CDI'!$H$4:$H$28,'Base CDI'!$J$4:$J$29,S671,"Cubic","Extrapolate=Linear","MultiX=Average","Skip=True","Sort=True")</f>
        <v>13.844612191736038</v>
      </c>
      <c r="U671" s="43">
        <f ca="1">_xll.BInterpol('Base CDI'!$H$4:$H$28,'Base CDI'!$I$4:$I$29,S671,"Cubic","Extrapolate=Linear","MultiX=Average","Skip=True","Sort=True")</f>
        <v>13.876320529062417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46449</v>
      </c>
      <c r="T672" s="43">
        <f ca="1">_xll.BInterpol('Base CDI'!$H$4:$H$28,'Base CDI'!$J$4:$J$29,S672,"Cubic","Extrapolate=Linear","MultiX=Average","Skip=True","Sort=True")</f>
        <v>13.842384758071782</v>
      </c>
      <c r="U672" s="43">
        <f ca="1">_xll.BInterpol('Base CDI'!$H$4:$H$28,'Base CDI'!$I$4:$I$29,S672,"Cubic","Extrapolate=Linear","MultiX=Average","Skip=True","Sort=True")</f>
        <v>13.874196203739427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46450</v>
      </c>
      <c r="T673" s="43">
        <f ca="1">_xll.BInterpol('Base CDI'!$H$4:$H$28,'Base CDI'!$J$4:$J$29,S673,"Cubic","Extrapolate=Linear","MultiX=Average","Skip=True","Sort=True")</f>
        <v>13.840163489099291</v>
      </c>
      <c r="U673" s="43">
        <f ca="1">_xll.BInterpol('Base CDI'!$H$4:$H$28,'Base CDI'!$I$4:$I$29,S673,"Cubic","Extrapolate=Linear","MultiX=Average","Skip=True","Sort=True")</f>
        <v>13.872076472148533</v>
      </c>
    </row>
    <row r="674" spans="16:21" x14ac:dyDescent="0.25">
      <c r="P674" s="10">
        <v>35492</v>
      </c>
      <c r="Q674">
        <v>2.602128</v>
      </c>
      <c r="S674" s="42">
        <f t="shared" ca="1" si="15"/>
        <v>46451</v>
      </c>
      <c r="T674" s="43">
        <f ca="1">_xll.BInterpol('Base CDI'!$H$4:$H$28,'Base CDI'!$J$4:$J$29,S674,"Cubic","Extrapolate=Linear","MultiX=Average","Skip=True","Sort=True")</f>
        <v>13.837948377625054</v>
      </c>
      <c r="U674" s="43">
        <f ca="1">_xll.BInterpol('Base CDI'!$H$4:$H$28,'Base CDI'!$I$4:$I$29,S674,"Cubic","Extrapolate=Linear","MultiX=Average","Skip=True","Sort=True")</f>
        <v>13.86996133430547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46452</v>
      </c>
      <c r="T675" s="43">
        <f ca="1">_xll.BInterpol('Base CDI'!$H$4:$H$28,'Base CDI'!$J$4:$J$29,S675,"Cubic","Extrapolate=Linear","MultiX=Average","Skip=True","Sort=True")</f>
        <v>13.835739416455556</v>
      </c>
      <c r="U675" s="43">
        <f ca="1">_xll.BInterpol('Base CDI'!$H$4:$H$28,'Base CDI'!$I$4:$I$29,S675,"Cubic","Extrapolate=Linear","MultiX=Average","Skip=True","Sort=True")</f>
        <v>13.86785079022598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46453</v>
      </c>
      <c r="T676" s="43">
        <f ca="1">_xll.BInterpol('Base CDI'!$H$4:$H$28,'Base CDI'!$J$4:$J$29,S676,"Cubic","Extrapolate=Linear","MultiX=Average","Skip=True","Sort=True")</f>
        <v>13.833536598397286</v>
      </c>
      <c r="U676" s="43">
        <f ca="1">_xll.BInterpol('Base CDI'!$H$4:$H$28,'Base CDI'!$I$4:$I$29,S676,"Cubic","Extrapolate=Linear","MultiX=Average","Skip=True","Sort=True")</f>
        <v>13.865744839925798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46454</v>
      </c>
      <c r="T677" s="43">
        <f ca="1">_xll.BInterpol('Base CDI'!$H$4:$H$28,'Base CDI'!$J$4:$J$29,S677,"Cubic","Extrapolate=Linear","MultiX=Average","Skip=True","Sort=True")</f>
        <v>13.831339916256731</v>
      </c>
      <c r="U677" s="43">
        <f ca="1">_xll.BInterpol('Base CDI'!$H$4:$H$28,'Base CDI'!$I$4:$I$29,S677,"Cubic","Extrapolate=Linear","MultiX=Average","Skip=True","Sort=True")</f>
        <v>13.863643483420663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46455</v>
      </c>
      <c r="T678" s="43">
        <f ca="1">_xll.BInterpol('Base CDI'!$H$4:$H$28,'Base CDI'!$J$4:$J$29,S678,"Cubic","Extrapolate=Linear","MultiX=Average","Skip=True","Sort=True")</f>
        <v>13.829149362840376</v>
      </c>
      <c r="U678" s="43">
        <f ca="1">_xll.BInterpol('Base CDI'!$H$4:$H$28,'Base CDI'!$I$4:$I$29,S678,"Cubic","Extrapolate=Linear","MultiX=Average","Skip=True","Sort=True")</f>
        <v>13.861546720726313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46456</v>
      </c>
      <c r="T679" s="43">
        <f ca="1">_xll.BInterpol('Base CDI'!$H$4:$H$28,'Base CDI'!$J$4:$J$29,S679,"Cubic","Extrapolate=Linear","MultiX=Average","Skip=True","Sort=True")</f>
        <v>13.826964930954709</v>
      </c>
      <c r="U679" s="43">
        <f ca="1">_xll.BInterpol('Base CDI'!$H$4:$H$28,'Base CDI'!$I$4:$I$29,S679,"Cubic","Extrapolate=Linear","MultiX=Average","Skip=True","Sort=True")</f>
        <v>13.859454551858486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46457</v>
      </c>
      <c r="T680" s="43">
        <f ca="1">_xll.BInterpol('Base CDI'!$H$4:$H$28,'Base CDI'!$J$4:$J$29,S680,"Cubic","Extrapolate=Linear","MultiX=Average","Skip=True","Sort=True")</f>
        <v>13.82478661340622</v>
      </c>
      <c r="U680" s="43">
        <f ca="1">_xll.BInterpol('Base CDI'!$H$4:$H$28,'Base CDI'!$I$4:$I$29,S680,"Cubic","Extrapolate=Linear","MultiX=Average","Skip=True","Sort=True")</f>
        <v>13.857366976832918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46458</v>
      </c>
      <c r="T681" s="43">
        <f ca="1">_xll.BInterpol('Base CDI'!$H$4:$H$28,'Base CDI'!$J$4:$J$29,S681,"Cubic","Extrapolate=Linear","MultiX=Average","Skip=True","Sort=True")</f>
        <v>13.822614403001392</v>
      </c>
      <c r="U681" s="43">
        <f ca="1">_xll.BInterpol('Base CDI'!$H$4:$H$28,'Base CDI'!$I$4:$I$29,S681,"Cubic","Extrapolate=Linear","MultiX=Average","Skip=True","Sort=True")</f>
        <v>13.855283995665349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46459</v>
      </c>
      <c r="T682" s="43">
        <f ca="1">_xll.BInterpol('Base CDI'!$H$4:$H$28,'Base CDI'!$J$4:$J$29,S682,"Cubic","Extrapolate=Linear","MultiX=Average","Skip=True","Sort=True")</f>
        <v>13.820448292546715</v>
      </c>
      <c r="U682" s="43">
        <f ca="1">_xll.BInterpol('Base CDI'!$H$4:$H$28,'Base CDI'!$I$4:$I$29,S682,"Cubic","Extrapolate=Linear","MultiX=Average","Skip=True","Sort=True")</f>
        <v>13.853205608371518</v>
      </c>
    </row>
    <row r="683" spans="16:21" x14ac:dyDescent="0.25">
      <c r="P683" s="10">
        <v>35503</v>
      </c>
      <c r="Q683">
        <v>2.622198</v>
      </c>
      <c r="S683" s="42">
        <f t="shared" ca="1" si="15"/>
        <v>46460</v>
      </c>
      <c r="T683" s="43">
        <f ca="1">_xll.BInterpol('Base CDI'!$H$4:$H$28,'Base CDI'!$J$4:$J$29,S683,"Cubic","Extrapolate=Linear","MultiX=Average","Skip=True","Sort=True")</f>
        <v>13.818288274848674</v>
      </c>
      <c r="U683" s="43">
        <f ca="1">_xll.BInterpol('Base CDI'!$H$4:$H$28,'Base CDI'!$I$4:$I$29,S683,"Cubic","Extrapolate=Linear","MultiX=Average","Skip=True","Sort=True")</f>
        <v>13.851131814967159</v>
      </c>
    </row>
    <row r="684" spans="16:21" x14ac:dyDescent="0.25">
      <c r="P684" s="10">
        <v>35506</v>
      </c>
      <c r="Q684">
        <v>2.624444</v>
      </c>
      <c r="S684" s="42">
        <f t="shared" ca="1" si="15"/>
        <v>46461</v>
      </c>
      <c r="T684" s="43">
        <f ca="1">_xll.BInterpol('Base CDI'!$H$4:$H$28,'Base CDI'!$J$4:$J$29,S684,"Cubic","Extrapolate=Linear","MultiX=Average","Skip=True","Sort=True")</f>
        <v>13.816134342713756</v>
      </c>
      <c r="U684" s="43">
        <f ca="1">_xll.BInterpol('Base CDI'!$H$4:$H$28,'Base CDI'!$I$4:$I$29,S684,"Cubic","Extrapolate=Linear","MultiX=Average","Skip=True","Sort=True")</f>
        <v>13.849062615468016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46462</v>
      </c>
      <c r="T685" s="43">
        <f ca="1">_xll.BInterpol('Base CDI'!$H$4:$H$28,'Base CDI'!$J$4:$J$29,S685,"Cubic","Extrapolate=Linear","MultiX=Average","Skip=True","Sort=True")</f>
        <v>13.81398648894845</v>
      </c>
      <c r="U685" s="43">
        <f ca="1">_xll.BInterpol('Base CDI'!$H$4:$H$28,'Base CDI'!$I$4:$I$29,S685,"Cubic","Extrapolate=Linear","MultiX=Average","Skip=True","Sort=True")</f>
        <v>13.846998009889822</v>
      </c>
    </row>
    <row r="686" spans="16:21" x14ac:dyDescent="0.25">
      <c r="P686" s="10">
        <v>35508</v>
      </c>
      <c r="Q686">
        <v>2.628943</v>
      </c>
      <c r="S686" s="42">
        <f t="shared" ca="1" si="15"/>
        <v>46463</v>
      </c>
      <c r="T686" s="43">
        <f ca="1">_xll.BInterpol('Base CDI'!$H$4:$H$28,'Base CDI'!$J$4:$J$29,S686,"Cubic","Extrapolate=Linear","MultiX=Average","Skip=True","Sort=True")</f>
        <v>13.811844706359242</v>
      </c>
      <c r="U686" s="43">
        <f ca="1">_xll.BInterpol('Base CDI'!$H$4:$H$28,'Base CDI'!$I$4:$I$29,S686,"Cubic","Extrapolate=Linear","MultiX=Average","Skip=True","Sort=True")</f>
        <v>13.844937998248316</v>
      </c>
    </row>
    <row r="687" spans="16:21" x14ac:dyDescent="0.25">
      <c r="P687" s="10">
        <v>35509</v>
      </c>
      <c r="Q687">
        <v>2.631186</v>
      </c>
      <c r="S687" s="42">
        <f t="shared" ca="1" si="15"/>
        <v>46464</v>
      </c>
      <c r="T687" s="43">
        <f ca="1">_xll.BInterpol('Base CDI'!$H$4:$H$28,'Base CDI'!$J$4:$J$29,S687,"Cubic","Extrapolate=Linear","MultiX=Average","Skip=True","Sort=True")</f>
        <v>13.809708987752618</v>
      </c>
      <c r="U687" s="43">
        <f ca="1">_xll.BInterpol('Base CDI'!$H$4:$H$28,'Base CDI'!$I$4:$I$29,S687,"Cubic","Extrapolate=Linear","MultiX=Average","Skip=True","Sort=True")</f>
        <v>13.842882580559236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46465</v>
      </c>
      <c r="T688" s="43">
        <f ca="1">_xll.BInterpol('Base CDI'!$H$4:$H$28,'Base CDI'!$J$4:$J$29,S688,"Cubic","Extrapolate=Linear","MultiX=Average","Skip=True","Sort=True")</f>
        <v>13.807579325935068</v>
      </c>
      <c r="U688" s="43">
        <f ca="1">_xll.BInterpol('Base CDI'!$H$4:$H$28,'Base CDI'!$I$4:$I$29,S688,"Cubic","Extrapolate=Linear","MultiX=Average","Skip=True","Sort=True")</f>
        <v>13.840831756838321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46466</v>
      </c>
      <c r="T689" s="43">
        <f ca="1">_xll.BInterpol('Base CDI'!$H$4:$H$28,'Base CDI'!$J$4:$J$29,S689,"Cubic","Extrapolate=Linear","MultiX=Average","Skip=True","Sort=True")</f>
        <v>13.805455713713076</v>
      </c>
      <c r="U689" s="43">
        <f ca="1">_xll.BInterpol('Base CDI'!$H$4:$H$28,'Base CDI'!$I$4:$I$29,S689,"Cubic","Extrapolate=Linear","MultiX=Average","Skip=True","Sort=True")</f>
        <v>13.83878552710131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46467</v>
      </c>
      <c r="T690" s="43">
        <f ca="1">_xll.BInterpol('Base CDI'!$H$4:$H$28,'Base CDI'!$J$4:$J$29,S690,"Cubic","Extrapolate=Linear","MultiX=Average","Skip=True","Sort=True")</f>
        <v>13.80333814389313</v>
      </c>
      <c r="U690" s="43">
        <f ca="1">_xll.BInterpol('Base CDI'!$H$4:$H$28,'Base CDI'!$I$4:$I$29,S690,"Cubic","Extrapolate=Linear","MultiX=Average","Skip=True","Sort=True")</f>
        <v>13.836743891363938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46468</v>
      </c>
      <c r="T691" s="43">
        <f ca="1">_xll.BInterpol('Base CDI'!$H$4:$H$28,'Base CDI'!$J$4:$J$29,S691,"Cubic","Extrapolate=Linear","MultiX=Average","Skip=True","Sort=True")</f>
        <v>13.801226609281718</v>
      </c>
      <c r="U691" s="43">
        <f ca="1">_xll.BInterpol('Base CDI'!$H$4:$H$28,'Base CDI'!$I$4:$I$29,S691,"Cubic","Extrapolate=Linear","MultiX=Average","Skip=True","Sort=True")</f>
        <v>13.834706849641943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46469</v>
      </c>
      <c r="T692" s="43">
        <f ca="1">_xll.BInterpol('Base CDI'!$H$4:$H$28,'Base CDI'!$J$4:$J$29,S692,"Cubic","Extrapolate=Linear","MultiX=Average","Skip=True","Sort=True")</f>
        <v>13.799121102685326</v>
      </c>
      <c r="U692" s="43">
        <f ca="1">_xll.BInterpol('Base CDI'!$H$4:$H$28,'Base CDI'!$I$4:$I$29,S692,"Cubic","Extrapolate=Linear","MultiX=Average","Skip=True","Sort=True")</f>
        <v>13.832674401951067</v>
      </c>
    </row>
    <row r="693" spans="16:21" x14ac:dyDescent="0.25">
      <c r="P693" s="10">
        <v>35521</v>
      </c>
      <c r="Q693">
        <v>2.644431</v>
      </c>
      <c r="S693" s="42">
        <f t="shared" ca="1" si="15"/>
        <v>46470</v>
      </c>
      <c r="T693" s="43">
        <f ca="1">_xll.BInterpol('Base CDI'!$H$4:$H$28,'Base CDI'!$J$4:$J$29,S693,"Cubic","Extrapolate=Linear","MultiX=Average","Skip=True","Sort=True")</f>
        <v>13.797021616910442</v>
      </c>
      <c r="U693" s="43">
        <f ca="1">_xll.BInterpol('Base CDI'!$H$4:$H$28,'Base CDI'!$I$4:$I$29,S693,"Cubic","Extrapolate=Linear","MultiX=Average","Skip=True","Sort=True")</f>
        <v>13.830646548307044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46471</v>
      </c>
      <c r="T694" s="43">
        <f ca="1">_xll.BInterpol('Base CDI'!$H$4:$H$28,'Base CDI'!$J$4:$J$29,S694,"Cubic","Extrapolate=Linear","MultiX=Average","Skip=True","Sort=True")</f>
        <v>13.794928144763553</v>
      </c>
      <c r="U694" s="43">
        <f ca="1">_xll.BInterpol('Base CDI'!$H$4:$H$28,'Base CDI'!$I$4:$I$29,S694,"Cubic","Extrapolate=Linear","MultiX=Average","Skip=True","Sort=True")</f>
        <v>13.828623288725613</v>
      </c>
    </row>
    <row r="695" spans="16:21" x14ac:dyDescent="0.25">
      <c r="P695" s="10">
        <v>35523</v>
      </c>
      <c r="Q695">
        <v>2.648434</v>
      </c>
      <c r="S695" s="42">
        <f t="shared" ca="1" si="15"/>
        <v>46472</v>
      </c>
      <c r="T695" s="43">
        <f ca="1">_xll.BInterpol('Base CDI'!$H$4:$H$28,'Base CDI'!$J$4:$J$29,S695,"Cubic","Extrapolate=Linear","MultiX=Average","Skip=True","Sort=True")</f>
        <v>13.792840679051144</v>
      </c>
      <c r="U695" s="43">
        <f ca="1">_xll.BInterpol('Base CDI'!$H$4:$H$28,'Base CDI'!$I$4:$I$29,S695,"Cubic","Extrapolate=Linear","MultiX=Average","Skip=True","Sort=True")</f>
        <v>13.826604623222511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46473</v>
      </c>
      <c r="T696" s="43">
        <f ca="1">_xll.BInterpol('Base CDI'!$H$4:$H$28,'Base CDI'!$J$4:$J$29,S696,"Cubic","Extrapolate=Linear","MultiX=Average","Skip=True","Sort=True")</f>
        <v>13.790759212579704</v>
      </c>
      <c r="U696" s="43">
        <f ca="1">_xll.BInterpol('Base CDI'!$H$4:$H$28,'Base CDI'!$I$4:$I$29,S696,"Cubic","Extrapolate=Linear","MultiX=Average","Skip=True","Sort=True")</f>
        <v>13.824590551813479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46474</v>
      </c>
      <c r="T697" s="43">
        <f ca="1">_xll.BInterpol('Base CDI'!$H$4:$H$28,'Base CDI'!$J$4:$J$29,S697,"Cubic","Extrapolate=Linear","MultiX=Average","Skip=True","Sort=True")</f>
        <v>13.78868373815572</v>
      </c>
      <c r="U697" s="43">
        <f ca="1">_xll.BInterpol('Base CDI'!$H$4:$H$28,'Base CDI'!$I$4:$I$29,S697,"Cubic","Extrapolate=Linear","MultiX=Average","Skip=True","Sort=True")</f>
        <v>13.822581074514254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46475</v>
      </c>
      <c r="T698" s="43">
        <f ca="1">_xll.BInterpol('Base CDI'!$H$4:$H$28,'Base CDI'!$J$4:$J$29,S698,"Cubic","Extrapolate=Linear","MultiX=Average","Skip=True","Sort=True")</f>
        <v>13.78661424858568</v>
      </c>
      <c r="U698" s="43">
        <f ca="1">_xll.BInterpol('Base CDI'!$H$4:$H$28,'Base CDI'!$I$4:$I$29,S698,"Cubic","Extrapolate=Linear","MultiX=Average","Skip=True","Sort=True")</f>
        <v>13.820576191340571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46476</v>
      </c>
      <c r="T699" s="43">
        <f ca="1">_xll.BInterpol('Base CDI'!$H$4:$H$28,'Base CDI'!$J$4:$J$29,S699,"Cubic","Extrapolate=Linear","MultiX=Average","Skip=True","Sort=True")</f>
        <v>13.784550736676069</v>
      </c>
      <c r="U699" s="43">
        <f ca="1">_xll.BInterpol('Base CDI'!$H$4:$H$28,'Base CDI'!$I$4:$I$29,S699,"Cubic","Extrapolate=Linear","MultiX=Average","Skip=True","Sort=True")</f>
        <v>13.818575902308172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46477</v>
      </c>
      <c r="T700" s="43">
        <f ca="1">_xll.BInterpol('Base CDI'!$H$4:$H$28,'Base CDI'!$J$4:$J$29,S700,"Cubic","Extrapolate=Linear","MultiX=Average","Skip=True","Sort=True")</f>
        <v>13.782493195233375</v>
      </c>
      <c r="U700" s="43">
        <f ca="1">_xll.BInterpol('Base CDI'!$H$4:$H$28,'Base CDI'!$I$4:$I$29,S700,"Cubic","Extrapolate=Linear","MultiX=Average","Skip=True","Sort=True")</f>
        <v>13.816580207432793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46478</v>
      </c>
      <c r="T701" s="43">
        <f ca="1">_xll.BInterpol('Base CDI'!$H$4:$H$28,'Base CDI'!$J$4:$J$29,S701,"Cubic","Extrapolate=Linear","MultiX=Average","Skip=True","Sort=True")</f>
        <v>13.780441617064085</v>
      </c>
      <c r="U701" s="43">
        <f ca="1">_xll.BInterpol('Base CDI'!$H$4:$H$28,'Base CDI'!$I$4:$I$29,S701,"Cubic","Extrapolate=Linear","MultiX=Average","Skip=True","Sort=True")</f>
        <v>13.814589106730171</v>
      </c>
    </row>
    <row r="702" spans="16:21" x14ac:dyDescent="0.25">
      <c r="P702" s="10">
        <v>35534</v>
      </c>
      <c r="Q702">
        <v>2.663097</v>
      </c>
      <c r="S702" s="42">
        <f t="shared" ca="1" si="15"/>
        <v>46479</v>
      </c>
      <c r="T702" s="43">
        <f ca="1">_xll.BInterpol('Base CDI'!$H$4:$H$28,'Base CDI'!$J$4:$J$29,S702,"Cubic","Extrapolate=Linear","MultiX=Average","Skip=True","Sort=True")</f>
        <v>13.778395994974685</v>
      </c>
      <c r="U702" s="43">
        <f ca="1">_xll.BInterpol('Base CDI'!$H$4:$H$28,'Base CDI'!$I$4:$I$29,S702,"Cubic","Extrapolate=Linear","MultiX=Average","Skip=True","Sort=True")</f>
        <v>13.812602600216044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46480</v>
      </c>
      <c r="T703" s="43">
        <f ca="1">_xll.BInterpol('Base CDI'!$H$4:$H$28,'Base CDI'!$J$4:$J$29,S703,"Cubic","Extrapolate=Linear","MultiX=Average","Skip=True","Sort=True")</f>
        <v>13.776356321771663</v>
      </c>
      <c r="U703" s="43">
        <f ca="1">_xll.BInterpol('Base CDI'!$H$4:$H$28,'Base CDI'!$I$4:$I$29,S703,"Cubic","Extrapolate=Linear","MultiX=Average","Skip=True","Sort=True")</f>
        <v>13.810620687906153</v>
      </c>
    </row>
    <row r="704" spans="16:21" x14ac:dyDescent="0.25">
      <c r="P704" s="10">
        <v>35536</v>
      </c>
      <c r="Q704">
        <v>2.667395</v>
      </c>
      <c r="S704" s="42">
        <f t="shared" ca="1" si="15"/>
        <v>46481</v>
      </c>
      <c r="T704" s="43">
        <f ca="1">_xll.BInterpol('Base CDI'!$H$4:$H$28,'Base CDI'!$J$4:$J$29,S704,"Cubic","Extrapolate=Linear","MultiX=Average","Skip=True","Sort=True")</f>
        <v>13.774322590261509</v>
      </c>
      <c r="U704" s="43">
        <f ca="1">_xll.BInterpol('Base CDI'!$H$4:$H$28,'Base CDI'!$I$4:$I$29,S704,"Cubic","Extrapolate=Linear","MultiX=Average","Skip=True","Sort=True")</f>
        <v>13.808643369816233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46482</v>
      </c>
      <c r="T705" s="43">
        <f ca="1">_xll.BInterpol('Base CDI'!$H$4:$H$28,'Base CDI'!$J$4:$J$29,S705,"Cubic","Extrapolate=Linear","MultiX=Average","Skip=True","Sort=True")</f>
        <v>13.772294793250705</v>
      </c>
      <c r="U705" s="43">
        <f ca="1">_xll.BInterpol('Base CDI'!$H$4:$H$28,'Base CDI'!$I$4:$I$29,S705,"Cubic","Extrapolate=Linear","MultiX=Average","Skip=True","Sort=True")</f>
        <v>13.806670645962024</v>
      </c>
    </row>
    <row r="706" spans="16:21" x14ac:dyDescent="0.25">
      <c r="P706" s="10">
        <v>35538</v>
      </c>
      <c r="Q706">
        <v>2.671745</v>
      </c>
      <c r="S706" s="42">
        <f t="shared" ca="1" si="15"/>
        <v>46483</v>
      </c>
      <c r="T706" s="43">
        <f ca="1">_xll.BInterpol('Base CDI'!$H$4:$H$28,'Base CDI'!$J$4:$J$29,S706,"Cubic","Extrapolate=Linear","MultiX=Average","Skip=True","Sort=True")</f>
        <v>13.77027292354574</v>
      </c>
      <c r="U706" s="43">
        <f ca="1">_xll.BInterpol('Base CDI'!$H$4:$H$28,'Base CDI'!$I$4:$I$29,S706,"Cubic","Extrapolate=Linear","MultiX=Average","Skip=True","Sort=True")</f>
        <v>13.804702516359262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46484</v>
      </c>
      <c r="T707" s="43">
        <f ca="1">_xll.BInterpol('Base CDI'!$H$4:$H$28,'Base CDI'!$J$4:$J$29,S707,"Cubic","Extrapolate=Linear","MultiX=Average","Skip=True","Sort=True")</f>
        <v>13.768256973953102</v>
      </c>
      <c r="U707" s="43">
        <f ca="1">_xll.BInterpol('Base CDI'!$H$4:$H$28,'Base CDI'!$I$4:$I$29,S707,"Cubic","Extrapolate=Linear","MultiX=Average","Skip=True","Sort=True")</f>
        <v>13.802738981023685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46485</v>
      </c>
      <c r="T708" s="43">
        <f ca="1">_xll.BInterpol('Base CDI'!$H$4:$H$28,'Base CDI'!$J$4:$J$29,S708,"Cubic","Extrapolate=Linear","MultiX=Average","Skip=True","Sort=True")</f>
        <v>13.766246937279279</v>
      </c>
      <c r="U708" s="43">
        <f ca="1">_xll.BInterpol('Base CDI'!$H$4:$H$28,'Base CDI'!$I$4:$I$29,S708,"Cubic","Extrapolate=Linear","MultiX=Average","Skip=True","Sort=True")</f>
        <v>13.800780039971032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46486</v>
      </c>
      <c r="T709" s="43">
        <f ca="1">_xll.BInterpol('Base CDI'!$H$4:$H$28,'Base CDI'!$J$4:$J$29,S709,"Cubic","Extrapolate=Linear","MultiX=Average","Skip=True","Sort=True")</f>
        <v>13.764242806330754</v>
      </c>
      <c r="U709" s="43">
        <f ca="1">_xll.BInterpol('Base CDI'!$H$4:$H$28,'Base CDI'!$I$4:$I$29,S709,"Cubic","Extrapolate=Linear","MultiX=Average","Skip=True","Sort=True")</f>
        <v>13.798825693217044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46487</v>
      </c>
      <c r="T710" s="43">
        <f ca="1">_xll.BInterpol('Base CDI'!$H$4:$H$28,'Base CDI'!$J$4:$J$29,S710,"Cubic","Extrapolate=Linear","MultiX=Average","Skip=True","Sort=True")</f>
        <v>13.762244573914018</v>
      </c>
      <c r="U710" s="43">
        <f ca="1">_xll.BInterpol('Base CDI'!$H$4:$H$28,'Base CDI'!$I$4:$I$29,S710,"Cubic","Extrapolate=Linear","MultiX=Average","Skip=True","Sort=True")</f>
        <v>13.796875940777452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46488</v>
      </c>
      <c r="T711" s="43">
        <f ca="1">_xll.BInterpol('Base CDI'!$H$4:$H$28,'Base CDI'!$J$4:$J$29,S711,"Cubic","Extrapolate=Linear","MultiX=Average","Skip=True","Sort=True")</f>
        <v>13.760252232835557</v>
      </c>
      <c r="U711" s="43">
        <f ca="1">_xll.BInterpol('Base CDI'!$H$4:$H$28,'Base CDI'!$I$4:$I$29,S711,"Cubic","Extrapolate=Linear","MultiX=Average","Skip=True","Sort=True")</f>
        <v>13.794930782667999</v>
      </c>
    </row>
    <row r="712" spans="16:21" x14ac:dyDescent="0.25">
      <c r="P712" s="10">
        <v>35549</v>
      </c>
      <c r="Q712">
        <v>2.68405</v>
      </c>
      <c r="S712" s="42">
        <f t="shared" ca="1" si="15"/>
        <v>46489</v>
      </c>
      <c r="T712" s="43">
        <f ca="1">_xll.BInterpol('Base CDI'!$H$4:$H$28,'Base CDI'!$J$4:$J$29,S712,"Cubic","Extrapolate=Linear","MultiX=Average","Skip=True","Sort=True")</f>
        <v>13.758265775901858</v>
      </c>
      <c r="U712" s="43">
        <f ca="1">_xll.BInterpol('Base CDI'!$H$4:$H$28,'Base CDI'!$I$4:$I$29,S712,"Cubic","Extrapolate=Linear","MultiX=Average","Skip=True","Sort=True")</f>
        <v>13.792990218904421</v>
      </c>
    </row>
    <row r="713" spans="16:21" x14ac:dyDescent="0.25">
      <c r="P713" s="10">
        <v>35550</v>
      </c>
      <c r="Q713">
        <v>2.686099</v>
      </c>
      <c r="S713" s="42">
        <f t="shared" ca="1" si="15"/>
        <v>46490</v>
      </c>
      <c r="T713" s="43">
        <f ca="1">_xll.BInterpol('Base CDI'!$H$4:$H$28,'Base CDI'!$J$4:$J$29,S713,"Cubic","Extrapolate=Linear","MultiX=Average","Skip=True","Sort=True")</f>
        <v>13.756285195919407</v>
      </c>
      <c r="U713" s="43">
        <f ca="1">_xll.BInterpol('Base CDI'!$H$4:$H$28,'Base CDI'!$I$4:$I$29,S713,"Cubic","Extrapolate=Linear","MultiX=Average","Skip=True","Sort=True")</f>
        <v>13.791054249502459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46491</v>
      </c>
      <c r="T714" s="43">
        <f ca="1">_xll.BInterpol('Base CDI'!$H$4:$H$28,'Base CDI'!$J$4:$J$29,S714,"Cubic","Extrapolate=Linear","MultiX=Average","Skip=True","Sort=True")</f>
        <v>13.754310485694692</v>
      </c>
      <c r="U714" s="43">
        <f ca="1">_xll.BInterpol('Base CDI'!$H$4:$H$28,'Base CDI'!$I$4:$I$29,S714,"Cubic","Extrapolate=Linear","MultiX=Average","Skip=True","Sort=True")</f>
        <v>13.789122874477847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46492</v>
      </c>
      <c r="T715" s="43">
        <f ca="1">_xll.BInterpol('Base CDI'!$H$4:$H$28,'Base CDI'!$J$4:$J$29,S715,"Cubic","Extrapolate=Linear","MultiX=Average","Skip=True","Sort=True")</f>
        <v>13.752341638034199</v>
      </c>
      <c r="U715" s="43">
        <f ca="1">_xll.BInterpol('Base CDI'!$H$4:$H$28,'Base CDI'!$I$4:$I$29,S715,"Cubic","Extrapolate=Linear","MultiX=Average","Skip=True","Sort=True")</f>
        <v>13.787196093846324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46493</v>
      </c>
      <c r="T716" s="43">
        <f ca="1">_xll.BInterpol('Base CDI'!$H$4:$H$28,'Base CDI'!$J$4:$J$29,S716,"Cubic","Extrapolate=Linear","MultiX=Average","Skip=True","Sort=True")</f>
        <v>13.750378645744417</v>
      </c>
      <c r="U716" s="43">
        <f ca="1">_xll.BInterpol('Base CDI'!$H$4:$H$28,'Base CDI'!$I$4:$I$29,S716,"Cubic","Extrapolate=Linear","MultiX=Average","Skip=True","Sort=True")</f>
        <v>13.78527390762363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46494</v>
      </c>
      <c r="T717" s="43">
        <f ca="1">_xll.BInterpol('Base CDI'!$H$4:$H$28,'Base CDI'!$J$4:$J$29,S717,"Cubic","Extrapolate=Linear","MultiX=Average","Skip=True","Sort=True")</f>
        <v>13.748421501631832</v>
      </c>
      <c r="U717" s="43">
        <f ca="1">_xll.BInterpol('Base CDI'!$H$4:$H$28,'Base CDI'!$I$4:$I$29,S717,"Cubic","Extrapolate=Linear","MultiX=Average","Skip=True","Sort=True")</f>
        <v>13.783356315825502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46495</v>
      </c>
      <c r="T718" s="43">
        <f ca="1">_xll.BInterpol('Base CDI'!$H$4:$H$28,'Base CDI'!$J$4:$J$29,S718,"Cubic","Extrapolate=Linear","MultiX=Average","Skip=True","Sort=True")</f>
        <v>13.746470198502932</v>
      </c>
      <c r="U718" s="43">
        <f ca="1">_xll.BInterpol('Base CDI'!$H$4:$H$28,'Base CDI'!$I$4:$I$29,S718,"Cubic","Extrapolate=Linear","MultiX=Average","Skip=True","Sort=True")</f>
        <v>13.781443318467677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46496</v>
      </c>
      <c r="T719" s="43">
        <f ca="1">_xll.BInterpol('Base CDI'!$H$4:$H$28,'Base CDI'!$J$4:$J$29,S719,"Cubic","Extrapolate=Linear","MultiX=Average","Skip=True","Sort=True")</f>
        <v>13.744524729164201</v>
      </c>
      <c r="U719" s="43">
        <f ca="1">_xll.BInterpol('Base CDI'!$H$4:$H$28,'Base CDI'!$I$4:$I$29,S719,"Cubic","Extrapolate=Linear","MultiX=Average","Skip=True","Sort=True")</f>
        <v>13.779534915565891</v>
      </c>
    </row>
    <row r="720" spans="16:21" x14ac:dyDescent="0.25">
      <c r="P720" s="10">
        <v>35562</v>
      </c>
      <c r="Q720">
        <v>2.700952</v>
      </c>
      <c r="S720" s="42">
        <f t="shared" ca="1" si="16"/>
        <v>46497</v>
      </c>
      <c r="T720" s="43">
        <f ca="1">_xll.BInterpol('Base CDI'!$H$4:$H$28,'Base CDI'!$J$4:$J$29,S720,"Cubic","Extrapolate=Linear","MultiX=Average","Skip=True","Sort=True")</f>
        <v>13.74258508642213</v>
      </c>
      <c r="U720" s="43">
        <f ca="1">_xll.BInterpol('Base CDI'!$H$4:$H$28,'Base CDI'!$I$4:$I$29,S720,"Cubic","Extrapolate=Linear","MultiX=Average","Skip=True","Sort=True")</f>
        <v>13.777631107135887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46498</v>
      </c>
      <c r="T721" s="43">
        <f ca="1">_xll.BInterpol('Base CDI'!$H$4:$H$28,'Base CDI'!$J$4:$J$29,S721,"Cubic","Extrapolate=Linear","MultiX=Average","Skip=True","Sort=True")</f>
        <v>13.740651263083205</v>
      </c>
      <c r="U721" s="43">
        <f ca="1">_xll.BInterpol('Base CDI'!$H$4:$H$28,'Base CDI'!$I$4:$I$29,S721,"Cubic","Extrapolate=Linear","MultiX=Average","Skip=True","Sort=True")</f>
        <v>13.775731893193401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46499</v>
      </c>
      <c r="T722" s="43">
        <f ca="1">_xll.BInterpol('Base CDI'!$H$4:$H$28,'Base CDI'!$J$4:$J$29,S722,"Cubic","Extrapolate=Linear","MultiX=Average","Skip=True","Sort=True")</f>
        <v>13.73872325195391</v>
      </c>
      <c r="U722" s="43">
        <f ca="1">_xll.BInterpol('Base CDI'!$H$4:$H$28,'Base CDI'!$I$4:$I$29,S722,"Cubic","Extrapolate=Linear","MultiX=Average","Skip=True","Sort=True")</f>
        <v>13.77383727375417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46500</v>
      </c>
      <c r="T723" s="43">
        <f ca="1">_xll.BInterpol('Base CDI'!$H$4:$H$28,'Base CDI'!$J$4:$J$29,S723,"Cubic","Extrapolate=Linear","MultiX=Average","Skip=True","Sort=True")</f>
        <v>13.736801045840737</v>
      </c>
      <c r="U723" s="43">
        <f ca="1">_xll.BInterpol('Base CDI'!$H$4:$H$28,'Base CDI'!$I$4:$I$29,S723,"Cubic","Extrapolate=Linear","MultiX=Average","Skip=True","Sort=True")</f>
        <v>13.771947248833932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46501</v>
      </c>
      <c r="T724" s="43">
        <f ca="1">_xll.BInterpol('Base CDI'!$H$4:$H$28,'Base CDI'!$J$4:$J$29,S724,"Cubic","Extrapolate=Linear","MultiX=Average","Skip=True","Sort=True")</f>
        <v>13.73488463755017</v>
      </c>
      <c r="U724" s="43">
        <f ca="1">_xll.BInterpol('Base CDI'!$H$4:$H$28,'Base CDI'!$I$4:$I$29,S724,"Cubic","Extrapolate=Linear","MultiX=Average","Skip=True","Sort=True")</f>
        <v>13.770061818448424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46502</v>
      </c>
      <c r="T725" s="43">
        <f ca="1">_xll.BInterpol('Base CDI'!$H$4:$H$28,'Base CDI'!$J$4:$J$29,S725,"Cubic","Extrapolate=Linear","MultiX=Average","Skip=True","Sort=True")</f>
        <v>13.732974019888696</v>
      </c>
      <c r="U725" s="43">
        <f ca="1">_xll.BInterpol('Base CDI'!$H$4:$H$28,'Base CDI'!$I$4:$I$29,S725,"Cubic","Extrapolate=Linear","MultiX=Average","Skip=True","Sort=True")</f>
        <v>13.768180982613387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46503</v>
      </c>
      <c r="T726" s="43">
        <f ca="1">_xll.BInterpol('Base CDI'!$H$4:$H$28,'Base CDI'!$J$4:$J$29,S726,"Cubic","Extrapolate=Linear","MultiX=Average","Skip=True","Sort=True")</f>
        <v>13.731069185662802</v>
      </c>
      <c r="U726" s="43">
        <f ca="1">_xll.BInterpol('Base CDI'!$H$4:$H$28,'Base CDI'!$I$4:$I$29,S726,"Cubic","Extrapolate=Linear","MultiX=Average","Skip=True","Sort=True")</f>
        <v>13.766304741344557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46504</v>
      </c>
      <c r="T727" s="43">
        <f ca="1">_xll.BInterpol('Base CDI'!$H$4:$H$28,'Base CDI'!$J$4:$J$29,S727,"Cubic","Extrapolate=Linear","MultiX=Average","Skip=True","Sort=True")</f>
        <v>13.729170127678977</v>
      </c>
      <c r="U727" s="43">
        <f ca="1">_xll.BInterpol('Base CDI'!$H$4:$H$28,'Base CDI'!$I$4:$I$29,S727,"Cubic","Extrapolate=Linear","MultiX=Average","Skip=True","Sort=True")</f>
        <v>13.764433094657672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46505</v>
      </c>
      <c r="T728" s="43">
        <f ca="1">_xll.BInterpol('Base CDI'!$H$4:$H$28,'Base CDI'!$J$4:$J$29,S728,"Cubic","Extrapolate=Linear","MultiX=Average","Skip=True","Sort=True")</f>
        <v>13.727276838743707</v>
      </c>
      <c r="U728" s="43">
        <f ca="1">_xll.BInterpol('Base CDI'!$H$4:$H$28,'Base CDI'!$I$4:$I$29,S728,"Cubic","Extrapolate=Linear","MultiX=Average","Skip=True","Sort=True")</f>
        <v>13.762566042568471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46506</v>
      </c>
      <c r="T729" s="43">
        <f ca="1">_xll.BInterpol('Base CDI'!$H$4:$H$28,'Base CDI'!$J$4:$J$29,S729,"Cubic","Extrapolate=Linear","MultiX=Average","Skip=True","Sort=True")</f>
        <v>13.725389311663477</v>
      </c>
      <c r="U729" s="43">
        <f ca="1">_xll.BInterpol('Base CDI'!$H$4:$H$28,'Base CDI'!$I$4:$I$29,S729,"Cubic","Extrapolate=Linear","MultiX=Average","Skip=True","Sort=True")</f>
        <v>13.76070358509269</v>
      </c>
    </row>
    <row r="730" spans="16:21" x14ac:dyDescent="0.25">
      <c r="P730" s="10">
        <v>35576</v>
      </c>
      <c r="Q730">
        <v>2.722356</v>
      </c>
      <c r="S730" s="42">
        <f t="shared" ca="1" si="16"/>
        <v>46507</v>
      </c>
      <c r="T730" s="43">
        <f ca="1">_xll.BInterpol('Base CDI'!$H$4:$H$28,'Base CDI'!$J$4:$J$29,S730,"Cubic","Extrapolate=Linear","MultiX=Average","Skip=True","Sort=True")</f>
        <v>13.723507539244778</v>
      </c>
      <c r="U730" s="43">
        <f ca="1">_xll.BInterpol('Base CDI'!$H$4:$H$28,'Base CDI'!$I$4:$I$29,S730,"Cubic","Extrapolate=Linear","MultiX=Average","Skip=True","Sort=True")</f>
        <v>13.758845722246068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46508</v>
      </c>
      <c r="T731" s="43">
        <f ca="1">_xll.BInterpol('Base CDI'!$H$4:$H$28,'Base CDI'!$J$4:$J$29,S731,"Cubic","Extrapolate=Linear","MultiX=Average","Skip=True","Sort=True")</f>
        <v>13.721631514294094</v>
      </c>
      <c r="U731" s="43">
        <f ca="1">_xll.BInterpol('Base CDI'!$H$4:$H$28,'Base CDI'!$I$4:$I$29,S731,"Cubic","Extrapolate=Linear","MultiX=Average","Skip=True","Sort=True")</f>
        <v>13.756992454044346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46509</v>
      </c>
      <c r="T732" s="43">
        <f ca="1">_xll.BInterpol('Base CDI'!$H$4:$H$28,'Base CDI'!$J$4:$J$29,S732,"Cubic","Extrapolate=Linear","MultiX=Average","Skip=True","Sort=True")</f>
        <v>13.719761229617914</v>
      </c>
      <c r="U732" s="43">
        <f ca="1">_xll.BInterpol('Base CDI'!$H$4:$H$28,'Base CDI'!$I$4:$I$29,S732,"Cubic","Extrapolate=Linear","MultiX=Average","Skip=True","Sort=True")</f>
        <v>13.755143780503255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46510</v>
      </c>
      <c r="T733" s="43">
        <f ca="1">_xll.BInterpol('Base CDI'!$H$4:$H$28,'Base CDI'!$J$4:$J$29,S733,"Cubic","Extrapolate=Linear","MultiX=Average","Skip=True","Sort=True")</f>
        <v>13.717896678022724</v>
      </c>
      <c r="U733" s="43">
        <f ca="1">_xll.BInterpol('Base CDI'!$H$4:$H$28,'Base CDI'!$I$4:$I$29,S733,"Cubic","Extrapolate=Linear","MultiX=Average","Skip=True","Sort=True")</f>
        <v>13.753299701638539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46511</v>
      </c>
      <c r="T734" s="43">
        <f ca="1">_xll.BInterpol('Base CDI'!$H$4:$H$28,'Base CDI'!$J$4:$J$29,S734,"Cubic","Extrapolate=Linear","MultiX=Average","Skip=True","Sort=True")</f>
        <v>13.71603785231501</v>
      </c>
      <c r="U734" s="43">
        <f ca="1">_xll.BInterpol('Base CDI'!$H$4:$H$28,'Base CDI'!$I$4:$I$29,S734,"Cubic","Extrapolate=Linear","MultiX=Average","Skip=True","Sort=True")</f>
        <v>13.751460217465935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46512</v>
      </c>
      <c r="T735" s="43">
        <f ca="1">_xll.BInterpol('Base CDI'!$H$4:$H$28,'Base CDI'!$J$4:$J$29,S735,"Cubic","Extrapolate=Linear","MultiX=Average","Skip=True","Sort=True")</f>
        <v>13.71418474530126</v>
      </c>
      <c r="U735" s="43">
        <f ca="1">_xll.BInterpol('Base CDI'!$H$4:$H$28,'Base CDI'!$I$4:$I$29,S735,"Cubic","Extrapolate=Linear","MultiX=Average","Skip=True","Sort=True")</f>
        <v>13.74962532800118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46513</v>
      </c>
      <c r="T736" s="43">
        <f ca="1">_xll.BInterpol('Base CDI'!$H$4:$H$28,'Base CDI'!$J$4:$J$29,S736,"Cubic","Extrapolate=Linear","MultiX=Average","Skip=True","Sort=True")</f>
        <v>13.712337349787964</v>
      </c>
      <c r="U736" s="43">
        <f ca="1">_xll.BInterpol('Base CDI'!$H$4:$H$28,'Base CDI'!$I$4:$I$29,S736,"Cubic","Extrapolate=Linear","MultiX=Average","Skip=True","Sort=True")</f>
        <v>13.747795033260012</v>
      </c>
    </row>
    <row r="737" spans="16:21" x14ac:dyDescent="0.25">
      <c r="P737" s="10">
        <v>35586</v>
      </c>
      <c r="Q737">
        <v>2.736799</v>
      </c>
      <c r="S737" s="42">
        <f t="shared" ca="1" si="16"/>
        <v>46514</v>
      </c>
      <c r="T737" s="43">
        <f ca="1">_xll.BInterpol('Base CDI'!$H$4:$H$28,'Base CDI'!$J$4:$J$29,S737,"Cubic","Extrapolate=Linear","MultiX=Average","Skip=True","Sort=True")</f>
        <v>13.710495658581605</v>
      </c>
      <c r="U737" s="43">
        <f ca="1">_xll.BInterpol('Base CDI'!$H$4:$H$28,'Base CDI'!$I$4:$I$29,S737,"Cubic","Extrapolate=Linear","MultiX=Average","Skip=True","Sort=True")</f>
        <v>13.745969333258167</v>
      </c>
    </row>
    <row r="738" spans="16:21" x14ac:dyDescent="0.25">
      <c r="P738" s="10">
        <v>35587</v>
      </c>
      <c r="Q738">
        <v>2.738861</v>
      </c>
      <c r="S738" s="42">
        <f t="shared" ca="1" si="16"/>
        <v>46515</v>
      </c>
      <c r="T738" s="43">
        <f ca="1">_xll.BInterpol('Base CDI'!$H$4:$H$28,'Base CDI'!$J$4:$J$29,S738,"Cubic","Extrapolate=Linear","MultiX=Average","Skip=True","Sort=True")</f>
        <v>13.708659664488671</v>
      </c>
      <c r="U738" s="43">
        <f ca="1">_xll.BInterpol('Base CDI'!$H$4:$H$28,'Base CDI'!$I$4:$I$29,S738,"Cubic","Extrapolate=Linear","MultiX=Average","Skip=True","Sort=True")</f>
        <v>13.744148228011387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46516</v>
      </c>
      <c r="T739" s="43">
        <f ca="1">_xll.BInterpol('Base CDI'!$H$4:$H$28,'Base CDI'!$J$4:$J$29,S739,"Cubic","Extrapolate=Linear","MultiX=Average","Skip=True","Sort=True")</f>
        <v>13.70682936031565</v>
      </c>
      <c r="U739" s="43">
        <f ca="1">_xll.BInterpol('Base CDI'!$H$4:$H$28,'Base CDI'!$I$4:$I$29,S739,"Cubic","Extrapolate=Linear","MultiX=Average","Skip=True","Sort=True")</f>
        <v>13.742331717535407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46517</v>
      </c>
      <c r="T740" s="43">
        <f ca="1">_xll.BInterpol('Base CDI'!$H$4:$H$28,'Base CDI'!$J$4:$J$29,S740,"Cubic","Extrapolate=Linear","MultiX=Average","Skip=True","Sort=True")</f>
        <v>13.705004738869029</v>
      </c>
      <c r="U740" s="43">
        <f ca="1">_xll.BInterpol('Base CDI'!$H$4:$H$28,'Base CDI'!$I$4:$I$29,S740,"Cubic","Extrapolate=Linear","MultiX=Average","Skip=True","Sort=True")</f>
        <v>13.740519801845965</v>
      </c>
    </row>
    <row r="741" spans="16:21" x14ac:dyDescent="0.25">
      <c r="P741" s="10">
        <v>35592</v>
      </c>
      <c r="Q741">
        <v>2.74512</v>
      </c>
      <c r="S741" s="42">
        <f t="shared" ca="1" si="16"/>
        <v>46518</v>
      </c>
      <c r="T741" s="43">
        <f ca="1">_xll.BInterpol('Base CDI'!$H$4:$H$28,'Base CDI'!$J$4:$J$29,S741,"Cubic","Extrapolate=Linear","MultiX=Average","Skip=True","Sort=True")</f>
        <v>13.703185792955294</v>
      </c>
      <c r="U741" s="43">
        <f ca="1">_xll.BInterpol('Base CDI'!$H$4:$H$28,'Base CDI'!$I$4:$I$29,S741,"Cubic","Extrapolate=Linear","MultiX=Average","Skip=True","Sort=True")</f>
        <v>13.738712480958801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46519</v>
      </c>
      <c r="T742" s="43">
        <f ca="1">_xll.BInterpol('Base CDI'!$H$4:$H$28,'Base CDI'!$J$4:$J$29,S742,"Cubic","Extrapolate=Linear","MultiX=Average","Skip=True","Sort=True")</f>
        <v>13.701372515380932</v>
      </c>
      <c r="U742" s="43">
        <f ca="1">_xll.BInterpol('Base CDI'!$H$4:$H$28,'Base CDI'!$I$4:$I$29,S742,"Cubic","Extrapolate=Linear","MultiX=Average","Skip=True","Sort=True")</f>
        <v>13.736909754889652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46520</v>
      </c>
      <c r="T743" s="43">
        <f ca="1">_xll.BInterpol('Base CDI'!$H$4:$H$28,'Base CDI'!$J$4:$J$29,S743,"Cubic","Extrapolate=Linear","MultiX=Average","Skip=True","Sort=True")</f>
        <v>13.699564898952433</v>
      </c>
      <c r="U743" s="43">
        <f ca="1">_xll.BInterpol('Base CDI'!$H$4:$H$28,'Base CDI'!$I$4:$I$29,S743,"Cubic","Extrapolate=Linear","MultiX=Average","Skip=True","Sort=True")</f>
        <v>13.735111623654255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46521</v>
      </c>
      <c r="T744" s="43">
        <f ca="1">_xll.BInterpol('Base CDI'!$H$4:$H$28,'Base CDI'!$J$4:$J$29,S744,"Cubic","Extrapolate=Linear","MultiX=Average","Skip=True","Sort=True")</f>
        <v>13.697762936476281</v>
      </c>
      <c r="U744" s="43">
        <f ca="1">_xll.BInterpol('Base CDI'!$H$4:$H$28,'Base CDI'!$I$4:$I$29,S744,"Cubic","Extrapolate=Linear","MultiX=Average","Skip=True","Sort=True")</f>
        <v>13.73331808726835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46522</v>
      </c>
      <c r="T745" s="43">
        <f ca="1">_xll.BInterpol('Base CDI'!$H$4:$H$28,'Base CDI'!$J$4:$J$29,S745,"Cubic","Extrapolate=Linear","MultiX=Average","Skip=True","Sort=True")</f>
        <v>13.695966620758963</v>
      </c>
      <c r="U745" s="43">
        <f ca="1">_xll.BInterpol('Base CDI'!$H$4:$H$28,'Base CDI'!$I$4:$I$29,S745,"Cubic","Extrapolate=Linear","MultiX=Average","Skip=True","Sort=True")</f>
        <v>13.731529145747672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46523</v>
      </c>
      <c r="T746" s="43">
        <f ca="1">_xll.BInterpol('Base CDI'!$H$4:$H$28,'Base CDI'!$J$4:$J$29,S746,"Cubic","Extrapolate=Linear","MultiX=Average","Skip=True","Sort=True")</f>
        <v>13.694175944606968</v>
      </c>
      <c r="U746" s="43">
        <f ca="1">_xll.BInterpol('Base CDI'!$H$4:$H$28,'Base CDI'!$I$4:$I$29,S746,"Cubic","Extrapolate=Linear","MultiX=Average","Skip=True","Sort=True")</f>
        <v>13.729744799107962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46524</v>
      </c>
      <c r="T747" s="43">
        <f ca="1">_xll.BInterpol('Base CDI'!$H$4:$H$28,'Base CDI'!$J$4:$J$29,S747,"Cubic","Extrapolate=Linear","MultiX=Average","Skip=True","Sort=True")</f>
        <v>13.692390900826782</v>
      </c>
      <c r="U747" s="43">
        <f ca="1">_xll.BInterpol('Base CDI'!$H$4:$H$28,'Base CDI'!$I$4:$I$29,S747,"Cubic","Extrapolate=Linear","MultiX=Average","Skip=True","Sort=True")</f>
        <v>13.727965047364957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46525</v>
      </c>
      <c r="T748" s="43">
        <f ca="1">_xll.BInterpol('Base CDI'!$H$4:$H$28,'Base CDI'!$J$4:$J$29,S748,"Cubic","Extrapolate=Linear","MultiX=Average","Skip=True","Sort=True")</f>
        <v>13.690611482224892</v>
      </c>
      <c r="U748" s="43">
        <f ca="1">_xll.BInterpol('Base CDI'!$H$4:$H$28,'Base CDI'!$I$4:$I$29,S748,"Cubic","Extrapolate=Linear","MultiX=Average","Skip=True","Sort=True")</f>
        <v>13.726189890534394</v>
      </c>
    </row>
    <row r="749" spans="16:21" x14ac:dyDescent="0.25">
      <c r="P749" s="10">
        <v>35604</v>
      </c>
      <c r="Q749">
        <v>2.761873</v>
      </c>
      <c r="S749" s="42">
        <f t="shared" ca="1" si="16"/>
        <v>46526</v>
      </c>
      <c r="T749" s="43">
        <f ca="1">_xll.BInterpol('Base CDI'!$H$4:$H$28,'Base CDI'!$J$4:$J$29,S749,"Cubic","Extrapolate=Linear","MultiX=Average","Skip=True","Sort=True")</f>
        <v>13.688837681607785</v>
      </c>
      <c r="U749" s="43">
        <f ca="1">_xll.BInterpol('Base CDI'!$H$4:$H$28,'Base CDI'!$I$4:$I$29,S749,"Cubic","Extrapolate=Linear","MultiX=Average","Skip=True","Sort=True")</f>
        <v>13.724419328632012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46527</v>
      </c>
      <c r="T750" s="43">
        <f ca="1">_xll.BInterpol('Base CDI'!$H$4:$H$28,'Base CDI'!$J$4:$J$29,S750,"Cubic","Extrapolate=Linear","MultiX=Average","Skip=True","Sort=True")</f>
        <v>13.68706949178195</v>
      </c>
      <c r="U750" s="43">
        <f ca="1">_xll.BInterpol('Base CDI'!$H$4:$H$28,'Base CDI'!$I$4:$I$29,S750,"Cubic","Extrapolate=Linear","MultiX=Average","Skip=True","Sort=True")</f>
        <v>13.722653361673547</v>
      </c>
    </row>
    <row r="751" spans="16:21" x14ac:dyDescent="0.25">
      <c r="P751" s="10">
        <v>35606</v>
      </c>
      <c r="Q751">
        <v>2.766054</v>
      </c>
      <c r="S751" s="42">
        <f t="shared" ca="1" si="16"/>
        <v>46528</v>
      </c>
      <c r="T751" s="43">
        <f ca="1">_xll.BInterpol('Base CDI'!$H$4:$H$28,'Base CDI'!$J$4:$J$29,S751,"Cubic","Extrapolate=Linear","MultiX=Average","Skip=True","Sort=True")</f>
        <v>13.685306905553869</v>
      </c>
      <c r="U751" s="43">
        <f ca="1">_xll.BInterpol('Base CDI'!$H$4:$H$28,'Base CDI'!$I$4:$I$29,S751,"Cubic","Extrapolate=Linear","MultiX=Average","Skip=True","Sort=True")</f>
        <v>13.72089198967474</v>
      </c>
    </row>
    <row r="752" spans="16:21" x14ac:dyDescent="0.25">
      <c r="P752" s="10">
        <v>35607</v>
      </c>
      <c r="Q752">
        <v>2.768119</v>
      </c>
      <c r="S752" s="42">
        <f t="shared" ca="1" si="16"/>
        <v>46529</v>
      </c>
      <c r="T752" s="43">
        <f ca="1">_xll.BInterpol('Base CDI'!$H$4:$H$28,'Base CDI'!$J$4:$J$29,S752,"Cubic","Extrapolate=Linear","MultiX=Average","Skip=True","Sort=True")</f>
        <v>13.683549915730035</v>
      </c>
      <c r="U752" s="43">
        <f ca="1">_xll.BInterpol('Base CDI'!$H$4:$H$28,'Base CDI'!$I$4:$I$29,S752,"Cubic","Extrapolate=Linear","MultiX=Average","Skip=True","Sort=True")</f>
        <v>13.719135212651327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46530</v>
      </c>
      <c r="T753" s="43">
        <f ca="1">_xll.BInterpol('Base CDI'!$H$4:$H$28,'Base CDI'!$J$4:$J$29,S753,"Cubic","Extrapolate=Linear","MultiX=Average","Skip=True","Sort=True")</f>
        <v>13.681798515116933</v>
      </c>
      <c r="U753" s="43">
        <f ca="1">_xll.BInterpol('Base CDI'!$H$4:$H$28,'Base CDI'!$I$4:$I$29,S753,"Cubic","Extrapolate=Linear","MultiX=Average","Skip=True","Sort=True")</f>
        <v>13.717383030619047</v>
      </c>
    </row>
    <row r="754" spans="16:21" x14ac:dyDescent="0.25">
      <c r="P754" s="10">
        <v>35611</v>
      </c>
      <c r="Q754">
        <v>2.772227</v>
      </c>
      <c r="S754" s="42">
        <f t="shared" ca="1" si="16"/>
        <v>46531</v>
      </c>
      <c r="T754" s="43">
        <f ca="1">_xll.BInterpol('Base CDI'!$H$4:$H$28,'Base CDI'!$J$4:$J$29,S754,"Cubic","Extrapolate=Linear","MultiX=Average","Skip=True","Sort=True")</f>
        <v>13.680052696521049</v>
      </c>
      <c r="U754" s="43">
        <f ca="1">_xll.BInterpol('Base CDI'!$H$4:$H$28,'Base CDI'!$I$4:$I$29,S754,"Cubic","Extrapolate=Linear","MultiX=Average","Skip=True","Sort=True")</f>
        <v>13.715635443593637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46532</v>
      </c>
      <c r="T755" s="43">
        <f ca="1">_xll.BInterpol('Base CDI'!$H$4:$H$28,'Base CDI'!$J$4:$J$29,S755,"Cubic","Extrapolate=Linear","MultiX=Average","Skip=True","Sort=True")</f>
        <v>13.67831245274887</v>
      </c>
      <c r="U755" s="43">
        <f ca="1">_xll.BInterpol('Base CDI'!$H$4:$H$28,'Base CDI'!$I$4:$I$29,S755,"Cubic","Extrapolate=Linear","MultiX=Average","Skip=True","Sort=True")</f>
        <v>13.713892451590837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46533</v>
      </c>
      <c r="T756" s="43">
        <f ca="1">_xll.BInterpol('Base CDI'!$H$4:$H$28,'Base CDI'!$J$4:$J$29,S756,"Cubic","Extrapolate=Linear","MultiX=Average","Skip=True","Sort=True")</f>
        <v>13.676577776606884</v>
      </c>
      <c r="U756" s="43">
        <f ca="1">_xll.BInterpol('Base CDI'!$H$4:$H$28,'Base CDI'!$I$4:$I$29,S756,"Cubic","Extrapolate=Linear","MultiX=Average","Skip=True","Sort=True")</f>
        <v>13.712154054626382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46534</v>
      </c>
      <c r="T757" s="43">
        <f ca="1">_xll.BInterpol('Base CDI'!$H$4:$H$28,'Base CDI'!$J$4:$J$29,S757,"Cubic","Extrapolate=Linear","MultiX=Average","Skip=True","Sort=True")</f>
        <v>13.674848660901576</v>
      </c>
      <c r="U757" s="43">
        <f ca="1">_xll.BInterpol('Base CDI'!$H$4:$H$28,'Base CDI'!$I$4:$I$29,S757,"Cubic","Extrapolate=Linear","MultiX=Average","Skip=True","Sort=True")</f>
        <v>13.710420252716011</v>
      </c>
    </row>
    <row r="758" spans="16:21" x14ac:dyDescent="0.25">
      <c r="P758" s="10">
        <v>35615</v>
      </c>
      <c r="Q758">
        <v>2.779849</v>
      </c>
      <c r="S758" s="42">
        <f t="shared" ca="1" si="16"/>
        <v>46535</v>
      </c>
      <c r="T758" s="43">
        <f ca="1">_xll.BInterpol('Base CDI'!$H$4:$H$28,'Base CDI'!$J$4:$J$29,S758,"Cubic","Extrapolate=Linear","MultiX=Average","Skip=True","Sort=True")</f>
        <v>13.673125098439437</v>
      </c>
      <c r="U758" s="43">
        <f ca="1">_xll.BInterpol('Base CDI'!$H$4:$H$28,'Base CDI'!$I$4:$I$29,S758,"Cubic","Extrapolate=Linear","MultiX=Average","Skip=True","Sort=True")</f>
        <v>13.708691045875463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46536</v>
      </c>
      <c r="T759" s="43">
        <f ca="1">_xll.BInterpol('Base CDI'!$H$4:$H$28,'Base CDI'!$J$4:$J$29,S759,"Cubic","Extrapolate=Linear","MultiX=Average","Skip=True","Sort=True")</f>
        <v>13.671407082026951</v>
      </c>
      <c r="U759" s="43">
        <f ca="1">_xll.BInterpol('Base CDI'!$H$4:$H$28,'Base CDI'!$I$4:$I$29,S759,"Cubic","Extrapolate=Linear","MultiX=Average","Skip=True","Sort=True")</f>
        <v>13.706966434120474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46537</v>
      </c>
      <c r="T760" s="43">
        <f ca="1">_xll.BInterpol('Base CDI'!$H$4:$H$28,'Base CDI'!$J$4:$J$29,S760,"Cubic","Extrapolate=Linear","MultiX=Average","Skip=True","Sort=True")</f>
        <v>13.669694604470607</v>
      </c>
      <c r="U760" s="43">
        <f ca="1">_xll.BInterpol('Base CDI'!$H$4:$H$28,'Base CDI'!$I$4:$I$29,S760,"Cubic","Extrapolate=Linear","MultiX=Average","Skip=True","Sort=True")</f>
        <v>13.705246417466785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46538</v>
      </c>
      <c r="T761" s="43">
        <f ca="1">_xll.BInterpol('Base CDI'!$H$4:$H$28,'Base CDI'!$J$4:$J$29,S761,"Cubic","Extrapolate=Linear","MultiX=Average","Skip=True","Sort=True")</f>
        <v>13.667987658576891</v>
      </c>
      <c r="U761" s="43">
        <f ca="1">_xll.BInterpol('Base CDI'!$H$4:$H$28,'Base CDI'!$I$4:$I$29,S761,"Cubic","Extrapolate=Linear","MultiX=Average","Skip=True","Sort=True")</f>
        <v>13.703530995930132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46539</v>
      </c>
      <c r="T762" s="43">
        <f ca="1">_xll.BInterpol('Base CDI'!$H$4:$H$28,'Base CDI'!$J$4:$J$29,S762,"Cubic","Extrapolate=Linear","MultiX=Average","Skip=True","Sort=True")</f>
        <v>13.66628623715229</v>
      </c>
      <c r="U762" s="43">
        <f ca="1">_xll.BInterpol('Base CDI'!$H$4:$H$28,'Base CDI'!$I$4:$I$29,S762,"Cubic","Extrapolate=Linear","MultiX=Average","Skip=True","Sort=True")</f>
        <v>13.701820169526252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46540</v>
      </c>
      <c r="T763" s="43">
        <f ca="1">_xll.BInterpol('Base CDI'!$H$4:$H$28,'Base CDI'!$J$4:$J$29,S763,"Cubic","Extrapolate=Linear","MultiX=Average","Skip=True","Sort=True")</f>
        <v>13.664590333003289</v>
      </c>
      <c r="U763" s="43">
        <f ca="1">_xll.BInterpol('Base CDI'!$H$4:$H$28,'Base CDI'!$I$4:$I$29,S763,"Cubic","Extrapolate=Linear","MultiX=Average","Skip=True","Sort=True")</f>
        <v>13.700113938270887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46541</v>
      </c>
      <c r="T764" s="43">
        <f ca="1">_xll.BInterpol('Base CDI'!$H$4:$H$28,'Base CDI'!$J$4:$J$29,S764,"Cubic","Extrapolate=Linear","MultiX=Average","Skip=True","Sort=True")</f>
        <v>13.662899938936381</v>
      </c>
      <c r="U764" s="43">
        <f ca="1">_xll.BInterpol('Base CDI'!$H$4:$H$28,'Base CDI'!$I$4:$I$29,S764,"Cubic","Extrapolate=Linear","MultiX=Average","Skip=True","Sort=True")</f>
        <v>13.698412302179769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46542</v>
      </c>
      <c r="T765" s="43">
        <f ca="1">_xll.BInterpol('Base CDI'!$H$4:$H$28,'Base CDI'!$J$4:$J$29,S765,"Cubic","Extrapolate=Linear","MultiX=Average","Skip=True","Sort=True")</f>
        <v>13.661215047758047</v>
      </c>
      <c r="U765" s="43">
        <f ca="1">_xll.BInterpol('Base CDI'!$H$4:$H$28,'Base CDI'!$I$4:$I$29,S765,"Cubic","Extrapolate=Linear","MultiX=Average","Skip=True","Sort=True")</f>
        <v>13.696715261268642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46543</v>
      </c>
      <c r="T766" s="43">
        <f ca="1">_xll.BInterpol('Base CDI'!$H$4:$H$28,'Base CDI'!$J$4:$J$29,S766,"Cubic","Extrapolate=Linear","MultiX=Average","Skip=True","Sort=True")</f>
        <v>13.659535652274776</v>
      </c>
      <c r="U766" s="43">
        <f ca="1">_xll.BInterpol('Base CDI'!$H$4:$H$28,'Base CDI'!$I$4:$I$29,S766,"Cubic","Extrapolate=Linear","MultiX=Average","Skip=True","Sort=True")</f>
        <v>13.695022815553239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46544</v>
      </c>
      <c r="T767" s="43">
        <f ca="1">_xll.BInterpol('Base CDI'!$H$4:$H$28,'Base CDI'!$J$4:$J$29,S767,"Cubic","Extrapolate=Linear","MultiX=Average","Skip=True","Sort=True")</f>
        <v>13.657861745293056</v>
      </c>
      <c r="U767" s="43">
        <f ca="1">_xll.BInterpol('Base CDI'!$H$4:$H$28,'Base CDI'!$I$4:$I$29,S767,"Cubic","Extrapolate=Linear","MultiX=Average","Skip=True","Sort=True")</f>
        <v>13.693334965049299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46545</v>
      </c>
      <c r="T768" s="43">
        <f ca="1">_xll.BInterpol('Base CDI'!$H$4:$H$28,'Base CDI'!$J$4:$J$29,S768,"Cubic","Extrapolate=Linear","MultiX=Average","Skip=True","Sort=True")</f>
        <v>13.656193319619375</v>
      </c>
      <c r="U768" s="43">
        <f ca="1">_xll.BInterpol('Base CDI'!$H$4:$H$28,'Base CDI'!$I$4:$I$29,S768,"Cubic","Extrapolate=Linear","MultiX=Average","Skip=True","Sort=True")</f>
        <v>13.691651709772565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46546</v>
      </c>
      <c r="T769" s="43">
        <f ca="1">_xll.BInterpol('Base CDI'!$H$4:$H$28,'Base CDI'!$J$4:$J$29,S769,"Cubic","Extrapolate=Linear","MultiX=Average","Skip=True","Sort=True")</f>
        <v>13.654530368060216</v>
      </c>
      <c r="U769" s="43">
        <f ca="1">_xll.BInterpol('Base CDI'!$H$4:$H$28,'Base CDI'!$I$4:$I$29,S769,"Cubic","Extrapolate=Linear","MultiX=Average","Skip=True","Sort=True")</f>
        <v>13.689973049738768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46547</v>
      </c>
      <c r="T770" s="43">
        <f ca="1">_xll.BInterpol('Base CDI'!$H$4:$H$28,'Base CDI'!$J$4:$J$29,S770,"Cubic","Extrapolate=Linear","MultiX=Average","Skip=True","Sort=True")</f>
        <v>13.65287288342207</v>
      </c>
      <c r="U770" s="43">
        <f ca="1">_xll.BInterpol('Base CDI'!$H$4:$H$28,'Base CDI'!$I$4:$I$29,S770,"Cubic","Extrapolate=Linear","MultiX=Average","Skip=True","Sort=True")</f>
        <v>13.68829898496365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46548</v>
      </c>
      <c r="T771" s="43">
        <f ca="1">_xll.BInterpol('Base CDI'!$H$4:$H$28,'Base CDI'!$J$4:$J$29,S771,"Cubic","Extrapolate=Linear","MultiX=Average","Skip=True","Sort=True")</f>
        <v>13.651220858511424</v>
      </c>
      <c r="U771" s="43">
        <f ca="1">_xll.BInterpol('Base CDI'!$H$4:$H$28,'Base CDI'!$I$4:$I$29,S771,"Cubic","Extrapolate=Linear","MultiX=Average","Skip=True","Sort=True")</f>
        <v>13.686629515462947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46549</v>
      </c>
      <c r="T772" s="43">
        <f ca="1">_xll.BInterpol('Base CDI'!$H$4:$H$28,'Base CDI'!$J$4:$J$29,S772,"Cubic","Extrapolate=Linear","MultiX=Average","Skip=True","Sort=True")</f>
        <v>13.649574286134762</v>
      </c>
      <c r="U772" s="43">
        <f ca="1">_xll.BInterpol('Base CDI'!$H$4:$H$28,'Base CDI'!$I$4:$I$29,S772,"Cubic","Extrapolate=Linear","MultiX=Average","Skip=True","Sort=True")</f>
        <v>13.684964641252398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46550</v>
      </c>
      <c r="T773" s="43">
        <f ca="1">_xll.BInterpol('Base CDI'!$H$4:$H$28,'Base CDI'!$J$4:$J$29,S773,"Cubic","Extrapolate=Linear","MultiX=Average","Skip=True","Sort=True")</f>
        <v>13.647933159098573</v>
      </c>
      <c r="U773" s="43">
        <f ca="1">_xll.BInterpol('Base CDI'!$H$4:$H$28,'Base CDI'!$I$4:$I$29,S773,"Cubic","Extrapolate=Linear","MultiX=Average","Skip=True","Sort=True")</f>
        <v>13.683304362347741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46551</v>
      </c>
      <c r="T774" s="43">
        <f ca="1">_xll.BInterpol('Base CDI'!$H$4:$H$28,'Base CDI'!$J$4:$J$29,S774,"Cubic","Extrapolate=Linear","MultiX=Average","Skip=True","Sort=True")</f>
        <v>13.646297470209344</v>
      </c>
      <c r="U774" s="43">
        <f ca="1">_xll.BInterpol('Base CDI'!$H$4:$H$28,'Base CDI'!$I$4:$I$29,S774,"Cubic","Extrapolate=Linear","MultiX=Average","Skip=True","Sort=True")</f>
        <v>13.681648678764715</v>
      </c>
    </row>
    <row r="775" spans="16:21" x14ac:dyDescent="0.25">
      <c r="P775" s="10">
        <v>35640</v>
      </c>
      <c r="Q775">
        <v>2.812703</v>
      </c>
      <c r="S775" s="42">
        <f t="shared" ca="1" si="16"/>
        <v>46552</v>
      </c>
      <c r="T775" s="43">
        <f ca="1">_xll.BInterpol('Base CDI'!$H$4:$H$28,'Base CDI'!$J$4:$J$29,S775,"Cubic","Extrapolate=Linear","MultiX=Average","Skip=True","Sort=True")</f>
        <v>13.644667212273562</v>
      </c>
      <c r="U775" s="43">
        <f ca="1">_xll.BInterpol('Base CDI'!$H$4:$H$28,'Base CDI'!$I$4:$I$29,S775,"Cubic","Extrapolate=Linear","MultiX=Average","Skip=True","Sort=True")</f>
        <v>13.679997590519056</v>
      </c>
    </row>
    <row r="776" spans="16:21" x14ac:dyDescent="0.25">
      <c r="P776" s="10">
        <v>35641</v>
      </c>
      <c r="Q776">
        <v>2.814635</v>
      </c>
      <c r="S776" s="42">
        <f t="shared" ca="1" si="16"/>
        <v>46553</v>
      </c>
      <c r="T776" s="43">
        <f ca="1">_xll.BInterpol('Base CDI'!$H$4:$H$28,'Base CDI'!$J$4:$J$29,S776,"Cubic","Extrapolate=Linear","MultiX=Average","Skip=True","Sort=True")</f>
        <v>13.643042378097716</v>
      </c>
      <c r="U776" s="43">
        <f ca="1">_xll.BInterpol('Base CDI'!$H$4:$H$28,'Base CDI'!$I$4:$I$29,S776,"Cubic","Extrapolate=Linear","MultiX=Average","Skip=True","Sort=True")</f>
        <v>13.678351097626503</v>
      </c>
    </row>
    <row r="777" spans="16:21" x14ac:dyDescent="0.25">
      <c r="P777" s="10">
        <v>35642</v>
      </c>
      <c r="Q777">
        <v>2.816567</v>
      </c>
      <c r="S777" s="42">
        <f t="shared" ca="1" si="16"/>
        <v>46554</v>
      </c>
      <c r="T777" s="43">
        <f ca="1">_xll.BInterpol('Base CDI'!$H$4:$H$28,'Base CDI'!$J$4:$J$29,S777,"Cubic","Extrapolate=Linear","MultiX=Average","Skip=True","Sort=True")</f>
        <v>13.641422960488288</v>
      </c>
      <c r="U777" s="43">
        <f ca="1">_xll.BInterpol('Base CDI'!$H$4:$H$28,'Base CDI'!$I$4:$I$29,S777,"Cubic","Extrapolate=Linear","MultiX=Average","Skip=True","Sort=True")</f>
        <v>13.676709200102794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46555</v>
      </c>
      <c r="T778" s="43">
        <f ca="1">_xll.BInterpol('Base CDI'!$H$4:$H$28,'Base CDI'!$J$4:$J$29,S778,"Cubic","Extrapolate=Linear","MultiX=Average","Skip=True","Sort=True")</f>
        <v>13.639808952251771</v>
      </c>
      <c r="U778" s="43">
        <f ca="1">_xll.BInterpol('Base CDI'!$H$4:$H$28,'Base CDI'!$I$4:$I$29,S778,"Cubic","Extrapolate=Linear","MultiX=Average","Skip=True","Sort=True")</f>
        <v>13.675071897963667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46556</v>
      </c>
      <c r="T779" s="43">
        <f ca="1">_xll.BInterpol('Base CDI'!$H$4:$H$28,'Base CDI'!$J$4:$J$29,S779,"Cubic","Extrapolate=Linear","MultiX=Average","Skip=True","Sort=True")</f>
        <v>13.638200346194647</v>
      </c>
      <c r="U779" s="43">
        <f ca="1">_xll.BInterpol('Base CDI'!$H$4:$H$28,'Base CDI'!$I$4:$I$29,S779,"Cubic","Extrapolate=Linear","MultiX=Average","Skip=True","Sort=True")</f>
        <v>13.673439191224858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46557</v>
      </c>
      <c r="T780" s="43">
        <f ca="1">_xll.BInterpol('Base CDI'!$H$4:$H$28,'Base CDI'!$J$4:$J$29,S780,"Cubic","Extrapolate=Linear","MultiX=Average","Skip=True","Sort=True")</f>
        <v>13.636597135123408</v>
      </c>
      <c r="U780" s="43">
        <f ca="1">_xll.BInterpol('Base CDI'!$H$4:$H$28,'Base CDI'!$I$4:$I$29,S780,"Cubic","Extrapolate=Linear","MultiX=Average","Skip=True","Sort=True")</f>
        <v>13.671811079902108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46558</v>
      </c>
      <c r="T781" s="43">
        <f ca="1">_xll.BInterpol('Base CDI'!$H$4:$H$28,'Base CDI'!$J$4:$J$29,S781,"Cubic","Extrapolate=Linear","MultiX=Average","Skip=True","Sort=True")</f>
        <v>13.634999311844537</v>
      </c>
      <c r="U781" s="43">
        <f ca="1">_xll.BInterpol('Base CDI'!$H$4:$H$28,'Base CDI'!$I$4:$I$29,S781,"Cubic","Extrapolate=Linear","MultiX=Average","Skip=True","Sort=True")</f>
        <v>13.670187564011155</v>
      </c>
    </row>
    <row r="782" spans="16:21" x14ac:dyDescent="0.25">
      <c r="P782" s="10">
        <v>35649</v>
      </c>
      <c r="Q782">
        <v>2.82707</v>
      </c>
      <c r="S782" s="42">
        <f t="shared" ca="1" si="17"/>
        <v>46559</v>
      </c>
      <c r="T782" s="43">
        <f ca="1">_xll.BInterpol('Base CDI'!$H$4:$H$28,'Base CDI'!$J$4:$J$29,S782,"Cubic","Extrapolate=Linear","MultiX=Average","Skip=True","Sort=True")</f>
        <v>13.633406869164521</v>
      </c>
      <c r="U782" s="43">
        <f ca="1">_xll.BInterpol('Base CDI'!$H$4:$H$28,'Base CDI'!$I$4:$I$29,S782,"Cubic","Extrapolate=Linear","MultiX=Average","Skip=True","Sort=True")</f>
        <v>13.668568643567733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46560</v>
      </c>
      <c r="T783" s="43">
        <f ca="1">_xll.BInterpol('Base CDI'!$H$4:$H$28,'Base CDI'!$J$4:$J$29,S783,"Cubic","Extrapolate=Linear","MultiX=Average","Skip=True","Sort=True")</f>
        <v>13.63181979988985</v>
      </c>
      <c r="U783" s="43">
        <f ca="1">_xll.BInterpol('Base CDI'!$H$4:$H$28,'Base CDI'!$I$4:$I$29,S783,"Cubic","Extrapolate=Linear","MultiX=Average","Skip=True","Sort=True")</f>
        <v>13.666954318587583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46561</v>
      </c>
      <c r="T784" s="43">
        <f ca="1">_xll.BInterpol('Base CDI'!$H$4:$H$28,'Base CDI'!$J$4:$J$29,S784,"Cubic","Extrapolate=Linear","MultiX=Average","Skip=True","Sort=True")</f>
        <v>13.630238096827009</v>
      </c>
      <c r="U784" s="43">
        <f ca="1">_xll.BInterpol('Base CDI'!$H$4:$H$28,'Base CDI'!$I$4:$I$29,S784,"Cubic","Extrapolate=Linear","MultiX=Average","Skip=True","Sort=True")</f>
        <v>13.665344589086445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46562</v>
      </c>
      <c r="T785" s="43">
        <f ca="1">_xll.BInterpol('Base CDI'!$H$4:$H$28,'Base CDI'!$J$4:$J$29,S785,"Cubic","Extrapolate=Linear","MultiX=Average","Skip=True","Sort=True")</f>
        <v>13.628661752782486</v>
      </c>
      <c r="U785" s="43">
        <f ca="1">_xll.BInterpol('Base CDI'!$H$4:$H$28,'Base CDI'!$I$4:$I$29,S785,"Cubic","Extrapolate=Linear","MultiX=Average","Skip=True","Sort=True")</f>
        <v>13.663739455080051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46563</v>
      </c>
      <c r="T786" s="43">
        <f ca="1">_xll.BInterpol('Base CDI'!$H$4:$H$28,'Base CDI'!$J$4:$J$29,S786,"Cubic","Extrapolate=Linear","MultiX=Average","Skip=True","Sort=True")</f>
        <v>13.627090760562767</v>
      </c>
      <c r="U786" s="43">
        <f ca="1">_xll.BInterpol('Base CDI'!$H$4:$H$28,'Base CDI'!$I$4:$I$29,S786,"Cubic","Extrapolate=Linear","MultiX=Average","Skip=True","Sort=True")</f>
        <v>13.662138916584146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46564</v>
      </c>
      <c r="T787" s="43">
        <f ca="1">_xll.BInterpol('Base CDI'!$H$4:$H$28,'Base CDI'!$J$4:$J$29,S787,"Cubic","Extrapolate=Linear","MultiX=Average","Skip=True","Sort=True")</f>
        <v>13.625525112974341</v>
      </c>
      <c r="U787" s="43">
        <f ca="1">_xll.BInterpol('Base CDI'!$H$4:$H$28,'Base CDI'!$I$4:$I$29,S787,"Cubic","Extrapolate=Linear","MultiX=Average","Skip=True","Sort=True")</f>
        <v>13.660542973614463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46565</v>
      </c>
      <c r="T788" s="43">
        <f ca="1">_xll.BInterpol('Base CDI'!$H$4:$H$28,'Base CDI'!$J$4:$J$29,S788,"Cubic","Extrapolate=Linear","MultiX=Average","Skip=True","Sort=True")</f>
        <v>13.623964802823693</v>
      </c>
      <c r="U788" s="43">
        <f ca="1">_xll.BInterpol('Base CDI'!$H$4:$H$28,'Base CDI'!$I$4:$I$29,S788,"Cubic","Extrapolate=Linear","MultiX=Average","Skip=True","Sort=True")</f>
        <v>13.658951626186742</v>
      </c>
    </row>
    <row r="789" spans="16:21" x14ac:dyDescent="0.25">
      <c r="P789" s="10">
        <v>35660</v>
      </c>
      <c r="Q789">
        <v>2.841974</v>
      </c>
      <c r="S789" s="42">
        <f t="shared" ca="1" si="17"/>
        <v>46566</v>
      </c>
      <c r="T789" s="43">
        <f ca="1">_xll.BInterpol('Base CDI'!$H$4:$H$28,'Base CDI'!$J$4:$J$29,S789,"Cubic","Extrapolate=Linear","MultiX=Average","Skip=True","Sort=True")</f>
        <v>13.622409822917312</v>
      </c>
      <c r="U789" s="43">
        <f ca="1">_xll.BInterpol('Base CDI'!$H$4:$H$28,'Base CDI'!$I$4:$I$29,S789,"Cubic","Extrapolate=Linear","MultiX=Average","Skip=True","Sort=True")</f>
        <v>13.657364874316718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46567</v>
      </c>
      <c r="T790" s="43">
        <f ca="1">_xll.BInterpol('Base CDI'!$H$4:$H$28,'Base CDI'!$J$4:$J$29,S790,"Cubic","Extrapolate=Linear","MultiX=Average","Skip=True","Sort=True")</f>
        <v>13.620860166061684</v>
      </c>
      <c r="U790" s="43">
        <f ca="1">_xll.BInterpol('Base CDI'!$H$4:$H$28,'Base CDI'!$I$4:$I$29,S790,"Cubic","Extrapolate=Linear","MultiX=Average","Skip=True","Sort=True")</f>
        <v>13.655782718020134</v>
      </c>
    </row>
    <row r="791" spans="16:21" x14ac:dyDescent="0.25">
      <c r="P791" s="10">
        <v>35662</v>
      </c>
      <c r="Q791">
        <v>2.846238</v>
      </c>
      <c r="S791" s="42">
        <f t="shared" ca="1" si="17"/>
        <v>46568</v>
      </c>
      <c r="T791" s="43">
        <f ca="1">_xll.BInterpol('Base CDI'!$H$4:$H$28,'Base CDI'!$J$4:$J$29,S791,"Cubic","Extrapolate=Linear","MultiX=Average","Skip=True","Sort=True")</f>
        <v>13.619315825063294</v>
      </c>
      <c r="U791" s="43">
        <f ca="1">_xll.BInterpol('Base CDI'!$H$4:$H$28,'Base CDI'!$I$4:$I$29,S791,"Cubic","Extrapolate=Linear","MultiX=Average","Skip=True","Sort=True")</f>
        <v>13.654205157312724</v>
      </c>
    </row>
    <row r="792" spans="16:21" x14ac:dyDescent="0.25">
      <c r="P792" s="10">
        <v>35663</v>
      </c>
      <c r="Q792">
        <v>2.848373</v>
      </c>
      <c r="S792" s="42">
        <f t="shared" ca="1" si="17"/>
        <v>46569</v>
      </c>
      <c r="T792" s="43">
        <f ca="1">_xll.BInterpol('Base CDI'!$H$4:$H$28,'Base CDI'!$J$4:$J$29,S792,"Cubic","Extrapolate=Linear","MultiX=Average","Skip=True","Sort=True")</f>
        <v>13.617776792728634</v>
      </c>
      <c r="U792" s="43">
        <f ca="1">_xll.BInterpol('Base CDI'!$H$4:$H$28,'Base CDI'!$I$4:$I$29,S792,"Cubic","Extrapolate=Linear","MultiX=Average","Skip=True","Sort=True")</f>
        <v>13.652632192210229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46570</v>
      </c>
      <c r="T793" s="43">
        <f ca="1">_xll.BInterpol('Base CDI'!$H$4:$H$28,'Base CDI'!$J$4:$J$29,S793,"Cubic","Extrapolate=Linear","MultiX=Average","Skip=True","Sort=True")</f>
        <v>13.616243061864186</v>
      </c>
      <c r="U793" s="43">
        <f ca="1">_xll.BInterpol('Base CDI'!$H$4:$H$28,'Base CDI'!$I$4:$I$29,S793,"Cubic","Extrapolate=Linear","MultiX=Average","Skip=True","Sort=True")</f>
        <v>13.651063822728384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46571</v>
      </c>
      <c r="T794" s="43">
        <f ca="1">_xll.BInterpol('Base CDI'!$H$4:$H$28,'Base CDI'!$J$4:$J$29,S794,"Cubic","Extrapolate=Linear","MultiX=Average","Skip=True","Sort=True")</f>
        <v>13.61471462527644</v>
      </c>
      <c r="U794" s="43">
        <f ca="1">_xll.BInterpol('Base CDI'!$H$4:$H$28,'Base CDI'!$I$4:$I$29,S794,"Cubic","Extrapolate=Linear","MultiX=Average","Skip=True","Sort=True")</f>
        <v>13.649500048882928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46572</v>
      </c>
      <c r="T795" s="43">
        <f ca="1">_xll.BInterpol('Base CDI'!$H$4:$H$28,'Base CDI'!$J$4:$J$29,S795,"Cubic","Extrapolate=Linear","MultiX=Average","Skip=True","Sort=True")</f>
        <v>13.613191475771883</v>
      </c>
      <c r="U795" s="43">
        <f ca="1">_xll.BInterpol('Base CDI'!$H$4:$H$28,'Base CDI'!$I$4:$I$29,S795,"Cubic","Extrapolate=Linear","MultiX=Average","Skip=True","Sort=True")</f>
        <v>13.647940870689599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46573</v>
      </c>
      <c r="T796" s="43">
        <f ca="1">_xll.BInterpol('Base CDI'!$H$4:$H$28,'Base CDI'!$J$4:$J$29,S796,"Cubic","Extrapolate=Linear","MultiX=Average","Skip=True","Sort=True")</f>
        <v>13.611673606157</v>
      </c>
      <c r="U796" s="43">
        <f ca="1">_xll.BInterpol('Base CDI'!$H$4:$H$28,'Base CDI'!$I$4:$I$29,S796,"Cubic","Extrapolate=Linear","MultiX=Average","Skip=True","Sort=True")</f>
        <v>13.646386288164136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46574</v>
      </c>
      <c r="T797" s="43">
        <f ca="1">_xll.BInterpol('Base CDI'!$H$4:$H$28,'Base CDI'!$J$4:$J$29,S797,"Cubic","Extrapolate=Linear","MultiX=Average","Skip=True","Sort=True")</f>
        <v>13.610161009238281</v>
      </c>
      <c r="U797" s="43">
        <f ca="1">_xll.BInterpol('Base CDI'!$H$4:$H$28,'Base CDI'!$I$4:$I$29,S797,"Cubic","Extrapolate=Linear","MultiX=Average","Skip=True","Sort=True")</f>
        <v>13.644836301322275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46575</v>
      </c>
      <c r="T798" s="43">
        <f ca="1">_xll.BInterpol('Base CDI'!$H$4:$H$28,'Base CDI'!$J$4:$J$29,S798,"Cubic","Extrapolate=Linear","MultiX=Average","Skip=True","Sort=True")</f>
        <v>13.608653677822211</v>
      </c>
      <c r="U798" s="43">
        <f ca="1">_xll.BInterpol('Base CDI'!$H$4:$H$28,'Base CDI'!$I$4:$I$29,S798,"Cubic","Extrapolate=Linear","MultiX=Average","Skip=True","Sort=True")</f>
        <v>13.643290910179758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46576</v>
      </c>
      <c r="T799" s="43">
        <f ca="1">_xll.BInterpol('Base CDI'!$H$4:$H$28,'Base CDI'!$J$4:$J$29,S799,"Cubic","Extrapolate=Linear","MultiX=Average","Skip=True","Sort=True")</f>
        <v>13.607151604715277</v>
      </c>
      <c r="U799" s="43">
        <f ca="1">_xll.BInterpol('Base CDI'!$H$4:$H$28,'Base CDI'!$I$4:$I$29,S799,"Cubic","Extrapolate=Linear","MultiX=Average","Skip=True","Sort=True")</f>
        <v>13.641750114752318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46577</v>
      </c>
      <c r="T800" s="43">
        <f ca="1">_xll.BInterpol('Base CDI'!$H$4:$H$28,'Base CDI'!$J$4:$J$29,S800,"Cubic","Extrapolate=Linear","MultiX=Average","Skip=True","Sort=True")</f>
        <v>13.605654782723967</v>
      </c>
      <c r="U800" s="43">
        <f ca="1">_xll.BInterpol('Base CDI'!$H$4:$H$28,'Base CDI'!$I$4:$I$29,S800,"Cubic","Extrapolate=Linear","MultiX=Average","Skip=True","Sort=True")</f>
        <v>13.640213915055694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46578</v>
      </c>
      <c r="T801" s="43">
        <f ca="1">_xll.BInterpol('Base CDI'!$H$4:$H$28,'Base CDI'!$J$4:$J$29,S801,"Cubic","Extrapolate=Linear","MultiX=Average","Skip=True","Sort=True")</f>
        <v>13.604163204654768</v>
      </c>
      <c r="U801" s="43">
        <f ca="1">_xll.BInterpol('Base CDI'!$H$4:$H$28,'Base CDI'!$I$4:$I$29,S801,"Cubic","Extrapolate=Linear","MultiX=Average","Skip=True","Sort=True")</f>
        <v>13.638682311105628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46579</v>
      </c>
      <c r="T802" s="43">
        <f ca="1">_xll.BInterpol('Base CDI'!$H$4:$H$28,'Base CDI'!$J$4:$J$29,S802,"Cubic","Extrapolate=Linear","MultiX=Average","Skip=True","Sort=True")</f>
        <v>13.602676863314167</v>
      </c>
      <c r="U802" s="43">
        <f ca="1">_xll.BInterpol('Base CDI'!$H$4:$H$28,'Base CDI'!$I$4:$I$29,S802,"Cubic","Extrapolate=Linear","MultiX=Average","Skip=True","Sort=True")</f>
        <v>13.637155302917852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46580</v>
      </c>
      <c r="T803" s="43">
        <f ca="1">_xll.BInterpol('Base CDI'!$H$4:$H$28,'Base CDI'!$J$4:$J$29,S803,"Cubic","Extrapolate=Linear","MultiX=Average","Skip=True","Sort=True")</f>
        <v>13.60119575150865</v>
      </c>
      <c r="U803" s="43">
        <f ca="1">_xll.BInterpol('Base CDI'!$H$4:$H$28,'Base CDI'!$I$4:$I$29,S803,"Cubic","Extrapolate=Linear","MultiX=Average","Skip=True","Sort=True")</f>
        <v>13.635632890508109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46581</v>
      </c>
      <c r="T804" s="43">
        <f ca="1">_xll.BInterpol('Base CDI'!$H$4:$H$28,'Base CDI'!$J$4:$J$29,S804,"Cubic","Extrapolate=Linear","MultiX=Average","Skip=True","Sort=True")</f>
        <v>13.599719862044706</v>
      </c>
      <c r="U804" s="43">
        <f ca="1">_xll.BInterpol('Base CDI'!$H$4:$H$28,'Base CDI'!$I$4:$I$29,S804,"Cubic","Extrapolate=Linear","MultiX=Average","Skip=True","Sort=True")</f>
        <v>13.634115073892135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46582</v>
      </c>
      <c r="T805" s="43">
        <f ca="1">_xll.BInterpol('Base CDI'!$H$4:$H$28,'Base CDI'!$J$4:$J$29,S805,"Cubic","Extrapolate=Linear","MultiX=Average","Skip=True","Sort=True")</f>
        <v>13.59824918772882</v>
      </c>
      <c r="U805" s="43">
        <f ca="1">_xll.BInterpol('Base CDI'!$H$4:$H$28,'Base CDI'!$I$4:$I$29,S805,"Cubic","Extrapolate=Linear","MultiX=Average","Skip=True","Sort=True")</f>
        <v>13.632601853085667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46583</v>
      </c>
      <c r="T806" s="43">
        <f ca="1">_xll.BInterpol('Base CDI'!$H$4:$H$28,'Base CDI'!$J$4:$J$29,S806,"Cubic","Extrapolate=Linear","MultiX=Average","Skip=True","Sort=True")</f>
        <v>13.596783721367482</v>
      </c>
      <c r="U806" s="43">
        <f ca="1">_xll.BInterpol('Base CDI'!$H$4:$H$28,'Base CDI'!$I$4:$I$29,S806,"Cubic","Extrapolate=Linear","MultiX=Average","Skip=True","Sort=True")</f>
        <v>13.631093228104444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46584</v>
      </c>
      <c r="T807" s="43">
        <f ca="1">_xll.BInterpol('Base CDI'!$H$4:$H$28,'Base CDI'!$J$4:$J$29,S807,"Cubic","Extrapolate=Linear","MultiX=Average","Skip=True","Sort=True")</f>
        <v>13.595323455767176</v>
      </c>
      <c r="U807" s="43">
        <f ca="1">_xll.BInterpol('Base CDI'!$H$4:$H$28,'Base CDI'!$I$4:$I$29,S807,"Cubic","Extrapolate=Linear","MultiX=Average","Skip=True","Sort=True")</f>
        <v>13.629589198964204</v>
      </c>
    </row>
    <row r="808" spans="16:21" x14ac:dyDescent="0.25">
      <c r="P808" s="10">
        <v>35685</v>
      </c>
      <c r="Q808">
        <v>2.881767</v>
      </c>
      <c r="S808" s="42">
        <f t="shared" ca="1" si="17"/>
        <v>46585</v>
      </c>
      <c r="T808" s="43">
        <f ca="1">_xll.BInterpol('Base CDI'!$H$4:$H$28,'Base CDI'!$J$4:$J$29,S808,"Cubic","Extrapolate=Linear","MultiX=Average","Skip=True","Sort=True")</f>
        <v>13.593868383734389</v>
      </c>
      <c r="U808" s="43">
        <f ca="1">_xll.BInterpol('Base CDI'!$H$4:$H$28,'Base CDI'!$I$4:$I$29,S808,"Cubic","Extrapolate=Linear","MultiX=Average","Skip=True","Sort=True")</f>
        <v>13.628089765680686</v>
      </c>
    </row>
    <row r="809" spans="16:21" x14ac:dyDescent="0.25">
      <c r="P809" s="10">
        <v>35688</v>
      </c>
      <c r="Q809">
        <v>2.883842</v>
      </c>
      <c r="S809" s="42">
        <f t="shared" ca="1" si="17"/>
        <v>46586</v>
      </c>
      <c r="T809" s="43">
        <f ca="1">_xll.BInterpol('Base CDI'!$H$4:$H$28,'Base CDI'!$J$4:$J$29,S809,"Cubic","Extrapolate=Linear","MultiX=Average","Skip=True","Sort=True")</f>
        <v>13.59241849807561</v>
      </c>
      <c r="U809" s="43">
        <f ca="1">_xll.BInterpol('Base CDI'!$H$4:$H$28,'Base CDI'!$I$4:$I$29,S809,"Cubic","Extrapolate=Linear","MultiX=Average","Skip=True","Sort=True")</f>
        <v>13.626594928269625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46587</v>
      </c>
      <c r="T810" s="43">
        <f ca="1">_xll.BInterpol('Base CDI'!$H$4:$H$28,'Base CDI'!$J$4:$J$29,S810,"Cubic","Extrapolate=Linear","MultiX=Average","Skip=True","Sort=True")</f>
        <v>13.590973791597326</v>
      </c>
      <c r="U810" s="43">
        <f ca="1">_xll.BInterpol('Base CDI'!$H$4:$H$28,'Base CDI'!$I$4:$I$29,S810,"Cubic","Extrapolate=Linear","MultiX=Average","Skip=True","Sort=True")</f>
        <v>13.625104686746763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46588</v>
      </c>
      <c r="T811" s="43">
        <f ca="1">_xll.BInterpol('Base CDI'!$H$4:$H$28,'Base CDI'!$J$4:$J$29,S811,"Cubic","Extrapolate=Linear","MultiX=Average","Skip=True","Sort=True")</f>
        <v>13.589534257106022</v>
      </c>
      <c r="U811" s="43">
        <f ca="1">_xll.BInterpol('Base CDI'!$H$4:$H$28,'Base CDI'!$I$4:$I$29,S811,"Cubic","Extrapolate=Linear","MultiX=Average","Skip=True","Sort=True")</f>
        <v>13.623619041127833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46589</v>
      </c>
      <c r="T812" s="43">
        <f ca="1">_xll.BInterpol('Base CDI'!$H$4:$H$28,'Base CDI'!$J$4:$J$29,S812,"Cubic","Extrapolate=Linear","MultiX=Average","Skip=True","Sort=True")</f>
        <v>13.588099887408189</v>
      </c>
      <c r="U812" s="43">
        <f ca="1">_xll.BInterpol('Base CDI'!$H$4:$H$28,'Base CDI'!$I$4:$I$29,S812,"Cubic","Extrapolate=Linear","MultiX=Average","Skip=True","Sort=True")</f>
        <v>13.622137991428577</v>
      </c>
    </row>
    <row r="813" spans="16:21" x14ac:dyDescent="0.25">
      <c r="P813" s="10">
        <v>35692</v>
      </c>
      <c r="Q813">
        <v>2.892128</v>
      </c>
      <c r="S813" s="42">
        <f t="shared" ca="1" si="17"/>
        <v>46590</v>
      </c>
      <c r="T813" s="43">
        <f ca="1">_xll.BInterpol('Base CDI'!$H$4:$H$28,'Base CDI'!$J$4:$J$29,S813,"Cubic","Extrapolate=Linear","MultiX=Average","Skip=True","Sort=True")</f>
        <v>13.586670675310311</v>
      </c>
      <c r="U813" s="43">
        <f ca="1">_xll.BInterpol('Base CDI'!$H$4:$H$28,'Base CDI'!$I$4:$I$29,S813,"Cubic","Extrapolate=Linear","MultiX=Average","Skip=True","Sort=True")</f>
        <v>13.620661537664732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46591</v>
      </c>
      <c r="T814" s="43">
        <f ca="1">_xll.BInterpol('Base CDI'!$H$4:$H$28,'Base CDI'!$J$4:$J$29,S814,"Cubic","Extrapolate=Linear","MultiX=Average","Skip=True","Sort=True")</f>
        <v>13.585246613618875</v>
      </c>
      <c r="U814" s="43">
        <f ca="1">_xll.BInterpol('Base CDI'!$H$4:$H$28,'Base CDI'!$I$4:$I$29,S814,"Cubic","Extrapolate=Linear","MultiX=Average","Skip=True","Sort=True")</f>
        <v>13.619189679852036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46592</v>
      </c>
      <c r="T815" s="43">
        <f ca="1">_xll.BInterpol('Base CDI'!$H$4:$H$28,'Base CDI'!$J$4:$J$29,S815,"Cubic","Extrapolate=Linear","MultiX=Average","Skip=True","Sort=True")</f>
        <v>13.583827695140368</v>
      </c>
      <c r="U815" s="43">
        <f ca="1">_xll.BInterpol('Base CDI'!$H$4:$H$28,'Base CDI'!$I$4:$I$29,S815,"Cubic","Extrapolate=Linear","MultiX=Average","Skip=True","Sort=True")</f>
        <v>13.617722418006226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46593</v>
      </c>
      <c r="T816" s="43">
        <f ca="1">_xll.BInterpol('Base CDI'!$H$4:$H$28,'Base CDI'!$J$4:$J$29,S816,"Cubic","Extrapolate=Linear","MultiX=Average","Skip=True","Sort=True")</f>
        <v>13.582413912681277</v>
      </c>
      <c r="U816" s="43">
        <f ca="1">_xll.BInterpol('Base CDI'!$H$4:$H$28,'Base CDI'!$I$4:$I$29,S816,"Cubic","Extrapolate=Linear","MultiX=Average","Skip=True","Sort=True")</f>
        <v>13.616259752143041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46594</v>
      </c>
      <c r="T817" s="43">
        <f ca="1">_xll.BInterpol('Base CDI'!$H$4:$H$28,'Base CDI'!$J$4:$J$29,S817,"Cubic","Extrapolate=Linear","MultiX=Average","Skip=True","Sort=True")</f>
        <v>13.581005259048091</v>
      </c>
      <c r="U817" s="43">
        <f ca="1">_xll.BInterpol('Base CDI'!$H$4:$H$28,'Base CDI'!$I$4:$I$29,S817,"Cubic","Extrapolate=Linear","MultiX=Average","Skip=True","Sort=True")</f>
        <v>13.614801682278218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46595</v>
      </c>
      <c r="T818" s="43">
        <f ca="1">_xll.BInterpol('Base CDI'!$H$4:$H$28,'Base CDI'!$J$4:$J$29,S818,"Cubic","Extrapolate=Linear","MultiX=Average","Skip=True","Sort=True")</f>
        <v>13.579601727047297</v>
      </c>
      <c r="U818" s="43">
        <f ca="1">_xll.BInterpol('Base CDI'!$H$4:$H$28,'Base CDI'!$I$4:$I$29,S818,"Cubic","Extrapolate=Linear","MultiX=Average","Skip=True","Sort=True")</f>
        <v>13.613348208427496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46596</v>
      </c>
      <c r="T819" s="43">
        <f ca="1">_xll.BInterpol('Base CDI'!$H$4:$H$28,'Base CDI'!$J$4:$J$29,S819,"Cubic","Extrapolate=Linear","MultiX=Average","Skip=True","Sort=True")</f>
        <v>13.57820330948538</v>
      </c>
      <c r="U819" s="43">
        <f ca="1">_xll.BInterpol('Base CDI'!$H$4:$H$28,'Base CDI'!$I$4:$I$29,S819,"Cubic","Extrapolate=Linear","MultiX=Average","Skip=True","Sort=True")</f>
        <v>13.611899330606613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46597</v>
      </c>
      <c r="T820" s="43">
        <f ca="1">_xll.BInterpol('Base CDI'!$H$4:$H$28,'Base CDI'!$J$4:$J$29,S820,"Cubic","Extrapolate=Linear","MultiX=Average","Skip=True","Sort=True")</f>
        <v>13.576809999168827</v>
      </c>
      <c r="U820" s="43">
        <f ca="1">_xll.BInterpol('Base CDI'!$H$4:$H$28,'Base CDI'!$I$4:$I$29,S820,"Cubic","Extrapolate=Linear","MultiX=Average","Skip=True","Sort=True")</f>
        <v>13.610455048831305</v>
      </c>
    </row>
    <row r="821" spans="16:21" x14ac:dyDescent="0.25">
      <c r="P821" s="10">
        <v>35704</v>
      </c>
      <c r="Q821">
        <v>2.908509</v>
      </c>
      <c r="S821" s="42">
        <f t="shared" ca="1" si="17"/>
        <v>46598</v>
      </c>
      <c r="T821" s="43">
        <f ca="1">_xll.BInterpol('Base CDI'!$H$4:$H$28,'Base CDI'!$J$4:$J$29,S821,"Cubic","Extrapolate=Linear","MultiX=Average","Skip=True","Sort=True")</f>
        <v>13.575421788904128</v>
      </c>
      <c r="U821" s="43">
        <f ca="1">_xll.BInterpol('Base CDI'!$H$4:$H$28,'Base CDI'!$I$4:$I$29,S821,"Cubic","Extrapolate=Linear","MultiX=Average","Skip=True","Sort=True")</f>
        <v>13.609015363117313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46599</v>
      </c>
      <c r="T822" s="43">
        <f ca="1">_xll.BInterpol('Base CDI'!$H$4:$H$28,'Base CDI'!$J$4:$J$29,S822,"Cubic","Extrapolate=Linear","MultiX=Average","Skip=True","Sort=True")</f>
        <v>13.574038671497767</v>
      </c>
      <c r="U822" s="43">
        <f ca="1">_xll.BInterpol('Base CDI'!$H$4:$H$28,'Base CDI'!$I$4:$I$29,S822,"Cubic","Extrapolate=Linear","MultiX=Average","Skip=True","Sort=True")</f>
        <v>13.607580273480373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46600</v>
      </c>
      <c r="T823" s="43">
        <f ca="1">_xll.BInterpol('Base CDI'!$H$4:$H$28,'Base CDI'!$J$4:$J$29,S823,"Cubic","Extrapolate=Linear","MultiX=Average","Skip=True","Sort=True")</f>
        <v>13.572660639756233</v>
      </c>
      <c r="U823" s="43">
        <f ca="1">_xll.BInterpol('Base CDI'!$H$4:$H$28,'Base CDI'!$I$4:$I$29,S823,"Cubic","Extrapolate=Linear","MultiX=Average","Skip=True","Sort=True")</f>
        <v>13.606149779936223</v>
      </c>
    </row>
    <row r="824" spans="16:21" x14ac:dyDescent="0.25">
      <c r="P824" s="10">
        <v>35709</v>
      </c>
      <c r="Q824">
        <v>2.914485</v>
      </c>
      <c r="S824" s="42">
        <f t="shared" ca="1" si="17"/>
        <v>46601</v>
      </c>
      <c r="T824" s="43">
        <f ca="1">_xll.BInterpol('Base CDI'!$H$4:$H$28,'Base CDI'!$J$4:$J$29,S824,"Cubic","Extrapolate=Linear","MultiX=Average","Skip=True","Sort=True")</f>
        <v>13.571287686486011</v>
      </c>
      <c r="U824" s="43">
        <f ca="1">_xll.BInterpol('Base CDI'!$H$4:$H$28,'Base CDI'!$I$4:$I$29,S824,"Cubic","Extrapolate=Linear","MultiX=Average","Skip=True","Sort=True")</f>
        <v>13.6047238825006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46602</v>
      </c>
      <c r="T825" s="43">
        <f ca="1">_xll.BInterpol('Base CDI'!$H$4:$H$28,'Base CDI'!$J$4:$J$29,S825,"Cubic","Extrapolate=Linear","MultiX=Average","Skip=True","Sort=True")</f>
        <v>13.56991980449359</v>
      </c>
      <c r="U825" s="43">
        <f ca="1">_xll.BInterpol('Base CDI'!$H$4:$H$28,'Base CDI'!$I$4:$I$29,S825,"Cubic","Extrapolate=Linear","MultiX=Average","Skip=True","Sort=True")</f>
        <v>13.603302581189247</v>
      </c>
    </row>
    <row r="826" spans="16:21" x14ac:dyDescent="0.25">
      <c r="P826" s="10">
        <v>35711</v>
      </c>
      <c r="Q826">
        <v>2.918469</v>
      </c>
      <c r="S826" s="42">
        <f t="shared" ca="1" si="17"/>
        <v>46603</v>
      </c>
      <c r="T826" s="43">
        <f ca="1">_xll.BInterpol('Base CDI'!$H$4:$H$28,'Base CDI'!$J$4:$J$29,S826,"Cubic","Extrapolate=Linear","MultiX=Average","Skip=True","Sort=True")</f>
        <v>13.568556986585456</v>
      </c>
      <c r="U826" s="43">
        <f ca="1">_xll.BInterpol('Base CDI'!$H$4:$H$28,'Base CDI'!$I$4:$I$29,S826,"Cubic","Extrapolate=Linear","MultiX=Average","Skip=True","Sort=True")</f>
        <v>13.601885876017896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46604</v>
      </c>
      <c r="T827" s="43">
        <f ca="1">_xll.BInterpol('Base CDI'!$H$4:$H$28,'Base CDI'!$J$4:$J$29,S827,"Cubic","Extrapolate=Linear","MultiX=Average","Skip=True","Sort=True")</f>
        <v>13.567199225568098</v>
      </c>
      <c r="U827" s="43">
        <f ca="1">_xll.BInterpol('Base CDI'!$H$4:$H$28,'Base CDI'!$I$4:$I$29,S827,"Cubic","Extrapolate=Linear","MultiX=Average","Skip=True","Sort=True")</f>
        <v>13.600473767002287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46605</v>
      </c>
      <c r="T828" s="43">
        <f ca="1">_xll.BInterpol('Base CDI'!$H$4:$H$28,'Base CDI'!$J$4:$J$29,S828,"Cubic","Extrapolate=Linear","MultiX=Average","Skip=True","Sort=True")</f>
        <v>13.565846514248001</v>
      </c>
      <c r="U828" s="43">
        <f ca="1">_xll.BInterpol('Base CDI'!$H$4:$H$28,'Base CDI'!$I$4:$I$29,S828,"Cubic","Extrapolate=Linear","MultiX=Average","Skip=True","Sort=True")</f>
        <v>13.599066254158158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46606</v>
      </c>
      <c r="T829" s="43">
        <f ca="1">_xll.BInterpol('Base CDI'!$H$4:$H$28,'Base CDI'!$J$4:$J$29,S829,"Cubic","Extrapolate=Linear","MultiX=Average","Skip=True","Sort=True")</f>
        <v>13.564498845431652</v>
      </c>
      <c r="U829" s="43">
        <f ca="1">_xll.BInterpol('Base CDI'!$H$4:$H$28,'Base CDI'!$I$4:$I$29,S829,"Cubic","Extrapolate=Linear","MultiX=Average","Skip=True","Sort=True")</f>
        <v>13.597663337501249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46607</v>
      </c>
      <c r="T830" s="43">
        <f ca="1">_xll.BInterpol('Base CDI'!$H$4:$H$28,'Base CDI'!$J$4:$J$29,S830,"Cubic","Extrapolate=Linear","MultiX=Average","Skip=True","Sort=True")</f>
        <v>13.563156211925538</v>
      </c>
      <c r="U830" s="43">
        <f ca="1">_xll.BInterpol('Base CDI'!$H$4:$H$28,'Base CDI'!$I$4:$I$29,S830,"Cubic","Extrapolate=Linear","MultiX=Average","Skip=True","Sort=True")</f>
        <v>13.596265017047294</v>
      </c>
    </row>
    <row r="831" spans="16:21" x14ac:dyDescent="0.25">
      <c r="P831" s="10">
        <v>35718</v>
      </c>
      <c r="Q831">
        <v>2.928464</v>
      </c>
      <c r="S831" s="42">
        <f t="shared" ca="1" si="17"/>
        <v>46608</v>
      </c>
      <c r="T831" s="43">
        <f ca="1">_xll.BInterpol('Base CDI'!$H$4:$H$28,'Base CDI'!$J$4:$J$29,S831,"Cubic","Extrapolate=Linear","MultiX=Average","Skip=True","Sort=True")</f>
        <v>13.561818606536148</v>
      </c>
      <c r="U831" s="43">
        <f ca="1">_xll.BInterpol('Base CDI'!$H$4:$H$28,'Base CDI'!$I$4:$I$29,S831,"Cubic","Extrapolate=Linear","MultiX=Average","Skip=True","Sort=True")</f>
        <v>13.594871292812035</v>
      </c>
    </row>
    <row r="832" spans="16:21" x14ac:dyDescent="0.25">
      <c r="P832" s="10">
        <v>35719</v>
      </c>
      <c r="Q832">
        <v>2.930485</v>
      </c>
      <c r="S832" s="42">
        <f t="shared" ca="1" si="17"/>
        <v>46609</v>
      </c>
      <c r="T832" s="43">
        <f ca="1">_xll.BInterpol('Base CDI'!$H$4:$H$28,'Base CDI'!$J$4:$J$29,S832,"Cubic","Extrapolate=Linear","MultiX=Average","Skip=True","Sort=True")</f>
        <v>13.560486022069968</v>
      </c>
      <c r="U832" s="43">
        <f ca="1">_xll.BInterpol('Base CDI'!$H$4:$H$28,'Base CDI'!$I$4:$I$29,S832,"Cubic","Extrapolate=Linear","MultiX=Average","Skip=True","Sort=True")</f>
        <v>13.593482164811208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46610</v>
      </c>
      <c r="T833" s="43">
        <f ca="1">_xll.BInterpol('Base CDI'!$H$4:$H$28,'Base CDI'!$J$4:$J$29,S833,"Cubic","Extrapolate=Linear","MultiX=Average","Skip=True","Sort=True")</f>
        <v>13.559158451333484</v>
      </c>
      <c r="U833" s="43">
        <f ca="1">_xll.BInterpol('Base CDI'!$H$4:$H$28,'Base CDI'!$I$4:$I$29,S833,"Cubic","Extrapolate=Linear","MultiX=Average","Skip=True","Sort=True")</f>
        <v>13.592097633060551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46611</v>
      </c>
      <c r="T834" s="43">
        <f ca="1">_xll.BInterpol('Base CDI'!$H$4:$H$28,'Base CDI'!$J$4:$J$29,S834,"Cubic","Extrapolate=Linear","MultiX=Average","Skip=True","Sort=True")</f>
        <v>13.557835887133185</v>
      </c>
      <c r="U834" s="43">
        <f ca="1">_xll.BInterpol('Base CDI'!$H$4:$H$28,'Base CDI'!$I$4:$I$29,S834,"Cubic","Extrapolate=Linear","MultiX=Average","Skip=True","Sort=True")</f>
        <v>13.590717697575801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46612</v>
      </c>
      <c r="T835" s="43">
        <f ca="1">_xll.BInterpol('Base CDI'!$H$4:$H$28,'Base CDI'!$J$4:$J$29,S835,"Cubic","Extrapolate=Linear","MultiX=Average","Skip=True","Sort=True")</f>
        <v>13.556518322275556</v>
      </c>
      <c r="U835" s="43">
        <f ca="1">_xll.BInterpol('Base CDI'!$H$4:$H$28,'Base CDI'!$I$4:$I$29,S835,"Cubic","Extrapolate=Linear","MultiX=Average","Skip=True","Sort=True")</f>
        <v>13.589342358372697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46613</v>
      </c>
      <c r="T836" s="43">
        <f ca="1">_xll.BInterpol('Base CDI'!$H$4:$H$28,'Base CDI'!$J$4:$J$29,S836,"Cubic","Extrapolate=Linear","MultiX=Average","Skip=True","Sort=True")</f>
        <v>13.555205749567087</v>
      </c>
      <c r="U836" s="43">
        <f ca="1">_xll.BInterpol('Base CDI'!$H$4:$H$28,'Base CDI'!$I$4:$I$29,S836,"Cubic","Extrapolate=Linear","MultiX=Average","Skip=True","Sort=True")</f>
        <v>13.587971615466978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46614</v>
      </c>
      <c r="T837" s="43">
        <f ca="1">_xll.BInterpol('Base CDI'!$H$4:$H$28,'Base CDI'!$J$4:$J$29,S837,"Cubic","Extrapolate=Linear","MultiX=Average","Skip=True","Sort=True")</f>
        <v>13.553898161814262</v>
      </c>
      <c r="U837" s="43">
        <f ca="1">_xll.BInterpol('Base CDI'!$H$4:$H$28,'Base CDI'!$I$4:$I$29,S837,"Cubic","Extrapolate=Linear","MultiX=Average","Skip=True","Sort=True")</f>
        <v>13.586605468874382</v>
      </c>
    </row>
    <row r="838" spans="16:21" x14ac:dyDescent="0.25">
      <c r="P838" s="10">
        <v>35727</v>
      </c>
      <c r="Q838">
        <v>2.942599</v>
      </c>
      <c r="S838" s="42">
        <f t="shared" ca="1" si="17"/>
        <v>46615</v>
      </c>
      <c r="T838" s="43">
        <f ca="1">_xll.BInterpol('Base CDI'!$H$4:$H$28,'Base CDI'!$J$4:$J$29,S838,"Cubic","Extrapolate=Linear","MultiX=Average","Skip=True","Sort=True")</f>
        <v>13.552595551823568</v>
      </c>
      <c r="U838" s="43">
        <f ca="1">_xll.BInterpol('Base CDI'!$H$4:$H$28,'Base CDI'!$I$4:$I$29,S838,"Cubic","Extrapolate=Linear","MultiX=Average","Skip=True","Sort=True")</f>
        <v>13.585243918610644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46616</v>
      </c>
      <c r="T839" s="43">
        <f ca="1">_xll.BInterpol('Base CDI'!$H$4:$H$28,'Base CDI'!$J$4:$J$29,S839,"Cubic","Extrapolate=Linear","MultiX=Average","Skip=True","Sort=True")</f>
        <v>13.551297912401495</v>
      </c>
      <c r="U839" s="43">
        <f ca="1">_xll.BInterpol('Base CDI'!$H$4:$H$28,'Base CDI'!$I$4:$I$29,S839,"Cubic","Extrapolate=Linear","MultiX=Average","Skip=True","Sort=True")</f>
        <v>13.583886964691503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46617</v>
      </c>
      <c r="T840" s="43">
        <f ca="1">_xll.BInterpol('Base CDI'!$H$4:$H$28,'Base CDI'!$J$4:$J$29,S840,"Cubic","Extrapolate=Linear","MultiX=Average","Skip=True","Sort=True")</f>
        <v>13.550005236354528</v>
      </c>
      <c r="U840" s="43">
        <f ca="1">_xll.BInterpol('Base CDI'!$H$4:$H$28,'Base CDI'!$I$4:$I$29,S840,"Cubic","Extrapolate=Linear","MultiX=Average","Skip=True","Sort=True")</f>
        <v>13.5825346071327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46618</v>
      </c>
      <c r="T841" s="43">
        <f ca="1">_xll.BInterpol('Base CDI'!$H$4:$H$28,'Base CDI'!$J$4:$J$29,S841,"Cubic","Extrapolate=Linear","MultiX=Average","Skip=True","Sort=True")</f>
        <v>13.548717516489154</v>
      </c>
      <c r="U841" s="43">
        <f ca="1">_xll.BInterpol('Base CDI'!$H$4:$H$28,'Base CDI'!$I$4:$I$29,S841,"Cubic","Extrapolate=Linear","MultiX=Average","Skip=True","Sort=True")</f>
        <v>13.58118684594997</v>
      </c>
    </row>
    <row r="842" spans="16:21" x14ac:dyDescent="0.25">
      <c r="P842" s="10">
        <v>35733</v>
      </c>
      <c r="Q842">
        <v>2.950739</v>
      </c>
      <c r="S842" s="42">
        <f t="shared" ca="1" si="17"/>
        <v>46619</v>
      </c>
      <c r="T842" s="43">
        <f ca="1">_xll.BInterpol('Base CDI'!$H$4:$H$28,'Base CDI'!$J$4:$J$29,S842,"Cubic","Extrapolate=Linear","MultiX=Average","Skip=True","Sort=True")</f>
        <v>13.547434745611859</v>
      </c>
      <c r="U842" s="43">
        <f ca="1">_xll.BInterpol('Base CDI'!$H$4:$H$28,'Base CDI'!$I$4:$I$29,S842,"Cubic","Extrapolate=Linear","MultiX=Average","Skip=True","Sort=True")</f>
        <v>13.579843681159053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46620</v>
      </c>
      <c r="T843" s="43">
        <f ca="1">_xll.BInterpol('Base CDI'!$H$4:$H$28,'Base CDI'!$J$4:$J$29,S843,"Cubic","Extrapolate=Linear","MultiX=Average","Skip=True","Sort=True")</f>
        <v>13.546156916529135</v>
      </c>
      <c r="U843" s="43">
        <f ca="1">_xll.BInterpol('Base CDI'!$H$4:$H$28,'Base CDI'!$I$4:$I$29,S843,"Cubic","Extrapolate=Linear","MultiX=Average","Skip=True","Sort=True")</f>
        <v>13.578505112775686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46621</v>
      </c>
      <c r="T844" s="43">
        <f ca="1">_xll.BInterpol('Base CDI'!$H$4:$H$28,'Base CDI'!$J$4:$J$29,S844,"Cubic","Extrapolate=Linear","MultiX=Average","Skip=True","Sort=True")</f>
        <v>13.544884022047464</v>
      </c>
      <c r="U844" s="43">
        <f ca="1">_xll.BInterpol('Base CDI'!$H$4:$H$28,'Base CDI'!$I$4:$I$29,S844,"Cubic","Extrapolate=Linear","MultiX=Average","Skip=True","Sort=True")</f>
        <v>13.577171140815604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46622</v>
      </c>
      <c r="T845" s="43">
        <f ca="1">_xll.BInterpol('Base CDI'!$H$4:$H$28,'Base CDI'!$J$4:$J$29,S845,"Cubic","Extrapolate=Linear","MultiX=Average","Skip=True","Sort=True")</f>
        <v>13.543616054973334</v>
      </c>
      <c r="U845" s="43">
        <f ca="1">_xll.BInterpol('Base CDI'!$H$4:$H$28,'Base CDI'!$I$4:$I$29,S845,"Cubic","Extrapolate=Linear","MultiX=Average","Skip=True","Sort=True")</f>
        <v>13.57584176529455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46623</v>
      </c>
      <c r="T846" s="43">
        <f ca="1">_xll.BInterpol('Base CDI'!$H$4:$H$28,'Base CDI'!$J$4:$J$29,S846,"Cubic","Extrapolate=Linear","MultiX=Average","Skip=True","Sort=True")</f>
        <v>13.542353008113233</v>
      </c>
      <c r="U846" s="43">
        <f ca="1">_xll.BInterpol('Base CDI'!$H$4:$H$28,'Base CDI'!$I$4:$I$29,S846,"Cubic","Extrapolate=Linear","MultiX=Average","Skip=True","Sort=True")</f>
        <v>13.574516986228259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46624</v>
      </c>
      <c r="T847" s="43">
        <f ca="1">_xll.BInterpol('Base CDI'!$H$4:$H$28,'Base CDI'!$J$4:$J$29,S847,"Cubic","Extrapolate=Linear","MultiX=Average","Skip=True","Sort=True")</f>
        <v>13.541094874273648</v>
      </c>
      <c r="U847" s="43">
        <f ca="1">_xll.BInterpol('Base CDI'!$H$4:$H$28,'Base CDI'!$I$4:$I$29,S847,"Cubic","Extrapolate=Linear","MultiX=Average","Skip=True","Sort=True")</f>
        <v>13.57319680363247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46625</v>
      </c>
      <c r="T848" s="43">
        <f ca="1">_xll.BInterpol('Base CDI'!$H$4:$H$28,'Base CDI'!$J$4:$J$29,S848,"Cubic","Extrapolate=Linear","MultiX=Average","Skip=True","Sort=True")</f>
        <v>13.539841646261067</v>
      </c>
      <c r="U848" s="43">
        <f ca="1">_xll.BInterpol('Base CDI'!$H$4:$H$28,'Base CDI'!$I$4:$I$29,S848,"Cubic","Extrapolate=Linear","MultiX=Average","Skip=True","Sort=True")</f>
        <v>13.57188121752292</v>
      </c>
    </row>
    <row r="849" spans="16:21" x14ac:dyDescent="0.25">
      <c r="P849" s="10">
        <v>35744</v>
      </c>
      <c r="Q849">
        <v>2.979241</v>
      </c>
      <c r="S849" s="42">
        <f t="shared" ca="1" si="18"/>
        <v>46626</v>
      </c>
      <c r="T849" s="43">
        <f ca="1">_xll.BInterpol('Base CDI'!$H$4:$H$28,'Base CDI'!$J$4:$J$29,S849,"Cubic","Extrapolate=Linear","MultiX=Average","Skip=True","Sort=True")</f>
        <v>13.538593316881975</v>
      </c>
      <c r="U849" s="43">
        <f ca="1">_xll.BInterpol('Base CDI'!$H$4:$H$28,'Base CDI'!$I$4:$I$29,S849,"Cubic","Extrapolate=Linear","MultiX=Average","Skip=True","Sort=True")</f>
        <v>13.570570227915349</v>
      </c>
    </row>
    <row r="850" spans="16:21" x14ac:dyDescent="0.25">
      <c r="P850" s="10">
        <v>35745</v>
      </c>
      <c r="Q850">
        <v>2.98366</v>
      </c>
      <c r="S850" s="42">
        <f t="shared" ca="1" si="18"/>
        <v>46627</v>
      </c>
      <c r="T850" s="43">
        <f ca="1">_xll.BInterpol('Base CDI'!$H$4:$H$28,'Base CDI'!$J$4:$J$29,S850,"Cubic","Extrapolate=Linear","MultiX=Average","Skip=True","Sort=True")</f>
        <v>13.537349878942861</v>
      </c>
      <c r="U850" s="43">
        <f ca="1">_xll.BInterpol('Base CDI'!$H$4:$H$28,'Base CDI'!$I$4:$I$29,S850,"Cubic","Extrapolate=Linear","MultiX=Average","Skip=True","Sort=True")</f>
        <v>13.569263834825492</v>
      </c>
    </row>
    <row r="851" spans="16:21" x14ac:dyDescent="0.25">
      <c r="P851" s="10">
        <v>35746</v>
      </c>
      <c r="Q851">
        <v>2.988086</v>
      </c>
      <c r="S851" s="42">
        <f t="shared" ca="1" si="18"/>
        <v>46628</v>
      </c>
      <c r="T851" s="43">
        <f ca="1">_xll.BInterpol('Base CDI'!$H$4:$H$28,'Base CDI'!$J$4:$J$29,S851,"Cubic","Extrapolate=Linear","MultiX=Average","Skip=True","Sort=True")</f>
        <v>13.536111325250211</v>
      </c>
      <c r="U851" s="43">
        <f ca="1">_xll.BInterpol('Base CDI'!$H$4:$H$28,'Base CDI'!$I$4:$I$29,S851,"Cubic","Extrapolate=Linear","MultiX=Average","Skip=True","Sort=True")</f>
        <v>13.567962038269091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46629</v>
      </c>
      <c r="T852" s="43">
        <f ca="1">_xll.BInterpol('Base CDI'!$H$4:$H$28,'Base CDI'!$J$4:$J$29,S852,"Cubic","Extrapolate=Linear","MultiX=Average","Skip=True","Sort=True")</f>
        <v>13.534877648610511</v>
      </c>
      <c r="U852" s="43">
        <f ca="1">_xll.BInterpol('Base CDI'!$H$4:$H$28,'Base CDI'!$I$4:$I$29,S852,"Cubic","Extrapolate=Linear","MultiX=Average","Skip=True","Sort=True")</f>
        <v>13.566664838261879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46630</v>
      </c>
      <c r="T853" s="43">
        <f ca="1">_xll.BInterpol('Base CDI'!$H$4:$H$28,'Base CDI'!$J$4:$J$29,S853,"Cubic","Extrapolate=Linear","MultiX=Average","Skip=True","Sort=True")</f>
        <v>13.533648841830249</v>
      </c>
      <c r="U853" s="43">
        <f ca="1">_xll.BInterpol('Base CDI'!$H$4:$H$28,'Base CDI'!$I$4:$I$29,S853,"Cubic","Extrapolate=Linear","MultiX=Average","Skip=True","Sort=True")</f>
        <v>13.565372234819597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46631</v>
      </c>
      <c r="T854" s="43">
        <f ca="1">_xll.BInterpol('Base CDI'!$H$4:$H$28,'Base CDI'!$J$4:$J$29,S854,"Cubic","Extrapolate=Linear","MultiX=Average","Skip=True","Sort=True")</f>
        <v>13.532424897715913</v>
      </c>
      <c r="U854" s="43">
        <f ca="1">_xll.BInterpol('Base CDI'!$H$4:$H$28,'Base CDI'!$I$4:$I$29,S854,"Cubic","Extrapolate=Linear","MultiX=Average","Skip=True","Sort=True")</f>
        <v>13.564084227957983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46632</v>
      </c>
      <c r="T855" s="43">
        <f ca="1">_xll.BInterpol('Base CDI'!$H$4:$H$28,'Base CDI'!$J$4:$J$29,S855,"Cubic","Extrapolate=Linear","MultiX=Average","Skip=True","Sort=True")</f>
        <v>13.53120580907399</v>
      </c>
      <c r="U855" s="43">
        <f ca="1">_xll.BInterpol('Base CDI'!$H$4:$H$28,'Base CDI'!$I$4:$I$29,S855,"Cubic","Extrapolate=Linear","MultiX=Average","Skip=True","Sort=True")</f>
        <v>13.562800817692773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46633</v>
      </c>
      <c r="T856" s="43">
        <f ca="1">_xll.BInterpol('Base CDI'!$H$4:$H$28,'Base CDI'!$J$4:$J$29,S856,"Cubic","Extrapolate=Linear","MultiX=Average","Skip=True","Sort=True")</f>
        <v>13.529991568710967</v>
      </c>
      <c r="U856" s="43">
        <f ca="1">_xll.BInterpol('Base CDI'!$H$4:$H$28,'Base CDI'!$I$4:$I$29,S856,"Cubic","Extrapolate=Linear","MultiX=Average","Skip=True","Sort=True")</f>
        <v>13.561522004039709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46634</v>
      </c>
      <c r="T857" s="43">
        <f ca="1">_xll.BInterpol('Base CDI'!$H$4:$H$28,'Base CDI'!$J$4:$J$29,S857,"Cubic","Extrapolate=Linear","MultiX=Average","Skip=True","Sort=True")</f>
        <v>13.528782169433329</v>
      </c>
      <c r="U857" s="43">
        <f ca="1">_xll.BInterpol('Base CDI'!$H$4:$H$28,'Base CDI'!$I$4:$I$29,S857,"Cubic","Extrapolate=Linear","MultiX=Average","Skip=True","Sort=True")</f>
        <v>13.560247787014525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46635</v>
      </c>
      <c r="T858" s="43">
        <f ca="1">_xll.BInterpol('Base CDI'!$H$4:$H$28,'Base CDI'!$J$4:$J$29,S858,"Cubic","Extrapolate=Linear","MultiX=Average","Skip=True","Sort=True")</f>
        <v>13.527577604047565</v>
      </c>
      <c r="U858" s="43">
        <f ca="1">_xll.BInterpol('Base CDI'!$H$4:$H$28,'Base CDI'!$I$4:$I$29,S858,"Cubic","Extrapolate=Linear","MultiX=Average","Skip=True","Sort=True")</f>
        <v>13.55897816663296</v>
      </c>
    </row>
    <row r="859" spans="16:21" x14ac:dyDescent="0.25">
      <c r="P859" s="10">
        <v>35758</v>
      </c>
      <c r="Q859">
        <v>3.02373</v>
      </c>
      <c r="S859" s="42">
        <f t="shared" ca="1" si="18"/>
        <v>46636</v>
      </c>
      <c r="T859" s="43">
        <f ca="1">_xll.BInterpol('Base CDI'!$H$4:$H$28,'Base CDI'!$J$4:$J$29,S859,"Cubic","Extrapolate=Linear","MultiX=Average","Skip=True","Sort=True")</f>
        <v>13.526377865360162</v>
      </c>
      <c r="U859" s="43">
        <f ca="1">_xll.BInterpol('Base CDI'!$H$4:$H$28,'Base CDI'!$I$4:$I$29,S859,"Cubic","Extrapolate=Linear","MultiX=Average","Skip=True","Sort=True")</f>
        <v>13.557713142910753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46637</v>
      </c>
      <c r="T860" s="43">
        <f ca="1">_xll.BInterpol('Base CDI'!$H$4:$H$28,'Base CDI'!$J$4:$J$29,S860,"Cubic","Extrapolate=Linear","MultiX=Average","Skip=True","Sort=True")</f>
        <v>13.525182946177607</v>
      </c>
      <c r="U860" s="43">
        <f ca="1">_xll.BInterpol('Base CDI'!$H$4:$H$28,'Base CDI'!$I$4:$I$29,S860,"Cubic","Extrapolate=Linear","MultiX=Average","Skip=True","Sort=True")</f>
        <v>13.556452715863641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46638</v>
      </c>
      <c r="T861" s="43">
        <f ca="1">_xll.BInterpol('Base CDI'!$H$4:$H$28,'Base CDI'!$J$4:$J$29,S861,"Cubic","Extrapolate=Linear","MultiX=Average","Skip=True","Sort=True")</f>
        <v>13.523992839306386</v>
      </c>
      <c r="U861" s="43">
        <f ca="1">_xll.BInterpol('Base CDI'!$H$4:$H$28,'Base CDI'!$I$4:$I$29,S861,"Cubic","Extrapolate=Linear","MultiX=Average","Skip=True","Sort=True")</f>
        <v>13.555196885507362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46639</v>
      </c>
      <c r="T862" s="43">
        <f ca="1">_xll.BInterpol('Base CDI'!$H$4:$H$28,'Base CDI'!$J$4:$J$29,S862,"Cubic","Extrapolate=Linear","MultiX=Average","Skip=True","Sort=True")</f>
        <v>13.522807537552987</v>
      </c>
      <c r="U862" s="43">
        <f ca="1">_xll.BInterpol('Base CDI'!$H$4:$H$28,'Base CDI'!$I$4:$I$29,S862,"Cubic","Extrapolate=Linear","MultiX=Average","Skip=True","Sort=True")</f>
        <v>13.553945651857655</v>
      </c>
    </row>
    <row r="863" spans="16:21" x14ac:dyDescent="0.25">
      <c r="P863" s="10">
        <v>35762</v>
      </c>
      <c r="Q863">
        <v>3.041741</v>
      </c>
      <c r="S863" s="42">
        <f t="shared" ca="1" si="18"/>
        <v>46640</v>
      </c>
      <c r="T863" s="43">
        <f ca="1">_xll.BInterpol('Base CDI'!$H$4:$H$28,'Base CDI'!$J$4:$J$29,S863,"Cubic","Extrapolate=Linear","MultiX=Average","Skip=True","Sort=True")</f>
        <v>13.521627033723897</v>
      </c>
      <c r="U863" s="43">
        <f ca="1">_xll.BInterpol('Base CDI'!$H$4:$H$28,'Base CDI'!$I$4:$I$29,S863,"Cubic","Extrapolate=Linear","MultiX=Average","Skip=True","Sort=True")</f>
        <v>13.552699014930257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46641</v>
      </c>
      <c r="T864" s="43">
        <f ca="1">_xll.BInterpol('Base CDI'!$H$4:$H$28,'Base CDI'!$J$4:$J$29,S864,"Cubic","Extrapolate=Linear","MultiX=Average","Skip=True","Sort=True")</f>
        <v>13.520451320625604</v>
      </c>
      <c r="U864" s="43">
        <f ca="1">_xll.BInterpol('Base CDI'!$H$4:$H$28,'Base CDI'!$I$4:$I$29,S864,"Cubic","Extrapolate=Linear","MultiX=Average","Skip=True","Sort=True")</f>
        <v>13.551456974740905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46642</v>
      </c>
      <c r="T865" s="43">
        <f ca="1">_xll.BInterpol('Base CDI'!$H$4:$H$28,'Base CDI'!$J$4:$J$29,S865,"Cubic","Extrapolate=Linear","MultiX=Average","Skip=True","Sort=True")</f>
        <v>13.519280391064592</v>
      </c>
      <c r="U865" s="43">
        <f ca="1">_xll.BInterpol('Base CDI'!$H$4:$H$28,'Base CDI'!$I$4:$I$29,S865,"Cubic","Extrapolate=Linear","MultiX=Average","Skip=True","Sort=True")</f>
        <v>13.55021953130534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46643</v>
      </c>
      <c r="T866" s="43">
        <f ca="1">_xll.BInterpol('Base CDI'!$H$4:$H$28,'Base CDI'!$J$4:$J$29,S866,"Cubic","Extrapolate=Linear","MultiX=Average","Skip=True","Sort=True")</f>
        <v>13.518114237847351</v>
      </c>
      <c r="U866" s="43">
        <f ca="1">_xll.BInterpol('Base CDI'!$H$4:$H$28,'Base CDI'!$I$4:$I$29,S866,"Cubic","Extrapolate=Linear","MultiX=Average","Skip=True","Sort=True")</f>
        <v>13.548986684639296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46644</v>
      </c>
      <c r="T867" s="43">
        <f ca="1">_xll.BInterpol('Base CDI'!$H$4:$H$28,'Base CDI'!$J$4:$J$29,S867,"Cubic","Extrapolate=Linear","MultiX=Average","Skip=True","Sort=True")</f>
        <v>13.516952853780369</v>
      </c>
      <c r="U867" s="43">
        <f ca="1">_xll.BInterpol('Base CDI'!$H$4:$H$28,'Base CDI'!$I$4:$I$29,S867,"Cubic","Extrapolate=Linear","MultiX=Average","Skip=True","Sort=True")</f>
        <v>13.547758434758515</v>
      </c>
    </row>
    <row r="868" spans="16:21" x14ac:dyDescent="0.25">
      <c r="P868" s="10">
        <v>35769</v>
      </c>
      <c r="Q868">
        <v>3.06141</v>
      </c>
      <c r="S868" s="42">
        <f t="shared" ca="1" si="18"/>
        <v>46645</v>
      </c>
      <c r="T868" s="43">
        <f ca="1">_xll.BInterpol('Base CDI'!$H$4:$H$28,'Base CDI'!$J$4:$J$29,S868,"Cubic","Extrapolate=Linear","MultiX=Average","Skip=True","Sort=True")</f>
        <v>13.51579623167013</v>
      </c>
      <c r="U868" s="43">
        <f ca="1">_xll.BInterpol('Base CDI'!$H$4:$H$28,'Base CDI'!$I$4:$I$29,S868,"Cubic","Extrapolate=Linear","MultiX=Average","Skip=True","Sort=True")</f>
        <v>13.546534781678732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46646</v>
      </c>
      <c r="T869" s="43">
        <f ca="1">_xll.BInterpol('Base CDI'!$H$4:$H$28,'Base CDI'!$J$4:$J$29,S869,"Cubic","Extrapolate=Linear","MultiX=Average","Skip=True","Sort=True")</f>
        <v>13.514644364323122</v>
      </c>
      <c r="U869" s="43">
        <f ca="1">_xll.BInterpol('Base CDI'!$H$4:$H$28,'Base CDI'!$I$4:$I$29,S869,"Cubic","Extrapolate=Linear","MultiX=Average","Skip=True","Sort=True")</f>
        <v>13.545315725415687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46647</v>
      </c>
      <c r="T870" s="43">
        <f ca="1">_xll.BInterpol('Base CDI'!$H$4:$H$28,'Base CDI'!$J$4:$J$29,S870,"Cubic","Extrapolate=Linear","MultiX=Average","Skip=True","Sort=True")</f>
        <v>13.513497244545832</v>
      </c>
      <c r="U870" s="43">
        <f ca="1">_xll.BInterpol('Base CDI'!$H$4:$H$28,'Base CDI'!$I$4:$I$29,S870,"Cubic","Extrapolate=Linear","MultiX=Average","Skip=True","Sort=True")</f>
        <v>13.544101265985116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46648</v>
      </c>
      <c r="T871" s="43">
        <f ca="1">_xll.BInterpol('Base CDI'!$H$4:$H$28,'Base CDI'!$J$4:$J$29,S871,"Cubic","Extrapolate=Linear","MultiX=Average","Skip=True","Sort=True")</f>
        <v>13.512354865144749</v>
      </c>
      <c r="U871" s="43">
        <f ca="1">_xll.BInterpol('Base CDI'!$H$4:$H$28,'Base CDI'!$I$4:$I$29,S871,"Cubic","Extrapolate=Linear","MultiX=Average","Skip=True","Sort=True")</f>
        <v>13.542891403402757</v>
      </c>
    </row>
    <row r="872" spans="16:21" x14ac:dyDescent="0.25">
      <c r="P872" s="10">
        <v>35775</v>
      </c>
      <c r="Q872">
        <v>3.077248</v>
      </c>
      <c r="S872" s="42">
        <f t="shared" ca="1" si="18"/>
        <v>46649</v>
      </c>
      <c r="T872" s="43">
        <f ca="1">_xll.BInterpol('Base CDI'!$H$4:$H$28,'Base CDI'!$J$4:$J$29,S872,"Cubic","Extrapolate=Linear","MultiX=Average","Skip=True","Sort=True")</f>
        <v>13.511217218926356</v>
      </c>
      <c r="U872" s="43">
        <f ca="1">_xll.BInterpol('Base CDI'!$H$4:$H$28,'Base CDI'!$I$4:$I$29,S872,"Cubic","Extrapolate=Linear","MultiX=Average","Skip=True","Sort=True")</f>
        <v>13.541686137684351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46650</v>
      </c>
      <c r="T873" s="43">
        <f ca="1">_xll.BInterpol('Base CDI'!$H$4:$H$28,'Base CDI'!$J$4:$J$29,S873,"Cubic","Extrapolate=Linear","MultiX=Average","Skip=True","Sort=True")</f>
        <v>13.510084298697144</v>
      </c>
      <c r="U873" s="43">
        <f ca="1">_xll.BInterpol('Base CDI'!$H$4:$H$28,'Base CDI'!$I$4:$I$29,S873,"Cubic","Extrapolate=Linear","MultiX=Average","Skip=True","Sort=True")</f>
        <v>13.540485468845633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46651</v>
      </c>
      <c r="T874" s="43">
        <f ca="1">_xll.BInterpol('Base CDI'!$H$4:$H$28,'Base CDI'!$J$4:$J$29,S874,"Cubic","Extrapolate=Linear","MultiX=Average","Skip=True","Sort=True")</f>
        <v>13.508956097263599</v>
      </c>
      <c r="U874" s="43">
        <f ca="1">_xll.BInterpol('Base CDI'!$H$4:$H$28,'Base CDI'!$I$4:$I$29,S874,"Cubic","Extrapolate=Linear","MultiX=Average","Skip=True","Sort=True")</f>
        <v>13.539289396902342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46652</v>
      </c>
      <c r="T875" s="43">
        <f ca="1">_xll.BInterpol('Base CDI'!$H$4:$H$28,'Base CDI'!$J$4:$J$29,S875,"Cubic","Extrapolate=Linear","MultiX=Average","Skip=True","Sort=True")</f>
        <v>13.507832607432208</v>
      </c>
      <c r="U875" s="43">
        <f ca="1">_xll.BInterpol('Base CDI'!$H$4:$H$28,'Base CDI'!$I$4:$I$29,S875,"Cubic","Extrapolate=Linear","MultiX=Average","Skip=True","Sort=True")</f>
        <v>13.538097921870216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46653</v>
      </c>
      <c r="T876" s="43">
        <f ca="1">_xll.BInterpol('Base CDI'!$H$4:$H$28,'Base CDI'!$J$4:$J$29,S876,"Cubic","Extrapolate=Linear","MultiX=Average","Skip=True","Sort=True")</f>
        <v>13.506713822009457</v>
      </c>
      <c r="U876" s="43">
        <f ca="1">_xll.BInterpol('Base CDI'!$H$4:$H$28,'Base CDI'!$I$4:$I$29,S876,"Cubic","Extrapolate=Linear","MultiX=Average","Skip=True","Sort=True")</f>
        <v>13.536911043764992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46654</v>
      </c>
      <c r="T877" s="43">
        <f ca="1">_xll.BInterpol('Base CDI'!$H$4:$H$28,'Base CDI'!$J$4:$J$29,S877,"Cubic","Extrapolate=Linear","MultiX=Average","Skip=True","Sort=True")</f>
        <v>13.505599733801835</v>
      </c>
      <c r="U877" s="43">
        <f ca="1">_xll.BInterpol('Base CDI'!$H$4:$H$28,'Base CDI'!$I$4:$I$29,S877,"Cubic","Extrapolate=Linear","MultiX=Average","Skip=True","Sort=True")</f>
        <v>13.53572876260241</v>
      </c>
    </row>
    <row r="878" spans="16:21" x14ac:dyDescent="0.25">
      <c r="P878" s="10">
        <v>35783</v>
      </c>
      <c r="Q878">
        <v>3.101308</v>
      </c>
      <c r="S878" s="42">
        <f t="shared" ca="1" si="18"/>
        <v>46655</v>
      </c>
      <c r="T878" s="43">
        <f ca="1">_xll.BInterpol('Base CDI'!$H$4:$H$28,'Base CDI'!$J$4:$J$29,S878,"Cubic","Extrapolate=Linear","MultiX=Average","Skip=True","Sort=True")</f>
        <v>13.504490335615827</v>
      </c>
      <c r="U878" s="43">
        <f ca="1">_xll.BInterpol('Base CDI'!$H$4:$H$28,'Base CDI'!$I$4:$I$29,S878,"Cubic","Extrapolate=Linear","MultiX=Average","Skip=True","Sort=True")</f>
        <v>13.534551078398206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46656</v>
      </c>
      <c r="T879" s="43">
        <f ca="1">_xll.BInterpol('Base CDI'!$H$4:$H$28,'Base CDI'!$J$4:$J$29,S879,"Cubic","Extrapolate=Linear","MultiX=Average","Skip=True","Sort=True")</f>
        <v>13.503385620257921</v>
      </c>
      <c r="U879" s="43">
        <f ca="1">_xll.BInterpol('Base CDI'!$H$4:$H$28,'Base CDI'!$I$4:$I$29,S879,"Cubic","Extrapolate=Linear","MultiX=Average","Skip=True","Sort=True")</f>
        <v>13.53337799116812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46657</v>
      </c>
      <c r="T880" s="43">
        <f ca="1">_xll.BInterpol('Base CDI'!$H$4:$H$28,'Base CDI'!$J$4:$J$29,S880,"Cubic","Extrapolate=Linear","MultiX=Average","Skip=True","Sort=True")</f>
        <v>13.502285580534604</v>
      </c>
      <c r="U880" s="43">
        <f ca="1">_xll.BInterpol('Base CDI'!$H$4:$H$28,'Base CDI'!$I$4:$I$29,S880,"Cubic","Extrapolate=Linear","MultiX=Average","Skip=True","Sort=True")</f>
        <v>13.532209500927886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46658</v>
      </c>
      <c r="T881" s="43">
        <f ca="1">_xll.BInterpol('Base CDI'!$H$4:$H$28,'Base CDI'!$J$4:$J$29,S881,"Cubic","Extrapolate=Linear","MultiX=Average","Skip=True","Sort=True")</f>
        <v>13.501190209252364</v>
      </c>
      <c r="U881" s="43">
        <f ca="1">_xll.BInterpol('Base CDI'!$H$4:$H$28,'Base CDI'!$I$4:$I$29,S881,"Cubic","Extrapolate=Linear","MultiX=Average","Skip=True","Sort=True")</f>
        <v>13.531045607693247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46659</v>
      </c>
      <c r="T882" s="43">
        <f ca="1">_xll.BInterpol('Base CDI'!$H$4:$H$28,'Base CDI'!$J$4:$J$29,S882,"Cubic","Extrapolate=Linear","MultiX=Average","Skip=True","Sort=True")</f>
        <v>13.500099499217686</v>
      </c>
      <c r="U882" s="43">
        <f ca="1">_xll.BInterpol('Base CDI'!$H$4:$H$28,'Base CDI'!$I$4:$I$29,S882,"Cubic","Extrapolate=Linear","MultiX=Average","Skip=True","Sort=True")</f>
        <v>13.529886311479938</v>
      </c>
    </row>
    <row r="883" spans="16:21" x14ac:dyDescent="0.25">
      <c r="P883" s="10">
        <v>35793</v>
      </c>
      <c r="Q883">
        <v>3.122112</v>
      </c>
      <c r="S883" s="42">
        <f t="shared" ca="1" si="18"/>
        <v>46660</v>
      </c>
      <c r="T883" s="43">
        <f ca="1">_xll.BInterpol('Base CDI'!$H$4:$H$28,'Base CDI'!$J$4:$J$29,S883,"Cubic","Extrapolate=Linear","MultiX=Average","Skip=True","Sort=True")</f>
        <v>13.499013443237059</v>
      </c>
      <c r="U883" s="43">
        <f ca="1">_xll.BInterpol('Base CDI'!$H$4:$H$28,'Base CDI'!$I$4:$I$29,S883,"Cubic","Extrapolate=Linear","MultiX=Average","Skip=True","Sort=True")</f>
        <v>13.528731612303698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46661</v>
      </c>
      <c r="T884" s="43">
        <f ca="1">_xll.BInterpol('Base CDI'!$H$4:$H$28,'Base CDI'!$J$4:$J$29,S884,"Cubic","Extrapolate=Linear","MultiX=Average","Skip=True","Sort=True")</f>
        <v>13.497932034116971</v>
      </c>
      <c r="U884" s="43">
        <f ca="1">_xll.BInterpol('Base CDI'!$H$4:$H$28,'Base CDI'!$I$4:$I$29,S884,"Cubic","Extrapolate=Linear","MultiX=Average","Skip=True","Sort=True")</f>
        <v>13.527581510180264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46662</v>
      </c>
      <c r="T885" s="43">
        <f ca="1">_xll.BInterpol('Base CDI'!$H$4:$H$28,'Base CDI'!$J$4:$J$29,S885,"Cubic","Extrapolate=Linear","MultiX=Average","Skip=True","Sort=True")</f>
        <v>13.496855264663905</v>
      </c>
      <c r="U885" s="43">
        <f ca="1">_xll.BInterpol('Base CDI'!$H$4:$H$28,'Base CDI'!$I$4:$I$29,S885,"Cubic","Extrapolate=Linear","MultiX=Average","Skip=True","Sort=True")</f>
        <v>13.526436005125374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46663</v>
      </c>
      <c r="T886" s="43">
        <f ca="1">_xll.BInterpol('Base CDI'!$H$4:$H$28,'Base CDI'!$J$4:$J$29,S886,"Cubic","Extrapolate=Linear","MultiX=Average","Skip=True","Sort=True")</f>
        <v>13.495783127684351</v>
      </c>
      <c r="U886" s="43">
        <f ca="1">_xll.BInterpol('Base CDI'!$H$4:$H$28,'Base CDI'!$I$4:$I$29,S886,"Cubic","Extrapolate=Linear","MultiX=Average","Skip=True","Sort=True")</f>
        <v>13.525295097154768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46664</v>
      </c>
      <c r="T887" s="43">
        <f ca="1">_xll.BInterpol('Base CDI'!$H$4:$H$28,'Base CDI'!$J$4:$J$29,S887,"Cubic","Extrapolate=Linear","MultiX=Average","Skip=True","Sort=True")</f>
        <v>13.494715615984797</v>
      </c>
      <c r="U887" s="43">
        <f ca="1">_xll.BInterpol('Base CDI'!$H$4:$H$28,'Base CDI'!$I$4:$I$29,S887,"Cubic","Extrapolate=Linear","MultiX=Average","Skip=True","Sort=True")</f>
        <v>13.524158786284181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46665</v>
      </c>
      <c r="T888" s="43">
        <f ca="1">_xll.BInterpol('Base CDI'!$H$4:$H$28,'Base CDI'!$J$4:$J$29,S888,"Cubic","Extrapolate=Linear","MultiX=Average","Skip=True","Sort=True")</f>
        <v>13.493652722371726</v>
      </c>
      <c r="U888" s="43">
        <f ca="1">_xll.BInterpol('Base CDI'!$H$4:$H$28,'Base CDI'!$I$4:$I$29,S888,"Cubic","Extrapolate=Linear","MultiX=Average","Skip=True","Sort=True")</f>
        <v>13.523027072529352</v>
      </c>
    </row>
    <row r="889" spans="16:21" x14ac:dyDescent="0.25">
      <c r="P889" s="10">
        <v>35802</v>
      </c>
      <c r="Q889">
        <v>3.146544</v>
      </c>
      <c r="S889" s="42">
        <f t="shared" ca="1" si="18"/>
        <v>46666</v>
      </c>
      <c r="T889" s="43">
        <f ca="1">_xll.BInterpol('Base CDI'!$H$4:$H$28,'Base CDI'!$J$4:$J$29,S889,"Cubic","Extrapolate=Linear","MultiX=Average","Skip=True","Sort=True")</f>
        <v>13.492594439651629</v>
      </c>
      <c r="U889" s="43">
        <f ca="1">_xll.BInterpol('Base CDI'!$H$4:$H$28,'Base CDI'!$I$4:$I$29,S889,"Cubic","Extrapolate=Linear","MultiX=Average","Skip=True","Sort=True")</f>
        <v>13.521899955906022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46667</v>
      </c>
      <c r="T890" s="43">
        <f ca="1">_xll.BInterpol('Base CDI'!$H$4:$H$28,'Base CDI'!$J$4:$J$29,S890,"Cubic","Extrapolate=Linear","MultiX=Average","Skip=True","Sort=True")</f>
        <v>13.491540760630992</v>
      </c>
      <c r="U890" s="43">
        <f ca="1">_xll.BInterpol('Base CDI'!$H$4:$H$28,'Base CDI'!$I$4:$I$29,S890,"Cubic","Extrapolate=Linear","MultiX=Average","Skip=True","Sort=True")</f>
        <v>13.520777436429924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46668</v>
      </c>
      <c r="T891" s="43">
        <f ca="1">_xll.BInterpol('Base CDI'!$H$4:$H$28,'Base CDI'!$J$4:$J$29,S891,"Cubic","Extrapolate=Linear","MultiX=Average","Skip=True","Sort=True")</f>
        <v>13.490491678116301</v>
      </c>
      <c r="U891" s="43">
        <f ca="1">_xll.BInterpol('Base CDI'!$H$4:$H$28,'Base CDI'!$I$4:$I$29,S891,"Cubic","Extrapolate=Linear","MultiX=Average","Skip=True","Sort=True")</f>
        <v>13.5196595141168</v>
      </c>
    </row>
    <row r="892" spans="16:21" x14ac:dyDescent="0.25">
      <c r="P892" s="10">
        <v>35807</v>
      </c>
      <c r="Q892">
        <v>3.158658</v>
      </c>
      <c r="S892" s="42">
        <f t="shared" ca="1" si="18"/>
        <v>46669</v>
      </c>
      <c r="T892" s="43">
        <f ca="1">_xll.BInterpol('Base CDI'!$H$4:$H$28,'Base CDI'!$J$4:$J$29,S892,"Cubic","Extrapolate=Linear","MultiX=Average","Skip=True","Sort=True")</f>
        <v>13.489447184914045</v>
      </c>
      <c r="U892" s="43">
        <f ca="1">_xll.BInterpol('Base CDI'!$H$4:$H$28,'Base CDI'!$I$4:$I$29,S892,"Cubic","Extrapolate=Linear","MultiX=Average","Skip=True","Sort=True")</f>
        <v>13.518546188982386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46670</v>
      </c>
      <c r="T893" s="43">
        <f ca="1">_xll.BInterpol('Base CDI'!$H$4:$H$28,'Base CDI'!$J$4:$J$29,S893,"Cubic","Extrapolate=Linear","MultiX=Average","Skip=True","Sort=True")</f>
        <v>13.48840727383071</v>
      </c>
      <c r="U893" s="43">
        <f ca="1">_xll.BInterpol('Base CDI'!$H$4:$H$28,'Base CDI'!$I$4:$I$29,S893,"Cubic","Extrapolate=Linear","MultiX=Average","Skip=True","Sort=True")</f>
        <v>13.517437461042419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46671</v>
      </c>
      <c r="T894" s="43">
        <f ca="1">_xll.BInterpol('Base CDI'!$H$4:$H$28,'Base CDI'!$J$4:$J$29,S894,"Cubic","Extrapolate=Linear","MultiX=Average","Skip=True","Sort=True")</f>
        <v>13.487371937672782</v>
      </c>
      <c r="U894" s="43">
        <f ca="1">_xll.BInterpol('Base CDI'!$H$4:$H$28,'Base CDI'!$I$4:$I$29,S894,"Cubic","Extrapolate=Linear","MultiX=Average","Skip=True","Sort=True")</f>
        <v>13.516333330312639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46672</v>
      </c>
      <c r="T895" s="43">
        <f ca="1">_xll.BInterpol('Base CDI'!$H$4:$H$28,'Base CDI'!$J$4:$J$29,S895,"Cubic","Extrapolate=Linear","MultiX=Average","Skip=True","Sort=True")</f>
        <v>13.486341169246749</v>
      </c>
      <c r="U895" s="43">
        <f ca="1">_xll.BInterpol('Base CDI'!$H$4:$H$28,'Base CDI'!$I$4:$I$29,S895,"Cubic","Extrapolate=Linear","MultiX=Average","Skip=True","Sort=True")</f>
        <v>13.515233796808785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46673</v>
      </c>
      <c r="T896" s="43">
        <f ca="1">_xll.BInterpol('Base CDI'!$H$4:$H$28,'Base CDI'!$J$4:$J$29,S896,"Cubic","Extrapolate=Linear","MultiX=Average","Skip=True","Sort=True")</f>
        <v>13.4853149613591</v>
      </c>
      <c r="U896" s="43">
        <f ca="1">_xll.BInterpol('Base CDI'!$H$4:$H$28,'Base CDI'!$I$4:$I$29,S896,"Cubic","Extrapolate=Linear","MultiX=Average","Skip=True","Sort=True")</f>
        <v>13.514138860546591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46674</v>
      </c>
      <c r="T897" s="43">
        <f ca="1">_xll.BInterpol('Base CDI'!$H$4:$H$28,'Base CDI'!$J$4:$J$29,S897,"Cubic","Extrapolate=Linear","MultiX=Average","Skip=True","Sort=True")</f>
        <v>13.484293306816319</v>
      </c>
      <c r="U897" s="43">
        <f ca="1">_xll.BInterpol('Base CDI'!$H$4:$H$28,'Base CDI'!$I$4:$I$29,S897,"Cubic","Extrapolate=Linear","MultiX=Average","Skip=True","Sort=True")</f>
        <v>13.513048521541798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46675</v>
      </c>
      <c r="T898" s="43">
        <f ca="1">_xll.BInterpol('Base CDI'!$H$4:$H$28,'Base CDI'!$J$4:$J$29,S898,"Cubic","Extrapolate=Linear","MultiX=Average","Skip=True","Sort=True")</f>
        <v>13.483276198424894</v>
      </c>
      <c r="U898" s="43">
        <f ca="1">_xll.BInterpol('Base CDI'!$H$4:$H$28,'Base CDI'!$I$4:$I$29,S898,"Cubic","Extrapolate=Linear","MultiX=Average","Skip=True","Sort=True")</f>
        <v>13.511962779810142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46676</v>
      </c>
      <c r="T899" s="43">
        <f ca="1">_xll.BInterpol('Base CDI'!$H$4:$H$28,'Base CDI'!$J$4:$J$29,S899,"Cubic","Extrapolate=Linear","MultiX=Average","Skip=True","Sort=True")</f>
        <v>13.482263628991312</v>
      </c>
      <c r="U899" s="43">
        <f ca="1">_xll.BInterpol('Base CDI'!$H$4:$H$28,'Base CDI'!$I$4:$I$29,S899,"Cubic","Extrapolate=Linear","MultiX=Average","Skip=True","Sort=True")</f>
        <v>13.510881635367364</v>
      </c>
    </row>
    <row r="900" spans="16:21" x14ac:dyDescent="0.25">
      <c r="P900" s="10">
        <v>35817</v>
      </c>
      <c r="Q900">
        <v>3.190839</v>
      </c>
      <c r="S900" s="42">
        <f t="shared" ca="1" si="18"/>
        <v>46677</v>
      </c>
      <c r="T900" s="43">
        <f ca="1">_xll.BInterpol('Base CDI'!$H$4:$H$28,'Base CDI'!$J$4:$J$29,S900,"Cubic","Extrapolate=Linear","MultiX=Average","Skip=True","Sort=True")</f>
        <v>13.481255591322062</v>
      </c>
      <c r="U900" s="43">
        <f ca="1">_xll.BInterpol('Base CDI'!$H$4:$H$28,'Base CDI'!$I$4:$I$29,S900,"Cubic","Extrapolate=Linear","MultiX=Average","Skip=True","Sort=True")</f>
        <v>13.509805088229198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46678</v>
      </c>
      <c r="T901" s="43">
        <f ca="1">_xll.BInterpol('Base CDI'!$H$4:$H$28,'Base CDI'!$J$4:$J$29,S901,"Cubic","Extrapolate=Linear","MultiX=Average","Skip=True","Sort=True")</f>
        <v>13.480252078223629</v>
      </c>
      <c r="U901" s="43">
        <f ca="1">_xll.BInterpol('Base CDI'!$H$4:$H$28,'Base CDI'!$I$4:$I$29,S901,"Cubic","Extrapolate=Linear","MultiX=Average","Skip=True","Sort=True")</f>
        <v>13.508733138411387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46679</v>
      </c>
      <c r="T902" s="43">
        <f ca="1">_xll.BInterpol('Base CDI'!$H$4:$H$28,'Base CDI'!$J$4:$J$29,S902,"Cubic","Extrapolate=Linear","MultiX=Average","Skip=True","Sort=True")</f>
        <v>13.479253082502499</v>
      </c>
      <c r="U902" s="43">
        <f ca="1">_xll.BInterpol('Base CDI'!$H$4:$H$28,'Base CDI'!$I$4:$I$29,S902,"Cubic","Extrapolate=Linear","MultiX=Average","Skip=True","Sort=True")</f>
        <v>13.507665785929664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46680</v>
      </c>
      <c r="T903" s="43">
        <f ca="1">_xll.BInterpol('Base CDI'!$H$4:$H$28,'Base CDI'!$J$4:$J$29,S903,"Cubic","Extrapolate=Linear","MultiX=Average","Skip=True","Sort=True")</f>
        <v>13.478258596965162</v>
      </c>
      <c r="U903" s="43">
        <f ca="1">_xll.BInterpol('Base CDI'!$H$4:$H$28,'Base CDI'!$I$4:$I$29,S903,"Cubic","Extrapolate=Linear","MultiX=Average","Skip=True","Sort=True")</f>
        <v>13.506603030799768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46681</v>
      </c>
      <c r="T904" s="43">
        <f ca="1">_xll.BInterpol('Base CDI'!$H$4:$H$28,'Base CDI'!$J$4:$J$29,S904,"Cubic","Extrapolate=Linear","MultiX=Average","Skip=True","Sort=True")</f>
        <v>13.477268614418104</v>
      </c>
      <c r="U904" s="43">
        <f ca="1">_xll.BInterpol('Base CDI'!$H$4:$H$28,'Base CDI'!$I$4:$I$29,S904,"Cubic","Extrapolate=Linear","MultiX=Average","Skip=True","Sort=True")</f>
        <v>13.50554487303744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46682</v>
      </c>
      <c r="T905" s="43">
        <f ca="1">_xll.BInterpol('Base CDI'!$H$4:$H$28,'Base CDI'!$J$4:$J$29,S905,"Cubic","Extrapolate=Linear","MultiX=Average","Skip=True","Sort=True")</f>
        <v>13.476283127667811</v>
      </c>
      <c r="U905" s="43">
        <f ca="1">_xll.BInterpol('Base CDI'!$H$4:$H$28,'Base CDI'!$I$4:$I$29,S905,"Cubic","Extrapolate=Linear","MultiX=Average","Skip=True","Sort=True")</f>
        <v>13.504491312658415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46683</v>
      </c>
      <c r="T906" s="43">
        <f ca="1">_xll.BInterpol('Base CDI'!$H$4:$H$28,'Base CDI'!$J$4:$J$29,S906,"Cubic","Extrapolate=Linear","MultiX=Average","Skip=True","Sort=True")</f>
        <v>13.47530212952077</v>
      </c>
      <c r="U906" s="43">
        <f ca="1">_xll.BInterpol('Base CDI'!$H$4:$H$28,'Base CDI'!$I$4:$I$29,S906,"Cubic","Extrapolate=Linear","MultiX=Average","Skip=True","Sort=True")</f>
        <v>13.503442349678432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46684</v>
      </c>
      <c r="T907" s="43">
        <f ca="1">_xll.BInterpol('Base CDI'!$H$4:$H$28,'Base CDI'!$J$4:$J$29,S907,"Cubic","Extrapolate=Linear","MultiX=Average","Skip=True","Sort=True")</f>
        <v>13.474325612783471</v>
      </c>
      <c r="U907" s="43">
        <f ca="1">_xll.BInterpol('Base CDI'!$H$4:$H$28,'Base CDI'!$I$4:$I$29,S907,"Cubic","Extrapolate=Linear","MultiX=Average","Skip=True","Sort=True")</f>
        <v>13.50239798411323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46685</v>
      </c>
      <c r="T908" s="43">
        <f ca="1">_xll.BInterpol('Base CDI'!$H$4:$H$28,'Base CDI'!$J$4:$J$29,S908,"Cubic","Extrapolate=Linear","MultiX=Average","Skip=True","Sort=True")</f>
        <v>13.473353570262399</v>
      </c>
      <c r="U908" s="43">
        <f ca="1">_xll.BInterpol('Base CDI'!$H$4:$H$28,'Base CDI'!$I$4:$I$29,S908,"Cubic","Extrapolate=Linear","MultiX=Average","Skip=True","Sort=True")</f>
        <v>13.501358215978545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46686</v>
      </c>
      <c r="T909" s="43">
        <f ca="1">_xll.BInterpol('Base CDI'!$H$4:$H$28,'Base CDI'!$J$4:$J$29,S909,"Cubic","Extrapolate=Linear","MultiX=Average","Skip=True","Sort=True")</f>
        <v>13.472385994764039</v>
      </c>
      <c r="U909" s="43">
        <f ca="1">_xll.BInterpol('Base CDI'!$H$4:$H$28,'Base CDI'!$I$4:$I$29,S909,"Cubic","Extrapolate=Linear","MultiX=Average","Skip=True","Sort=True")</f>
        <v>13.500323045290115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46687</v>
      </c>
      <c r="T910" s="43">
        <f ca="1">_xll.BInterpol('Base CDI'!$H$4:$H$28,'Base CDI'!$J$4:$J$29,S910,"Cubic","Extrapolate=Linear","MultiX=Average","Skip=True","Sort=True")</f>
        <v>13.471422879094881</v>
      </c>
      <c r="U910" s="43">
        <f ca="1">_xll.BInterpol('Base CDI'!$H$4:$H$28,'Base CDI'!$I$4:$I$29,S910,"Cubic","Extrapolate=Linear","MultiX=Average","Skip=True","Sort=True")</f>
        <v>13.499292472063679</v>
      </c>
    </row>
    <row r="911" spans="16:21" x14ac:dyDescent="0.25">
      <c r="P911" s="10">
        <v>35832</v>
      </c>
      <c r="Q911">
        <v>3.233114</v>
      </c>
      <c r="S911" s="42">
        <f t="shared" ca="1" si="19"/>
        <v>46688</v>
      </c>
      <c r="T911" s="43">
        <f ca="1">_xll.BInterpol('Base CDI'!$H$4:$H$28,'Base CDI'!$J$4:$J$29,S911,"Cubic","Extrapolate=Linear","MultiX=Average","Skip=True","Sort=True")</f>
        <v>13.47046421606141</v>
      </c>
      <c r="U911" s="43">
        <f ca="1">_xll.BInterpol('Base CDI'!$H$4:$H$28,'Base CDI'!$I$4:$I$29,S911,"Cubic","Extrapolate=Linear","MultiX=Average","Skip=True","Sort=True")</f>
        <v>13.498266496314976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46689</v>
      </c>
      <c r="T912" s="43">
        <f ca="1">_xll.BInterpol('Base CDI'!$H$4:$H$28,'Base CDI'!$J$4:$J$29,S912,"Cubic","Extrapolate=Linear","MultiX=Average","Skip=True","Sort=True")</f>
        <v>13.469509998470116</v>
      </c>
      <c r="U912" s="43">
        <f ca="1">_xll.BInterpol('Base CDI'!$H$4:$H$28,'Base CDI'!$I$4:$I$29,S912,"Cubic","Extrapolate=Linear","MultiX=Average","Skip=True","Sort=True")</f>
        <v>13.497245118059743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46690</v>
      </c>
      <c r="T913" s="43">
        <f ca="1">_xll.BInterpol('Base CDI'!$H$4:$H$28,'Base CDI'!$J$4:$J$29,S913,"Cubic","Extrapolate=Linear","MultiX=Average","Skip=True","Sort=True")</f>
        <v>13.468560219127484</v>
      </c>
      <c r="U913" s="43">
        <f ca="1">_xll.BInterpol('Base CDI'!$H$4:$H$28,'Base CDI'!$I$4:$I$29,S913,"Cubic","Extrapolate=Linear","MultiX=Average","Skip=True","Sort=True")</f>
        <v>13.496228337313715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46691</v>
      </c>
      <c r="T914" s="43">
        <f ca="1">_xll.BInterpol('Base CDI'!$H$4:$H$28,'Base CDI'!$J$4:$J$29,S914,"Cubic","Extrapolate=Linear","MultiX=Average","Skip=True","Sort=True")</f>
        <v>13.467614870840002</v>
      </c>
      <c r="U914" s="43">
        <f ca="1">_xll.BInterpol('Base CDI'!$H$4:$H$28,'Base CDI'!$I$4:$I$29,S914,"Cubic","Extrapolate=Linear","MultiX=Average","Skip=True","Sort=True")</f>
        <v>13.495216154092635</v>
      </c>
    </row>
    <row r="915" spans="16:21" x14ac:dyDescent="0.25">
      <c r="P915" s="10">
        <v>35838</v>
      </c>
      <c r="Q915">
        <v>3.248224</v>
      </c>
      <c r="S915" s="42">
        <f t="shared" ca="1" si="19"/>
        <v>46692</v>
      </c>
      <c r="T915" s="43">
        <f ca="1">_xll.BInterpol('Base CDI'!$H$4:$H$28,'Base CDI'!$J$4:$J$29,S915,"Cubic","Extrapolate=Linear","MultiX=Average","Skip=True","Sort=True")</f>
        <v>13.466673946414154</v>
      </c>
      <c r="U915" s="43">
        <f ca="1">_xll.BInterpol('Base CDI'!$H$4:$H$28,'Base CDI'!$I$4:$I$29,S915,"Cubic","Extrapolate=Linear","MultiX=Average","Skip=True","Sort=True")</f>
        <v>13.494208568412239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46693</v>
      </c>
      <c r="T916" s="43">
        <f ca="1">_xll.BInterpol('Base CDI'!$H$4:$H$28,'Base CDI'!$J$4:$J$29,S916,"Cubic","Extrapolate=Linear","MultiX=Average","Skip=True","Sort=True")</f>
        <v>13.465737438656433</v>
      </c>
      <c r="U916" s="43">
        <f ca="1">_xll.BInterpol('Base CDI'!$H$4:$H$28,'Base CDI'!$I$4:$I$29,S916,"Cubic","Extrapolate=Linear","MultiX=Average","Skip=True","Sort=True")</f>
        <v>13.493205580288263</v>
      </c>
    </row>
    <row r="917" spans="16:21" x14ac:dyDescent="0.25">
      <c r="P917" s="10">
        <v>35842</v>
      </c>
      <c r="Q917">
        <v>3.255792</v>
      </c>
      <c r="S917" s="42">
        <f t="shared" ca="1" si="19"/>
        <v>46694</v>
      </c>
      <c r="T917" s="43">
        <f ca="1">_xll.BInterpol('Base CDI'!$H$4:$H$28,'Base CDI'!$J$4:$J$29,S917,"Cubic","Extrapolate=Linear","MultiX=Average","Skip=True","Sort=True")</f>
        <v>13.464805340373319</v>
      </c>
      <c r="U917" s="43">
        <f ca="1">_xll.BInterpol('Base CDI'!$H$4:$H$28,'Base CDI'!$I$4:$I$29,S917,"Cubic","Extrapolate=Linear","MultiX=Average","Skip=True","Sort=True")</f>
        <v>13.492207189736448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46695</v>
      </c>
      <c r="T918" s="43">
        <f ca="1">_xll.BInterpol('Base CDI'!$H$4:$H$28,'Base CDI'!$J$4:$J$29,S918,"Cubic","Extrapolate=Linear","MultiX=Average","Skip=True","Sort=True")</f>
        <v>13.463877644371305</v>
      </c>
      <c r="U918" s="43">
        <f ca="1">_xll.BInterpol('Base CDI'!$H$4:$H$28,'Base CDI'!$I$4:$I$29,S918,"Cubic","Extrapolate=Linear","MultiX=Average","Skip=True","Sort=True")</f>
        <v>13.49121339677253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46696</v>
      </c>
      <c r="T919" s="43">
        <f ca="1">_xll.BInterpol('Base CDI'!$H$4:$H$28,'Base CDI'!$J$4:$J$29,S919,"Cubic","Extrapolate=Linear","MultiX=Average","Skip=True","Sort=True")</f>
        <v>13.462954343456875</v>
      </c>
      <c r="U919" s="43">
        <f ca="1">_xll.BInterpol('Base CDI'!$H$4:$H$28,'Base CDI'!$I$4:$I$29,S919,"Cubic","Extrapolate=Linear","MultiX=Average","Skip=True","Sort=True")</f>
        <v>13.490224201412246</v>
      </c>
    </row>
    <row r="920" spans="16:21" x14ac:dyDescent="0.25">
      <c r="P920" s="10">
        <v>35845</v>
      </c>
      <c r="Q920">
        <v>3.267137</v>
      </c>
      <c r="S920" s="42">
        <f t="shared" ca="1" si="19"/>
        <v>46697</v>
      </c>
      <c r="T920" s="43">
        <f ca="1">_xll.BInterpol('Base CDI'!$H$4:$H$28,'Base CDI'!$J$4:$J$29,S920,"Cubic","Extrapolate=Linear","MultiX=Average","Skip=True","Sort=True")</f>
        <v>13.462035430436517</v>
      </c>
      <c r="U920" s="43">
        <f ca="1">_xll.BInterpol('Base CDI'!$H$4:$H$28,'Base CDI'!$I$4:$I$29,S920,"Cubic","Extrapolate=Linear","MultiX=Average","Skip=True","Sort=True")</f>
        <v>13.489239603671338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46698</v>
      </c>
      <c r="T921" s="43">
        <f ca="1">_xll.BInterpol('Base CDI'!$H$4:$H$28,'Base CDI'!$J$4:$J$29,S921,"Cubic","Extrapolate=Linear","MultiX=Average","Skip=True","Sort=True")</f>
        <v>13.461120898116718</v>
      </c>
      <c r="U921" s="43">
        <f ca="1">_xll.BInterpol('Base CDI'!$H$4:$H$28,'Base CDI'!$I$4:$I$29,S921,"Cubic","Extrapolate=Linear","MultiX=Average","Skip=True","Sort=True")</f>
        <v>13.48825960356554</v>
      </c>
    </row>
    <row r="922" spans="16:21" x14ac:dyDescent="0.25">
      <c r="P922" s="10">
        <v>35851</v>
      </c>
      <c r="Q922">
        <v>3.274651</v>
      </c>
      <c r="S922" s="42">
        <f t="shared" ca="1" si="19"/>
        <v>46699</v>
      </c>
      <c r="T922" s="43">
        <f ca="1">_xll.BInterpol('Base CDI'!$H$4:$H$28,'Base CDI'!$J$4:$J$29,S922,"Cubic","Extrapolate=Linear","MultiX=Average","Skip=True","Sort=True")</f>
        <v>13.460210739303964</v>
      </c>
      <c r="U922" s="43">
        <f ca="1">_xll.BInterpol('Base CDI'!$H$4:$H$28,'Base CDI'!$I$4:$I$29,S922,"Cubic","Extrapolate=Linear","MultiX=Average","Skip=True","Sort=True")</f>
        <v>13.487284201110592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46700</v>
      </c>
      <c r="T923" s="43">
        <f ca="1">_xll.BInterpol('Base CDI'!$H$4:$H$28,'Base CDI'!$J$4:$J$29,S923,"Cubic","Extrapolate=Linear","MultiX=Average","Skip=True","Sort=True")</f>
        <v>13.459304946804744</v>
      </c>
      <c r="U923" s="43">
        <f ca="1">_xll.BInterpol('Base CDI'!$H$4:$H$28,'Base CDI'!$I$4:$I$29,S923,"Cubic","Extrapolate=Linear","MultiX=Average","Skip=True","Sort=True")</f>
        <v>13.486313396322231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46701</v>
      </c>
      <c r="T924" s="43">
        <f ca="1">_xll.BInterpol('Base CDI'!$H$4:$H$28,'Base CDI'!$J$4:$J$29,S924,"Cubic","Extrapolate=Linear","MultiX=Average","Skip=True","Sort=True")</f>
        <v>13.458403513425543</v>
      </c>
      <c r="U924" s="43">
        <f ca="1">_xll.BInterpol('Base CDI'!$H$4:$H$28,'Base CDI'!$I$4:$I$29,S924,"Cubic","Extrapolate=Linear","MultiX=Average","Skip=True","Sort=True")</f>
        <v>13.485347189216196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46702</v>
      </c>
      <c r="T925" s="43">
        <f ca="1">_xll.BInterpol('Base CDI'!$H$4:$H$28,'Base CDI'!$J$4:$J$29,S925,"Cubic","Extrapolate=Linear","MultiX=Average","Skip=True","Sort=True")</f>
        <v>13.457506431972849</v>
      </c>
      <c r="U925" s="43">
        <f ca="1">_xll.BInterpol('Base CDI'!$H$4:$H$28,'Base CDI'!$I$4:$I$29,S925,"Cubic","Extrapolate=Linear","MultiX=Average","Skip=True","Sort=True")</f>
        <v>13.484385579808222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46703</v>
      </c>
      <c r="T926" s="43">
        <f ca="1">_xll.BInterpol('Base CDI'!$H$4:$H$28,'Base CDI'!$J$4:$J$29,S926,"Cubic","Extrapolate=Linear","MultiX=Average","Skip=True","Sort=True")</f>
        <v>13.45661369525315</v>
      </c>
      <c r="U926" s="43">
        <f ca="1">_xll.BInterpol('Base CDI'!$H$4:$H$28,'Base CDI'!$I$4:$I$29,S926,"Cubic","Extrapolate=Linear","MultiX=Average","Skip=True","Sort=True")</f>
        <v>13.483428568114052</v>
      </c>
    </row>
    <row r="927" spans="16:21" x14ac:dyDescent="0.25">
      <c r="P927" s="10">
        <v>35858</v>
      </c>
      <c r="Q927">
        <v>3.29332</v>
      </c>
      <c r="S927" s="42">
        <f t="shared" ca="1" si="19"/>
        <v>46704</v>
      </c>
      <c r="T927" s="43">
        <f ca="1">_xll.BInterpol('Base CDI'!$H$4:$H$28,'Base CDI'!$J$4:$J$29,S927,"Cubic","Extrapolate=Linear","MultiX=Average","Skip=True","Sort=True")</f>
        <v>13.455725296072933</v>
      </c>
      <c r="U927" s="43">
        <f ca="1">_xll.BInterpol('Base CDI'!$H$4:$H$28,'Base CDI'!$I$4:$I$29,S927,"Cubic","Extrapolate=Linear","MultiX=Average","Skip=True","Sort=True")</f>
        <v>13.48247615414942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46705</v>
      </c>
      <c r="T928" s="43">
        <f ca="1">_xll.BInterpol('Base CDI'!$H$4:$H$28,'Base CDI'!$J$4:$J$29,S928,"Cubic","Extrapolate=Linear","MultiX=Average","Skip=True","Sort=True")</f>
        <v>13.454841227238683</v>
      </c>
      <c r="U928" s="43">
        <f ca="1">_xll.BInterpol('Base CDI'!$H$4:$H$28,'Base CDI'!$I$4:$I$29,S928,"Cubic","Extrapolate=Linear","MultiX=Average","Skip=True","Sort=True")</f>
        <v>13.481528337930067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46706</v>
      </c>
      <c r="T929" s="43">
        <f ca="1">_xll.BInterpol('Base CDI'!$H$4:$H$28,'Base CDI'!$J$4:$J$29,S929,"Cubic","Extrapolate=Linear","MultiX=Average","Skip=True","Sort=True")</f>
        <v>13.453961481556888</v>
      </c>
      <c r="U929" s="43">
        <f ca="1">_xll.BInterpol('Base CDI'!$H$4:$H$28,'Base CDI'!$I$4:$I$29,S929,"Cubic","Extrapolate=Linear","MultiX=Average","Skip=True","Sort=True")</f>
        <v>13.480585119471728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46707</v>
      </c>
      <c r="T930" s="43">
        <f ca="1">_xll.BInterpol('Base CDI'!$H$4:$H$28,'Base CDI'!$J$4:$J$29,S930,"Cubic","Extrapolate=Linear","MultiX=Average","Skip=True","Sort=True")</f>
        <v>13.453086051834038</v>
      </c>
      <c r="U930" s="43">
        <f ca="1">_xll.BInterpol('Base CDI'!$H$4:$H$28,'Base CDI'!$I$4:$I$29,S930,"Cubic","Extrapolate=Linear","MultiX=Average","Skip=True","Sort=True")</f>
        <v>13.479646498790142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46708</v>
      </c>
      <c r="T931" s="43">
        <f ca="1">_xll.BInterpol('Base CDI'!$H$4:$H$28,'Base CDI'!$J$4:$J$29,S931,"Cubic","Extrapolate=Linear","MultiX=Average","Skip=True","Sort=True")</f>
        <v>13.452214930876615</v>
      </c>
      <c r="U931" s="43">
        <f ca="1">_xll.BInterpol('Base CDI'!$H$4:$H$28,'Base CDI'!$I$4:$I$29,S931,"Cubic","Extrapolate=Linear","MultiX=Average","Skip=True","Sort=True")</f>
        <v>13.478712475901048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46709</v>
      </c>
      <c r="T932" s="43">
        <f ca="1">_xll.BInterpol('Base CDI'!$H$4:$H$28,'Base CDI'!$J$4:$J$29,S932,"Cubic","Extrapolate=Linear","MultiX=Average","Skip=True","Sort=True")</f>
        <v>13.451348111491109</v>
      </c>
      <c r="U932" s="43">
        <f ca="1">_xll.BInterpol('Base CDI'!$H$4:$H$28,'Base CDI'!$I$4:$I$29,S932,"Cubic","Extrapolate=Linear","MultiX=Average","Skip=True","Sort=True")</f>
        <v>13.477783050820182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46710</v>
      </c>
      <c r="T933" s="43">
        <f ca="1">_xll.BInterpol('Base CDI'!$H$4:$H$28,'Base CDI'!$J$4:$J$29,S933,"Cubic","Extrapolate=Linear","MultiX=Average","Skip=True","Sort=True")</f>
        <v>13.450485586484007</v>
      </c>
      <c r="U933" s="43">
        <f ca="1">_xll.BInterpol('Base CDI'!$H$4:$H$28,'Base CDI'!$I$4:$I$29,S933,"Cubic","Extrapolate=Linear","MultiX=Average","Skip=True","Sort=True")</f>
        <v>13.476858223563283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46711</v>
      </c>
      <c r="T934" s="43">
        <f ca="1">_xll.BInterpol('Base CDI'!$H$4:$H$28,'Base CDI'!$J$4:$J$29,S934,"Cubic","Extrapolate=Linear","MultiX=Average","Skip=True","Sort=True")</f>
        <v>13.449627348661796</v>
      </c>
      <c r="U934" s="43">
        <f ca="1">_xll.BInterpol('Base CDI'!$H$4:$H$28,'Base CDI'!$I$4:$I$29,S934,"Cubic","Extrapolate=Linear","MultiX=Average","Skip=True","Sort=True")</f>
        <v>13.47593799414609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46712</v>
      </c>
      <c r="T935" s="43">
        <f ca="1">_xll.BInterpol('Base CDI'!$H$4:$H$28,'Base CDI'!$J$4:$J$29,S935,"Cubic","Extrapolate=Linear","MultiX=Average","Skip=True","Sort=True")</f>
        <v>13.448773390830963</v>
      </c>
      <c r="U935" s="43">
        <f ca="1">_xll.BInterpol('Base CDI'!$H$4:$H$28,'Base CDI'!$I$4:$I$29,S935,"Cubic","Extrapolate=Linear","MultiX=Average","Skip=True","Sort=True")</f>
        <v>13.47502236258434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46713</v>
      </c>
      <c r="T936" s="43">
        <f ca="1">_xll.BInterpol('Base CDI'!$H$4:$H$28,'Base CDI'!$J$4:$J$29,S936,"Cubic","Extrapolate=Linear","MultiX=Average","Skip=True","Sort=True")</f>
        <v>13.447923705797994</v>
      </c>
      <c r="U936" s="43">
        <f ca="1">_xll.BInterpol('Base CDI'!$H$4:$H$28,'Base CDI'!$I$4:$I$29,S936,"Cubic","Extrapolate=Linear","MultiX=Average","Skip=True","Sort=True")</f>
        <v>13.474111328893771</v>
      </c>
    </row>
    <row r="937" spans="16:21" x14ac:dyDescent="0.25">
      <c r="P937" s="10">
        <v>35872</v>
      </c>
      <c r="Q937">
        <v>3.325447</v>
      </c>
      <c r="S937" s="42">
        <f t="shared" ca="1" si="19"/>
        <v>46714</v>
      </c>
      <c r="T937" s="43">
        <f ca="1">_xll.BInterpol('Base CDI'!$H$4:$H$28,'Base CDI'!$J$4:$J$29,S937,"Cubic","Extrapolate=Linear","MultiX=Average","Skip=True","Sort=True")</f>
        <v>13.447078286369377</v>
      </c>
      <c r="U937" s="43">
        <f ca="1">_xll.BInterpol('Base CDI'!$H$4:$H$28,'Base CDI'!$I$4:$I$29,S937,"Cubic","Extrapolate=Linear","MultiX=Average","Skip=True","Sort=True")</f>
        <v>13.47320489309012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46715</v>
      </c>
      <c r="T938" s="43">
        <f ca="1">_xll.BInterpol('Base CDI'!$H$4:$H$28,'Base CDI'!$J$4:$J$29,S938,"Cubic","Extrapolate=Linear","MultiX=Average","Skip=True","Sort=True")</f>
        <v>13.446237125351599</v>
      </c>
      <c r="U938" s="43">
        <f ca="1">_xll.BInterpol('Base CDI'!$H$4:$H$28,'Base CDI'!$I$4:$I$29,S938,"Cubic","Extrapolate=Linear","MultiX=Average","Skip=True","Sort=True")</f>
        <v>13.472303055189128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46716</v>
      </c>
      <c r="T939" s="43">
        <f ca="1">_xll.BInterpol('Base CDI'!$H$4:$H$28,'Base CDI'!$J$4:$J$29,S939,"Cubic","Extrapolate=Linear","MultiX=Average","Skip=True","Sort=True")</f>
        <v>13.445400215551148</v>
      </c>
      <c r="U939" s="43">
        <f ca="1">_xll.BInterpol('Base CDI'!$H$4:$H$28,'Base CDI'!$I$4:$I$29,S939,"Cubic","Extrapolate=Linear","MultiX=Average","Skip=True","Sort=True")</f>
        <v>13.471405815206529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46717</v>
      </c>
      <c r="T940" s="43">
        <f ca="1">_xll.BInterpol('Base CDI'!$H$4:$H$28,'Base CDI'!$J$4:$J$29,S940,"Cubic","Extrapolate=Linear","MultiX=Average","Skip=True","Sort=True")</f>
        <v>13.44456754977451</v>
      </c>
      <c r="U940" s="43">
        <f ca="1">_xll.BInterpol('Base CDI'!$H$4:$H$28,'Base CDI'!$I$4:$I$29,S940,"Cubic","Extrapolate=Linear","MultiX=Average","Skip=True","Sort=True")</f>
        <v>13.470513173158064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46718</v>
      </c>
      <c r="T941" s="43">
        <f ca="1">_xll.BInterpol('Base CDI'!$H$4:$H$28,'Base CDI'!$J$4:$J$29,S941,"Cubic","Extrapolate=Linear","MultiX=Average","Skip=True","Sort=True")</f>
        <v>13.443739120828171</v>
      </c>
      <c r="U941" s="43">
        <f ca="1">_xll.BInterpol('Base CDI'!$H$4:$H$28,'Base CDI'!$I$4:$I$29,S941,"Cubic","Extrapolate=Linear","MultiX=Average","Skip=True","Sort=True")</f>
        <v>13.46962512905947</v>
      </c>
    </row>
    <row r="942" spans="16:21" x14ac:dyDescent="0.25">
      <c r="P942" s="10">
        <v>35879</v>
      </c>
      <c r="Q942">
        <v>3.341466</v>
      </c>
      <c r="S942" s="42">
        <f t="shared" ca="1" si="19"/>
        <v>46719</v>
      </c>
      <c r="T942" s="43">
        <f ca="1">_xll.BInterpol('Base CDI'!$H$4:$H$28,'Base CDI'!$J$4:$J$29,S942,"Cubic","Extrapolate=Linear","MultiX=Average","Skip=True","Sort=True")</f>
        <v>13.442914921518621</v>
      </c>
      <c r="U942" s="43">
        <f ca="1">_xll.BInterpol('Base CDI'!$H$4:$H$28,'Base CDI'!$I$4:$I$29,S942,"Cubic","Extrapolate=Linear","MultiX=Average","Skip=True","Sort=True")</f>
        <v>13.468741682926483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46720</v>
      </c>
      <c r="T943" s="43">
        <f ca="1">_xll.BInterpol('Base CDI'!$H$4:$H$28,'Base CDI'!$J$4:$J$29,S943,"Cubic","Extrapolate=Linear","MultiX=Average","Skip=True","Sort=True")</f>
        <v>13.442094944652343</v>
      </c>
      <c r="U943" s="43">
        <f ca="1">_xll.BInterpol('Base CDI'!$H$4:$H$28,'Base CDI'!$I$4:$I$29,S943,"Cubic","Extrapolate=Linear","MultiX=Average","Skip=True","Sort=True")</f>
        <v>13.467862834774845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46721</v>
      </c>
      <c r="T944" s="43">
        <f ca="1">_xll.BInterpol('Base CDI'!$H$4:$H$28,'Base CDI'!$J$4:$J$29,S944,"Cubic","Extrapolate=Linear","MultiX=Average","Skip=True","Sort=True")</f>
        <v>13.441279183035828</v>
      </c>
      <c r="U944" s="43">
        <f ca="1">_xll.BInterpol('Base CDI'!$H$4:$H$28,'Base CDI'!$I$4:$I$29,S944,"Cubic","Extrapolate=Linear","MultiX=Average","Skip=True","Sort=True")</f>
        <v>13.466988584620291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46722</v>
      </c>
      <c r="T945" s="43">
        <f ca="1">_xll.BInterpol('Base CDI'!$H$4:$H$28,'Base CDI'!$J$4:$J$29,S945,"Cubic","Extrapolate=Linear","MultiX=Average","Skip=True","Sort=True")</f>
        <v>13.440467629475561</v>
      </c>
      <c r="U945" s="43">
        <f ca="1">_xll.BInterpol('Base CDI'!$H$4:$H$28,'Base CDI'!$I$4:$I$29,S945,"Cubic","Extrapolate=Linear","MultiX=Average","Skip=True","Sort=True")</f>
        <v>13.466118932478558</v>
      </c>
    </row>
    <row r="946" spans="16:21" x14ac:dyDescent="0.25">
      <c r="P946" s="10">
        <v>35885</v>
      </c>
      <c r="Q946">
        <v>3.354304</v>
      </c>
      <c r="S946" s="42">
        <f t="shared" ca="1" si="19"/>
        <v>46723</v>
      </c>
      <c r="T946" s="43">
        <f ca="1">_xll.BInterpol('Base CDI'!$H$4:$H$28,'Base CDI'!$J$4:$J$29,S946,"Cubic","Extrapolate=Linear","MultiX=Average","Skip=True","Sort=True")</f>
        <v>13.43966027677803</v>
      </c>
      <c r="U946" s="43">
        <f ca="1">_xll.BInterpol('Base CDI'!$H$4:$H$28,'Base CDI'!$I$4:$I$29,S946,"Cubic","Extrapolate=Linear","MultiX=Average","Skip=True","Sort=True")</f>
        <v>13.465253878365388</v>
      </c>
    </row>
    <row r="947" spans="16:21" x14ac:dyDescent="0.25">
      <c r="P947" s="10">
        <v>35886</v>
      </c>
      <c r="Q947">
        <v>3.35751</v>
      </c>
      <c r="S947" s="42">
        <f t="shared" ca="1" si="19"/>
        <v>46724</v>
      </c>
      <c r="T947" s="43">
        <f ca="1">_xll.BInterpol('Base CDI'!$H$4:$H$28,'Base CDI'!$J$4:$J$29,S947,"Cubic","Extrapolate=Linear","MultiX=Average","Skip=True","Sort=True")</f>
        <v>13.438857117749722</v>
      </c>
      <c r="U947" s="43">
        <f ca="1">_xll.BInterpol('Base CDI'!$H$4:$H$28,'Base CDI'!$I$4:$I$29,S947,"Cubic","Extrapolate=Linear","MultiX=Average","Skip=True","Sort=True")</f>
        <v>13.464393422296515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46725</v>
      </c>
      <c r="T948" s="43">
        <f ca="1">_xll.BInterpol('Base CDI'!$H$4:$H$28,'Base CDI'!$J$4:$J$29,S948,"Cubic","Extrapolate=Linear","MultiX=Average","Skip=True","Sort=True")</f>
        <v>13.438058145197122</v>
      </c>
      <c r="U948" s="43">
        <f ca="1">_xll.BInterpol('Base CDI'!$H$4:$H$28,'Base CDI'!$I$4:$I$29,S948,"Cubic","Extrapolate=Linear","MultiX=Average","Skip=True","Sort=True")</f>
        <v>13.46353756428768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46726</v>
      </c>
      <c r="T949" s="43">
        <f ca="1">_xll.BInterpol('Base CDI'!$H$4:$H$28,'Base CDI'!$J$4:$J$29,S949,"Cubic","Extrapolate=Linear","MultiX=Average","Skip=True","Sort=True")</f>
        <v>13.43726335192672</v>
      </c>
      <c r="U949" s="43">
        <f ca="1">_xll.BInterpol('Base CDI'!$H$4:$H$28,'Base CDI'!$I$4:$I$29,S949,"Cubic","Extrapolate=Linear","MultiX=Average","Skip=True","Sort=True")</f>
        <v>13.462686304354619</v>
      </c>
    </row>
    <row r="950" spans="16:21" x14ac:dyDescent="0.25">
      <c r="P950" s="10">
        <v>35891</v>
      </c>
      <c r="Q950">
        <v>3.367165</v>
      </c>
      <c r="S950" s="42">
        <f t="shared" ca="1" si="19"/>
        <v>46727</v>
      </c>
      <c r="T950" s="43">
        <f ca="1">_xll.BInterpol('Base CDI'!$H$4:$H$28,'Base CDI'!$J$4:$J$29,S950,"Cubic","Extrapolate=Linear","MultiX=Average","Skip=True","Sort=True")</f>
        <v>13.436472730745002</v>
      </c>
      <c r="U950" s="43">
        <f ca="1">_xll.BInterpol('Base CDI'!$H$4:$H$28,'Base CDI'!$I$4:$I$29,S950,"Cubic","Extrapolate=Linear","MultiX=Average","Skip=True","Sort=True")</f>
        <v>13.461839642513072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46728</v>
      </c>
      <c r="T951" s="43">
        <f ca="1">_xll.BInterpol('Base CDI'!$H$4:$H$28,'Base CDI'!$J$4:$J$29,S951,"Cubic","Extrapolate=Linear","MultiX=Average","Skip=True","Sort=True")</f>
        <v>13.435686274458455</v>
      </c>
      <c r="U951" s="43">
        <f ca="1">_xll.BInterpol('Base CDI'!$H$4:$H$28,'Base CDI'!$I$4:$I$29,S951,"Cubic","Extrapolate=Linear","MultiX=Average","Skip=True","Sort=True")</f>
        <v>13.460997578778775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46729</v>
      </c>
      <c r="T952" s="43">
        <f ca="1">_xll.BInterpol('Base CDI'!$H$4:$H$28,'Base CDI'!$J$4:$J$29,S952,"Cubic","Extrapolate=Linear","MultiX=Average","Skip=True","Sort=True")</f>
        <v>13.434903975873564</v>
      </c>
      <c r="U952" s="43">
        <f ca="1">_xll.BInterpol('Base CDI'!$H$4:$H$28,'Base CDI'!$I$4:$I$29,S952,"Cubic","Extrapolate=Linear","MultiX=Average","Skip=True","Sort=True")</f>
        <v>13.460160113167465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46730</v>
      </c>
      <c r="T953" s="43">
        <f ca="1">_xll.BInterpol('Base CDI'!$H$4:$H$28,'Base CDI'!$J$4:$J$29,S953,"Cubic","Extrapolate=Linear","MultiX=Average","Skip=True","Sort=True")</f>
        <v>13.434125827796819</v>
      </c>
      <c r="U953" s="43">
        <f ca="1">_xll.BInterpol('Base CDI'!$H$4:$H$28,'Base CDI'!$I$4:$I$29,S953,"Cubic","Extrapolate=Linear","MultiX=Average","Skip=True","Sort=True")</f>
        <v>13.459327245694883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46731</v>
      </c>
      <c r="T954" s="43">
        <f ca="1">_xll.BInterpol('Base CDI'!$H$4:$H$28,'Base CDI'!$J$4:$J$29,S954,"Cubic","Extrapolate=Linear","MultiX=Average","Skip=True","Sort=True")</f>
        <v>13.433351823034707</v>
      </c>
      <c r="U954" s="43">
        <f ca="1">_xll.BInterpol('Base CDI'!$H$4:$H$28,'Base CDI'!$I$4:$I$29,S954,"Cubic","Extrapolate=Linear","MultiX=Average","Skip=True","Sort=True")</f>
        <v>13.458498976376765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46732</v>
      </c>
      <c r="T955" s="43">
        <f ca="1">_xll.BInterpol('Base CDI'!$H$4:$H$28,'Base CDI'!$J$4:$J$29,S955,"Cubic","Extrapolate=Linear","MultiX=Average","Skip=True","Sort=True")</f>
        <v>13.432581954393713</v>
      </c>
      <c r="U955" s="43">
        <f ca="1">_xll.BInterpol('Base CDI'!$H$4:$H$28,'Base CDI'!$I$4:$I$29,S955,"Cubic","Extrapolate=Linear","MultiX=Average","Skip=True","Sort=True")</f>
        <v>13.45767530522885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46733</v>
      </c>
      <c r="T956" s="43">
        <f ca="1">_xll.BInterpol('Base CDI'!$H$4:$H$28,'Base CDI'!$J$4:$J$29,S956,"Cubic","Extrapolate=Linear","MultiX=Average","Skip=True","Sort=True")</f>
        <v>13.431816214680326</v>
      </c>
      <c r="U956" s="43">
        <f ca="1">_xll.BInterpol('Base CDI'!$H$4:$H$28,'Base CDI'!$I$4:$I$29,S956,"Cubic","Extrapolate=Linear","MultiX=Average","Skip=True","Sort=True")</f>
        <v>13.456856232266874</v>
      </c>
    </row>
    <row r="957" spans="16:21" x14ac:dyDescent="0.25">
      <c r="P957" s="10">
        <v>35902</v>
      </c>
      <c r="Q957">
        <v>3.389122</v>
      </c>
      <c r="S957" s="42">
        <f t="shared" ca="1" si="19"/>
        <v>46734</v>
      </c>
      <c r="T957" s="43">
        <f ca="1">_xll.BInterpol('Base CDI'!$H$4:$H$28,'Base CDI'!$J$4:$J$29,S957,"Cubic","Extrapolate=Linear","MultiX=Average","Skip=True","Sort=True")</f>
        <v>13.431054596701031</v>
      </c>
      <c r="U957" s="43">
        <f ca="1">_xll.BInterpol('Base CDI'!$H$4:$H$28,'Base CDI'!$I$4:$I$29,S957,"Cubic","Extrapolate=Linear","MultiX=Average","Skip=True","Sort=True")</f>
        <v>13.456041757506577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46735</v>
      </c>
      <c r="T958" s="43">
        <f ca="1">_xll.BInterpol('Base CDI'!$H$4:$H$28,'Base CDI'!$J$4:$J$29,S958,"Cubic","Extrapolate=Linear","MultiX=Average","Skip=True","Sort=True")</f>
        <v>13.430297093262318</v>
      </c>
      <c r="U958" s="43">
        <f ca="1">_xll.BInterpol('Base CDI'!$H$4:$H$28,'Base CDI'!$I$4:$I$29,S958,"Cubic","Extrapolate=Linear","MultiX=Average","Skip=True","Sort=True")</f>
        <v>13.455231880963698</v>
      </c>
    </row>
    <row r="959" spans="16:21" x14ac:dyDescent="0.25">
      <c r="P959" s="10">
        <v>35907</v>
      </c>
      <c r="Q959">
        <v>3.394749</v>
      </c>
      <c r="S959" s="42">
        <f t="shared" ca="1" si="19"/>
        <v>46736</v>
      </c>
      <c r="T959" s="43">
        <f ca="1">_xll.BInterpol('Base CDI'!$H$4:$H$28,'Base CDI'!$J$4:$J$29,S959,"Cubic","Extrapolate=Linear","MultiX=Average","Skip=True","Sort=True")</f>
        <v>13.429543697170672</v>
      </c>
      <c r="U959" s="43">
        <f ca="1">_xll.BInterpol('Base CDI'!$H$4:$H$28,'Base CDI'!$I$4:$I$29,S959,"Cubic","Extrapolate=Linear","MultiX=Average","Skip=True","Sort=True")</f>
        <v>13.454426602653971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46737</v>
      </c>
      <c r="T960" s="43">
        <f ca="1">_xll.BInterpol('Base CDI'!$H$4:$H$28,'Base CDI'!$J$4:$J$29,S960,"Cubic","Extrapolate=Linear","MultiX=Average","Skip=True","Sort=True")</f>
        <v>13.428794401232581</v>
      </c>
      <c r="U960" s="43">
        <f ca="1">_xll.BInterpol('Base CDI'!$H$4:$H$28,'Base CDI'!$I$4:$I$29,S960,"Cubic","Extrapolate=Linear","MultiX=Average","Skip=True","Sort=True")</f>
        <v>13.453625922593137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46738</v>
      </c>
      <c r="T961" s="43">
        <f ca="1">_xll.BInterpol('Base CDI'!$H$4:$H$28,'Base CDI'!$J$4:$J$29,S961,"Cubic","Extrapolate=Linear","MultiX=Average","Skip=True","Sort=True")</f>
        <v>13.428049198254531</v>
      </c>
      <c r="U961" s="43">
        <f ca="1">_xll.BInterpol('Base CDI'!$H$4:$H$28,'Base CDI'!$I$4:$I$29,S961,"Cubic","Extrapolate=Linear","MultiX=Average","Skip=True","Sort=True")</f>
        <v>13.452829840796934</v>
      </c>
    </row>
    <row r="962" spans="16:21" x14ac:dyDescent="0.25">
      <c r="P962" s="10">
        <v>35912</v>
      </c>
      <c r="Q962">
        <v>3.403187</v>
      </c>
      <c r="S962" s="42">
        <f t="shared" ca="1" si="19"/>
        <v>46739</v>
      </c>
      <c r="T962" s="43">
        <f ca="1">_xll.BInterpol('Base CDI'!$H$4:$H$28,'Base CDI'!$J$4:$J$29,S962,"Cubic","Extrapolate=Linear","MultiX=Average","Skip=True","Sort=True")</f>
        <v>13.427308081043009</v>
      </c>
      <c r="U962" s="43">
        <f ca="1">_xll.BInterpol('Base CDI'!$H$4:$H$28,'Base CDI'!$I$4:$I$29,S962,"Cubic","Extrapolate=Linear","MultiX=Average","Skip=True","Sort=True")</f>
        <v>13.452038357281099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46740</v>
      </c>
      <c r="T963" s="43">
        <f ca="1">_xll.BInterpol('Base CDI'!$H$4:$H$28,'Base CDI'!$J$4:$J$29,S963,"Cubic","Extrapolate=Linear","MultiX=Average","Skip=True","Sort=True")</f>
        <v>13.426571042404502</v>
      </c>
      <c r="U963" s="43">
        <f ca="1">_xll.BInterpol('Base CDI'!$H$4:$H$28,'Base CDI'!$I$4:$I$29,S963,"Cubic","Extrapolate=Linear","MultiX=Average","Skip=True","Sort=True")</f>
        <v>13.451251472061371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46741</v>
      </c>
      <c r="T964" s="43">
        <f ca="1">_xll.BInterpol('Base CDI'!$H$4:$H$28,'Base CDI'!$J$4:$J$29,S964,"Cubic","Extrapolate=Linear","MultiX=Average","Skip=True","Sort=True")</f>
        <v>13.425838075145499</v>
      </c>
      <c r="U964" s="43">
        <f ca="1">_xll.BInterpol('Base CDI'!$H$4:$H$28,'Base CDI'!$I$4:$I$29,S964,"Cubic","Extrapolate=Linear","MultiX=Average","Skip=True","Sort=True")</f>
        <v>13.450469185153485</v>
      </c>
    </row>
    <row r="965" spans="16:21" x14ac:dyDescent="0.25">
      <c r="P965" s="10">
        <v>35915</v>
      </c>
      <c r="Q965">
        <v>3.411629</v>
      </c>
      <c r="S965" s="42">
        <f t="shared" ca="1" si="19"/>
        <v>46742</v>
      </c>
      <c r="T965" s="43">
        <f ca="1">_xll.BInterpol('Base CDI'!$H$4:$H$28,'Base CDI'!$J$4:$J$29,S965,"Cubic","Extrapolate=Linear","MultiX=Average","Skip=True","Sort=True")</f>
        <v>13.425109172072485</v>
      </c>
      <c r="U965" s="43">
        <f ca="1">_xll.BInterpol('Base CDI'!$H$4:$H$28,'Base CDI'!$I$4:$I$29,S965,"Cubic","Extrapolate=Linear","MultiX=Average","Skip=True","Sort=True")</f>
        <v>13.449691496573182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46743</v>
      </c>
      <c r="T966" s="43">
        <f ca="1">_xll.BInterpol('Base CDI'!$H$4:$H$28,'Base CDI'!$J$4:$J$29,S966,"Cubic","Extrapolate=Linear","MultiX=Average","Skip=True","Sort=True")</f>
        <v>13.42438432599195</v>
      </c>
      <c r="U966" s="43">
        <f ca="1">_xll.BInterpol('Base CDI'!$H$4:$H$28,'Base CDI'!$I$4:$I$29,S966,"Cubic","Extrapolate=Linear","MultiX=Average","Skip=True","Sort=True")</f>
        <v>13.448918406336199</v>
      </c>
    </row>
    <row r="967" spans="16:21" x14ac:dyDescent="0.25">
      <c r="P967" s="10">
        <v>35920</v>
      </c>
      <c r="Q967">
        <v>3.417224</v>
      </c>
      <c r="S967" s="42">
        <f t="shared" ca="1" si="19"/>
        <v>46744</v>
      </c>
      <c r="T967" s="43">
        <f ca="1">_xll.BInterpol('Base CDI'!$H$4:$H$28,'Base CDI'!$J$4:$J$29,S967,"Cubic","Extrapolate=Linear","MultiX=Average","Skip=True","Sort=True")</f>
        <v>13.423663529710376</v>
      </c>
      <c r="U967" s="43">
        <f ca="1">_xll.BInterpol('Base CDI'!$H$4:$H$28,'Base CDI'!$I$4:$I$29,S967,"Cubic","Extrapolate=Linear","MultiX=Average","Skip=True","Sort=True")</f>
        <v>13.448149914458275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46745</v>
      </c>
      <c r="T968" s="43">
        <f ca="1">_xll.BInterpol('Base CDI'!$H$4:$H$28,'Base CDI'!$J$4:$J$29,S968,"Cubic","Extrapolate=Linear","MultiX=Average","Skip=True","Sort=True")</f>
        <v>13.422946776034255</v>
      </c>
      <c r="U968" s="43">
        <f ca="1">_xll.BInterpol('Base CDI'!$H$4:$H$28,'Base CDI'!$I$4:$I$29,S968,"Cubic","Extrapolate=Linear","MultiX=Average","Skip=True","Sort=True")</f>
        <v>13.447386020955147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46746</v>
      </c>
      <c r="T969" s="43">
        <f ca="1">_xll.BInterpol('Base CDI'!$H$4:$H$28,'Base CDI'!$J$4:$J$29,S969,"Cubic","Extrapolate=Linear","MultiX=Average","Skip=True","Sort=True")</f>
        <v>13.422234057770073</v>
      </c>
      <c r="U969" s="43">
        <f ca="1">_xll.BInterpol('Base CDI'!$H$4:$H$28,'Base CDI'!$I$4:$I$29,S969,"Cubic","Extrapolate=Linear","MultiX=Average","Skip=True","Sort=True")</f>
        <v>13.446626725842552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46747</v>
      </c>
      <c r="T970" s="43">
        <f ca="1">_xll.BInterpol('Base CDI'!$H$4:$H$28,'Base CDI'!$J$4:$J$29,S970,"Cubic","Extrapolate=Linear","MultiX=Average","Skip=True","Sort=True")</f>
        <v>13.421525367724314</v>
      </c>
      <c r="U970" s="43">
        <f ca="1">_xll.BInterpol('Base CDI'!$H$4:$H$28,'Base CDI'!$I$4:$I$29,S970,"Cubic","Extrapolate=Linear","MultiX=Average","Skip=True","Sort=True")</f>
        <v>13.445872029136229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46748</v>
      </c>
      <c r="T971" s="43">
        <f ca="1">_xll.BInterpol('Base CDI'!$H$4:$H$28,'Base CDI'!$J$4:$J$29,S971,"Cubic","Extrapolate=Linear","MultiX=Average","Skip=True","Sort=True")</f>
        <v>13.420820698703467</v>
      </c>
      <c r="U971" s="43">
        <f ca="1">_xll.BInterpol('Base CDI'!$H$4:$H$28,'Base CDI'!$I$4:$I$29,S971,"Cubic","Extrapolate=Linear","MultiX=Average","Skip=True","Sort=True")</f>
        <v>13.445121930851919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46749</v>
      </c>
      <c r="T972" s="43">
        <f ca="1">_xll.BInterpol('Base CDI'!$H$4:$H$28,'Base CDI'!$J$4:$J$29,S972,"Cubic","Extrapolate=Linear","MultiX=Average","Skip=True","Sort=True")</f>
        <v>13.42012004351402</v>
      </c>
      <c r="U972" s="43">
        <f ca="1">_xll.BInterpol('Base CDI'!$H$4:$H$28,'Base CDI'!$I$4:$I$29,S972,"Cubic","Extrapolate=Linear","MultiX=Average","Skip=True","Sort=True")</f>
        <v>13.444376431005352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46750</v>
      </c>
      <c r="T973" s="43">
        <f ca="1">_xll.BInterpol('Base CDI'!$H$4:$H$28,'Base CDI'!$J$4:$J$29,S973,"Cubic","Extrapolate=Linear","MultiX=Average","Skip=True","Sort=True")</f>
        <v>13.419423394962459</v>
      </c>
      <c r="U973" s="43">
        <f ca="1">_xll.BInterpol('Base CDI'!$H$4:$H$28,'Base CDI'!$I$4:$I$29,S973,"Cubic","Extrapolate=Linear","MultiX=Average","Skip=True","Sort=True")</f>
        <v>13.443635529612274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46751</v>
      </c>
      <c r="T974" s="43">
        <f ca="1">_xll.BInterpol('Base CDI'!$H$4:$H$28,'Base CDI'!$J$4:$J$29,S974,"Cubic","Extrapolate=Linear","MultiX=Average","Skip=True","Sort=True")</f>
        <v>13.418730745855273</v>
      </c>
      <c r="U974" s="43">
        <f ca="1">_xll.BInterpol('Base CDI'!$H$4:$H$28,'Base CDI'!$I$4:$I$29,S974,"Cubic","Extrapolate=Linear","MultiX=Average","Skip=True","Sort=True")</f>
        <v>13.44289922668842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46752</v>
      </c>
      <c r="T975" s="43">
        <f ca="1">_xll.BInterpol('Base CDI'!$H$4:$H$28,'Base CDI'!$J$4:$J$29,S975,"Cubic","Extrapolate=Linear","MultiX=Average","Skip=True","Sort=True")</f>
        <v>13.418042088998947</v>
      </c>
      <c r="U975" s="43">
        <f ca="1">_xll.BInterpol('Base CDI'!$H$4:$H$28,'Base CDI'!$I$4:$I$29,S975,"Cubic","Extrapolate=Linear","MultiX=Average","Skip=True","Sort=True")</f>
        <v>13.442167522249527</v>
      </c>
    </row>
    <row r="976" spans="16:21" x14ac:dyDescent="0.25">
      <c r="P976" s="10">
        <v>35933</v>
      </c>
      <c r="Q976">
        <v>3.442806</v>
      </c>
      <c r="S976" s="42">
        <f t="shared" ca="1" si="20"/>
        <v>46753</v>
      </c>
      <c r="T976" s="43">
        <f ca="1">_xll.BInterpol('Base CDI'!$H$4:$H$28,'Base CDI'!$J$4:$J$29,S976,"Cubic","Extrapolate=Linear","MultiX=Average","Skip=True","Sort=True")</f>
        <v>13.417357417199968</v>
      </c>
      <c r="U976" s="43">
        <f ca="1">_xll.BInterpol('Base CDI'!$H$4:$H$28,'Base CDI'!$I$4:$I$29,S976,"Cubic","Extrapolate=Linear","MultiX=Average","Skip=True","Sort=True")</f>
        <v>13.441440416311334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46754</v>
      </c>
      <c r="T977" s="43">
        <f ca="1">_xll.BInterpol('Base CDI'!$H$4:$H$28,'Base CDI'!$J$4:$J$29,S977,"Cubic","Extrapolate=Linear","MultiX=Average","Skip=True","Sort=True")</f>
        <v>13.416676723264823</v>
      </c>
      <c r="U977" s="43">
        <f ca="1">_xll.BInterpol('Base CDI'!$H$4:$H$28,'Base CDI'!$I$4:$I$29,S977,"Cubic","Extrapolate=Linear","MultiX=Average","Skip=True","Sort=True")</f>
        <v>13.440717908889578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46755</v>
      </c>
      <c r="T978" s="43">
        <f ca="1">_xll.BInterpol('Base CDI'!$H$4:$H$28,'Base CDI'!$J$4:$J$29,S978,"Cubic","Extrapolate=Linear","MultiX=Average","Skip=True","Sort=True")</f>
        <v>13.416</v>
      </c>
      <c r="U978" s="43">
        <f ca="1">_xll.BInterpol('Base CDI'!$H$4:$H$28,'Base CDI'!$I$4:$I$29,S978,"Cubic","Extrapolate=Linear","MultiX=Average","Skip=True","Sort=True")</f>
        <v>13.44</v>
      </c>
    </row>
    <row r="979" spans="16:21" x14ac:dyDescent="0.25">
      <c r="P979" s="10">
        <v>35936</v>
      </c>
      <c r="Q979">
        <v>3.451206</v>
      </c>
      <c r="S979" s="42">
        <f t="shared" ca="1" si="20"/>
        <v>46756</v>
      </c>
      <c r="T979" s="43">
        <f ca="1">_xll.BInterpol('Base CDI'!$H$4:$H$28,'Base CDI'!$J$4:$J$29,S979,"Cubic","Extrapolate=Linear","MultiX=Average","Skip=True","Sort=True")</f>
        <v>13.415327239832838</v>
      </c>
      <c r="U979" s="43">
        <f ca="1">_xll.BInterpol('Base CDI'!$H$4:$H$28,'Base CDI'!$I$4:$I$29,S979,"Cubic","Extrapolate=Linear","MultiX=Average","Skip=True","Sort=True")</f>
        <v>13.439286687596711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46757</v>
      </c>
      <c r="T980" s="43">
        <f ca="1">_xll.BInterpol('Base CDI'!$H$4:$H$28,'Base CDI'!$J$4:$J$29,S980,"Cubic","Extrapolate=Linear","MultiX=Average","Skip=True","Sort=True")</f>
        <v>13.414658433674079</v>
      </c>
      <c r="U980" s="43">
        <f ca="1">_xll.BInterpol('Base CDI'!$H$4:$H$28,'Base CDI'!$I$4:$I$29,S980,"Cubic","Extrapolate=Linear","MultiX=Average","Skip=True","Sort=True")</f>
        <v>13.438577961387335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46758</v>
      </c>
      <c r="T981" s="43">
        <f ca="1">_xll.BInterpol('Base CDI'!$H$4:$H$28,'Base CDI'!$J$4:$J$29,S981,"Cubic","Extrapolate=Linear","MultiX=Average","Skip=True","Sort=True")</f>
        <v>13.413993572055322</v>
      </c>
      <c r="U981" s="43">
        <f ca="1">_xll.BInterpol('Base CDI'!$H$4:$H$28,'Base CDI'!$I$4:$I$29,S981,"Cubic","Extrapolate=Linear","MultiX=Average","Skip=True","Sort=True")</f>
        <v>13.437873809017868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46759</v>
      </c>
      <c r="T982" s="43">
        <f ca="1">_xll.BInterpol('Base CDI'!$H$4:$H$28,'Base CDI'!$J$4:$J$29,S982,"Cubic","Extrapolate=Linear","MultiX=Average","Skip=True","Sort=True")</f>
        <v>13.413332645508161</v>
      </c>
      <c r="U982" s="43">
        <f ca="1">_xll.BInterpol('Base CDI'!$H$4:$H$28,'Base CDI'!$I$4:$I$29,S982,"Cubic","Extrapolate=Linear","MultiX=Average","Skip=True","Sort=True")</f>
        <v>13.437174218134311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46760</v>
      </c>
      <c r="T983" s="43">
        <f ca="1">_xll.BInterpol('Base CDI'!$H$4:$H$28,'Base CDI'!$J$4:$J$29,S983,"Cubic","Extrapolate=Linear","MultiX=Average","Skip=True","Sort=True")</f>
        <v>13.412675644564191</v>
      </c>
      <c r="U983" s="43">
        <f ca="1">_xll.BInterpol('Base CDI'!$H$4:$H$28,'Base CDI'!$I$4:$I$29,S983,"Cubic","Extrapolate=Linear","MultiX=Average","Skip=True","Sort=True")</f>
        <v>13.436479176382663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46761</v>
      </c>
      <c r="T984" s="43">
        <f ca="1">_xll.BInterpol('Base CDI'!$H$4:$H$28,'Base CDI'!$J$4:$J$29,S984,"Cubic","Extrapolate=Linear","MultiX=Average","Skip=True","Sort=True")</f>
        <v>13.412022559755009</v>
      </c>
      <c r="U984" s="43">
        <f ca="1">_xll.BInterpol('Base CDI'!$H$4:$H$28,'Base CDI'!$I$4:$I$29,S984,"Cubic","Extrapolate=Linear","MultiX=Average","Skip=True","Sort=True")</f>
        <v>13.43578867140892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46762</v>
      </c>
      <c r="T985" s="43">
        <f ca="1">_xll.BInterpol('Base CDI'!$H$4:$H$28,'Base CDI'!$J$4:$J$29,S985,"Cubic","Extrapolate=Linear","MultiX=Average","Skip=True","Sort=True")</f>
        <v>13.41137338161221</v>
      </c>
      <c r="U985" s="43">
        <f ca="1">_xll.BInterpol('Base CDI'!$H$4:$H$28,'Base CDI'!$I$4:$I$29,S985,"Cubic","Extrapolate=Linear","MultiX=Average","Skip=True","Sort=True")</f>
        <v>13.435102690859082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46763</v>
      </c>
      <c r="T986" s="43">
        <f ca="1">_xll.BInterpol('Base CDI'!$H$4:$H$28,'Base CDI'!$J$4:$J$29,S986,"Cubic","Extrapolate=Linear","MultiX=Average","Skip=True","Sort=True")</f>
        <v>13.41072810066739</v>
      </c>
      <c r="U986" s="43">
        <f ca="1">_xll.BInterpol('Base CDI'!$H$4:$H$28,'Base CDI'!$I$4:$I$29,S986,"Cubic","Extrapolate=Linear","MultiX=Average","Skip=True","Sort=True")</f>
        <v>13.43442122237915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46764</v>
      </c>
      <c r="T987" s="43">
        <f ca="1">_xll.BInterpol('Base CDI'!$H$4:$H$28,'Base CDI'!$J$4:$J$29,S987,"Cubic","Extrapolate=Linear","MultiX=Average","Skip=True","Sort=True")</f>
        <v>13.410086707452145</v>
      </c>
      <c r="U987" s="43">
        <f ca="1">_xll.BInterpol('Base CDI'!$H$4:$H$28,'Base CDI'!$I$4:$I$29,S987,"Cubic","Extrapolate=Linear","MultiX=Average","Skip=True","Sort=True")</f>
        <v>13.433744253615117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46765</v>
      </c>
      <c r="T988" s="43">
        <f ca="1">_xll.BInterpol('Base CDI'!$H$4:$H$28,'Base CDI'!$J$4:$J$29,S988,"Cubic","Extrapolate=Linear","MultiX=Average","Skip=True","Sort=True")</f>
        <v>13.409449192498071</v>
      </c>
      <c r="U988" s="43">
        <f ca="1">_xll.BInterpol('Base CDI'!$H$4:$H$28,'Base CDI'!$I$4:$I$29,S988,"Cubic","Extrapolate=Linear","MultiX=Average","Skip=True","Sort=True")</f>
        <v>13.433071772212987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46766</v>
      </c>
      <c r="T989" s="43">
        <f ca="1">_xll.BInterpol('Base CDI'!$H$4:$H$28,'Base CDI'!$J$4:$J$29,S989,"Cubic","Extrapolate=Linear","MultiX=Average","Skip=True","Sort=True")</f>
        <v>13.408815546336763</v>
      </c>
      <c r="U989" s="43">
        <f ca="1">_xll.BInterpol('Base CDI'!$H$4:$H$28,'Base CDI'!$I$4:$I$29,S989,"Cubic","Extrapolate=Linear","MultiX=Average","Skip=True","Sort=True")</f>
        <v>13.432403765818755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46767</v>
      </c>
      <c r="T990" s="43">
        <f ca="1">_xll.BInterpol('Base CDI'!$H$4:$H$28,'Base CDI'!$J$4:$J$29,S990,"Cubic","Extrapolate=Linear","MultiX=Average","Skip=True","Sort=True")</f>
        <v>13.408185759499817</v>
      </c>
      <c r="U990" s="43">
        <f ca="1">_xll.BInterpol('Base CDI'!$H$4:$H$28,'Base CDI'!$I$4:$I$29,S990,"Cubic","Extrapolate=Linear","MultiX=Average","Skip=True","Sort=True")</f>
        <v>13.431740222078419</v>
      </c>
    </row>
    <row r="991" spans="16:21" x14ac:dyDescent="0.25">
      <c r="P991" s="10">
        <v>35954</v>
      </c>
      <c r="Q991">
        <v>3.483196</v>
      </c>
      <c r="S991" s="42">
        <f t="shared" ca="1" si="20"/>
        <v>46768</v>
      </c>
      <c r="T991" s="43">
        <f ca="1">_xll.BInterpol('Base CDI'!$H$4:$H$28,'Base CDI'!$J$4:$J$29,S991,"Cubic","Extrapolate=Linear","MultiX=Average","Skip=True","Sort=True")</f>
        <v>13.407559822518829</v>
      </c>
      <c r="U991" s="43">
        <f ca="1">_xll.BInterpol('Base CDI'!$H$4:$H$28,'Base CDI'!$I$4:$I$29,S991,"Cubic","Extrapolate=Linear","MultiX=Average","Skip=True","Sort=True")</f>
        <v>13.431081128637981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46769</v>
      </c>
      <c r="T992" s="43">
        <f ca="1">_xll.BInterpol('Base CDI'!$H$4:$H$28,'Base CDI'!$J$4:$J$29,S992,"Cubic","Extrapolate=Linear","MultiX=Average","Skip=True","Sort=True")</f>
        <v>13.406937725925395</v>
      </c>
      <c r="U992" s="43">
        <f ca="1">_xll.BInterpol('Base CDI'!$H$4:$H$28,'Base CDI'!$I$4:$I$29,S992,"Cubic","Extrapolate=Linear","MultiX=Average","Skip=True","Sort=True")</f>
        <v>13.430426473143438</v>
      </c>
    </row>
    <row r="993" spans="16:21" x14ac:dyDescent="0.25">
      <c r="P993" s="10">
        <v>35956</v>
      </c>
      <c r="Q993">
        <v>3.488483</v>
      </c>
      <c r="S993" s="42">
        <f t="shared" ca="1" si="20"/>
        <v>46770</v>
      </c>
      <c r="T993" s="43">
        <f ca="1">_xll.BInterpol('Base CDI'!$H$4:$H$28,'Base CDI'!$J$4:$J$29,S993,"Cubic","Extrapolate=Linear","MultiX=Average","Skip=True","Sort=True")</f>
        <v>13.40631946025111</v>
      </c>
      <c r="U993" s="43">
        <f ca="1">_xll.BInterpol('Base CDI'!$H$4:$H$28,'Base CDI'!$I$4:$I$29,S993,"Cubic","Extrapolate=Linear","MultiX=Average","Skip=True","Sort=True")</f>
        <v>13.429776243240786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46771</v>
      </c>
      <c r="T994" s="43">
        <f ca="1">_xll.BInterpol('Base CDI'!$H$4:$H$28,'Base CDI'!$J$4:$J$29,S994,"Cubic","Extrapolate=Linear","MultiX=Average","Skip=True","Sort=True")</f>
        <v>13.405705016027571</v>
      </c>
      <c r="U994" s="43">
        <f ca="1">_xll.BInterpol('Base CDI'!$H$4:$H$28,'Base CDI'!$I$4:$I$29,S994,"Cubic","Extrapolate=Linear","MultiX=Average","Skip=True","Sort=True")</f>
        <v>13.429130426576029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46772</v>
      </c>
      <c r="T995" s="43">
        <f ca="1">_xll.BInterpol('Base CDI'!$H$4:$H$28,'Base CDI'!$J$4:$J$29,S995,"Cubic","Extrapolate=Linear","MultiX=Average","Skip=True","Sort=True")</f>
        <v>13.405094383786373</v>
      </c>
      <c r="U995" s="43">
        <f ca="1">_xll.BInterpol('Base CDI'!$H$4:$H$28,'Base CDI'!$I$4:$I$29,S995,"Cubic","Extrapolate=Linear","MultiX=Average","Skip=True","Sort=True")</f>
        <v>13.428489010795159</v>
      </c>
    </row>
    <row r="996" spans="16:21" x14ac:dyDescent="0.25">
      <c r="P996" s="10">
        <v>35962</v>
      </c>
      <c r="Q996">
        <v>3.496429</v>
      </c>
      <c r="S996" s="42">
        <f t="shared" ca="1" si="20"/>
        <v>46773</v>
      </c>
      <c r="T996" s="43">
        <f ca="1">_xll.BInterpol('Base CDI'!$H$4:$H$28,'Base CDI'!$J$4:$J$29,S996,"Cubic","Extrapolate=Linear","MultiX=Average","Skip=True","Sort=True")</f>
        <v>13.404487554059111</v>
      </c>
      <c r="U996" s="43">
        <f ca="1">_xll.BInterpol('Base CDI'!$H$4:$H$28,'Base CDI'!$I$4:$I$29,S996,"Cubic","Extrapolate=Linear","MultiX=Average","Skip=True","Sort=True")</f>
        <v>13.42785198354418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46774</v>
      </c>
      <c r="T997" s="43">
        <f ca="1">_xll.BInterpol('Base CDI'!$H$4:$H$28,'Base CDI'!$J$4:$J$29,S997,"Cubic","Extrapolate=Linear","MultiX=Average","Skip=True","Sort=True")</f>
        <v>13.403884517377382</v>
      </c>
      <c r="U997" s="43">
        <f ca="1">_xll.BInterpol('Base CDI'!$H$4:$H$28,'Base CDI'!$I$4:$I$29,S997,"Cubic","Extrapolate=Linear","MultiX=Average","Skip=True","Sort=True")</f>
        <v>13.427219332469088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46775</v>
      </c>
      <c r="T998" s="43">
        <f ca="1">_xll.BInterpol('Base CDI'!$H$4:$H$28,'Base CDI'!$J$4:$J$29,S998,"Cubic","Extrapolate=Linear","MultiX=Average","Skip=True","Sort=True")</f>
        <v>13.403285264272782</v>
      </c>
      <c r="U998" s="43">
        <f ca="1">_xll.BInterpol('Base CDI'!$H$4:$H$28,'Base CDI'!$I$4:$I$29,S998,"Cubic","Extrapolate=Linear","MultiX=Average","Skip=True","Sort=True")</f>
        <v>13.426591045215881</v>
      </c>
    </row>
    <row r="999" spans="16:21" x14ac:dyDescent="0.25">
      <c r="P999" s="10">
        <v>35965</v>
      </c>
      <c r="Q999">
        <v>3.504407</v>
      </c>
      <c r="S999" s="42">
        <f t="shared" ca="1" si="20"/>
        <v>46776</v>
      </c>
      <c r="T999" s="43">
        <f ca="1">_xll.BInterpol('Base CDI'!$H$4:$H$28,'Base CDI'!$J$4:$J$29,S999,"Cubic","Extrapolate=Linear","MultiX=Average","Skip=True","Sort=True")</f>
        <v>13.402689785276904</v>
      </c>
      <c r="U999" s="43">
        <f ca="1">_xll.BInterpol('Base CDI'!$H$4:$H$28,'Base CDI'!$I$4:$I$29,S999,"Cubic","Extrapolate=Linear","MultiX=Average","Skip=True","Sort=True")</f>
        <v>13.425967109430561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46777</v>
      </c>
      <c r="T1000" s="43">
        <f ca="1">_xll.BInterpol('Base CDI'!$H$4:$H$28,'Base CDI'!$J$4:$J$29,S1000,"Cubic","Extrapolate=Linear","MultiX=Average","Skip=True","Sort=True")</f>
        <v>13.402098070921348</v>
      </c>
      <c r="U1000" s="43">
        <f ca="1">_xll.BInterpol('Base CDI'!$H$4:$H$28,'Base CDI'!$I$4:$I$29,S1000,"Cubic","Extrapolate=Linear","MultiX=Average","Skip=True","Sort=True")</f>
        <v>13.425347512759121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46778</v>
      </c>
      <c r="T1001" s="43">
        <f ca="1">_xll.BInterpol('Base CDI'!$H$4:$H$28,'Base CDI'!$J$4:$J$29,S1001,"Cubic","Extrapolate=Linear","MultiX=Average","Skip=True","Sort=True")</f>
        <v>13.401510111737705</v>
      </c>
      <c r="U1001" s="43">
        <f ca="1">_xll.BInterpol('Base CDI'!$H$4:$H$28,'Base CDI'!$I$4:$I$29,S1001,"Cubic","Extrapolate=Linear","MultiX=Average","Skip=True","Sort=True")</f>
        <v>13.424732242847563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46779</v>
      </c>
      <c r="T1002" s="43">
        <f ca="1">_xll.BInterpol('Base CDI'!$H$4:$H$28,'Base CDI'!$J$4:$J$29,S1002,"Cubic","Extrapolate=Linear","MultiX=Average","Skip=True","Sort=True")</f>
        <v>13.400925898257576</v>
      </c>
      <c r="U1002" s="43">
        <f ca="1">_xll.BInterpol('Base CDI'!$H$4:$H$28,'Base CDI'!$I$4:$I$29,S1002,"Cubic","Extrapolate=Linear","MultiX=Average","Skip=True","Sort=True")</f>
        <v>13.424121287341887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46780</v>
      </c>
      <c r="T1003" s="43">
        <f ca="1">_xll.BInterpol('Base CDI'!$H$4:$H$28,'Base CDI'!$J$4:$J$29,S1003,"Cubic","Extrapolate=Linear","MultiX=Average","Skip=True","Sort=True")</f>
        <v>13.400345421012553</v>
      </c>
      <c r="U1003" s="43">
        <f ca="1">_xll.BInterpol('Base CDI'!$H$4:$H$28,'Base CDI'!$I$4:$I$29,S1003,"Cubic","Extrapolate=Linear","MultiX=Average","Skip=True","Sort=True")</f>
        <v>13.423514633888088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46781</v>
      </c>
      <c r="T1004" s="43">
        <f ca="1">_xll.BInterpol('Base CDI'!$H$4:$H$28,'Base CDI'!$J$4:$J$29,S1004,"Cubic","Extrapolate=Linear","MultiX=Average","Skip=True","Sort=True")</f>
        <v>13.399768670534232</v>
      </c>
      <c r="U1004" s="43">
        <f ca="1">_xll.BInterpol('Base CDI'!$H$4:$H$28,'Base CDI'!$I$4:$I$29,S1004,"Cubic","Extrapolate=Linear","MultiX=Average","Skip=True","Sort=True")</f>
        <v>13.422912270132166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46782</v>
      </c>
      <c r="T1005" s="43">
        <f ca="1">_xll.BInterpol('Base CDI'!$H$4:$H$28,'Base CDI'!$J$4:$J$29,S1005,"Cubic","Extrapolate=Linear","MultiX=Average","Skip=True","Sort=True")</f>
        <v>13.399195637354211</v>
      </c>
      <c r="U1005" s="43">
        <f ca="1">_xll.BInterpol('Base CDI'!$H$4:$H$28,'Base CDI'!$I$4:$I$29,S1005,"Cubic","Extrapolate=Linear","MultiX=Average","Skip=True","Sort=True")</f>
        <v>13.42231418372012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46783</v>
      </c>
      <c r="T1006" s="43">
        <f ca="1">_xll.BInterpol('Base CDI'!$H$4:$H$28,'Base CDI'!$J$4:$J$29,S1006,"Cubic","Extrapolate=Linear","MultiX=Average","Skip=True","Sort=True")</f>
        <v>13.398626312004083</v>
      </c>
      <c r="U1006" s="43">
        <f ca="1">_xll.BInterpol('Base CDI'!$H$4:$H$28,'Base CDI'!$I$4:$I$29,S1006,"Cubic","Extrapolate=Linear","MultiX=Average","Skip=True","Sort=True")</f>
        <v>13.421720362297949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46784</v>
      </c>
      <c r="T1007" s="43">
        <f ca="1">_xll.BInterpol('Base CDI'!$H$4:$H$28,'Base CDI'!$J$4:$J$29,S1007,"Cubic","Extrapolate=Linear","MultiX=Average","Skip=True","Sort=True")</f>
        <v>13.398060685015446</v>
      </c>
      <c r="U1007" s="43">
        <f ca="1">_xll.BInterpol('Base CDI'!$H$4:$H$28,'Base CDI'!$I$4:$I$29,S1007,"Cubic","Extrapolate=Linear","MultiX=Average","Skip=True","Sort=True")</f>
        <v>13.421130793511649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46785</v>
      </c>
      <c r="T1008" s="43">
        <f ca="1">_xll.BInterpol('Base CDI'!$H$4:$H$28,'Base CDI'!$J$4:$J$29,S1008,"Cubic","Extrapolate=Linear","MultiX=Average","Skip=True","Sort=True")</f>
        <v>13.397498746919895</v>
      </c>
      <c r="U1008" s="43">
        <f ca="1">_xll.BInterpol('Base CDI'!$H$4:$H$28,'Base CDI'!$I$4:$I$29,S1008,"Cubic","Extrapolate=Linear","MultiX=Average","Skip=True","Sort=True")</f>
        <v>13.420545465007221</v>
      </c>
    </row>
    <row r="1009" spans="16:21" x14ac:dyDescent="0.25">
      <c r="P1009" s="10">
        <v>35979</v>
      </c>
      <c r="Q1009">
        <v>3.530605</v>
      </c>
      <c r="S1009" s="42">
        <f t="shared" ca="1" si="20"/>
        <v>46786</v>
      </c>
      <c r="T1009" s="43">
        <f ca="1">_xll.BInterpol('Base CDI'!$H$4:$H$28,'Base CDI'!$J$4:$J$29,S1009,"Cubic","Extrapolate=Linear","MultiX=Average","Skip=True","Sort=True")</f>
        <v>13.396940488249026</v>
      </c>
      <c r="U1009" s="43">
        <f ca="1">_xll.BInterpol('Base CDI'!$H$4:$H$28,'Base CDI'!$I$4:$I$29,S1009,"Cubic","Extrapolate=Linear","MultiX=Average","Skip=True","Sort=True")</f>
        <v>13.419964364430664</v>
      </c>
    </row>
    <row r="1010" spans="16:21" x14ac:dyDescent="0.25">
      <c r="P1010" s="10">
        <v>35982</v>
      </c>
      <c r="Q1010">
        <v>3.533201</v>
      </c>
      <c r="S1010" s="42">
        <f t="shared" ca="1" si="20"/>
        <v>46787</v>
      </c>
      <c r="T1010" s="43">
        <f ca="1">_xll.BInterpol('Base CDI'!$H$4:$H$28,'Base CDI'!$J$4:$J$29,S1010,"Cubic","Extrapolate=Linear","MultiX=Average","Skip=True","Sort=True")</f>
        <v>13.396385899534435</v>
      </c>
      <c r="U1010" s="43">
        <f ca="1">_xll.BInterpol('Base CDI'!$H$4:$H$28,'Base CDI'!$I$4:$I$29,S1010,"Cubic","Extrapolate=Linear","MultiX=Average","Skip=True","Sort=True")</f>
        <v>13.419387479427973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46788</v>
      </c>
      <c r="T1011" s="43">
        <f ca="1">_xll.BInterpol('Base CDI'!$H$4:$H$28,'Base CDI'!$J$4:$J$29,S1011,"Cubic","Extrapolate=Linear","MultiX=Average","Skip=True","Sort=True")</f>
        <v>13.395834971307716</v>
      </c>
      <c r="U1011" s="43">
        <f ca="1">_xll.BInterpol('Base CDI'!$H$4:$H$28,'Base CDI'!$I$4:$I$29,S1011,"Cubic","Extrapolate=Linear","MultiX=Average","Skip=True","Sort=True")</f>
        <v>13.418814797645151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46789</v>
      </c>
      <c r="T1012" s="43">
        <f ca="1">_xll.BInterpol('Base CDI'!$H$4:$H$28,'Base CDI'!$J$4:$J$29,S1012,"Cubic","Extrapolate=Linear","MultiX=Average","Skip=True","Sort=True")</f>
        <v>13.395287694100466</v>
      </c>
      <c r="U1012" s="43">
        <f ca="1">_xll.BInterpol('Base CDI'!$H$4:$H$28,'Base CDI'!$I$4:$I$29,S1012,"Cubic","Extrapolate=Linear","MultiX=Average","Skip=True","Sort=True")</f>
        <v>13.418246306728195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46790</v>
      </c>
      <c r="T1013" s="43">
        <f ca="1">_xll.BInterpol('Base CDI'!$H$4:$H$28,'Base CDI'!$J$4:$J$29,S1013,"Cubic","Extrapolate=Linear","MultiX=Average","Skip=True","Sort=True")</f>
        <v>13.394744058444282</v>
      </c>
      <c r="U1013" s="43">
        <f ca="1">_xll.BInterpol('Base CDI'!$H$4:$H$28,'Base CDI'!$I$4:$I$29,S1013,"Cubic","Extrapolate=Linear","MultiX=Average","Skip=True","Sort=True")</f>
        <v>13.4176819943231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46791</v>
      </c>
      <c r="T1014" s="43">
        <f ca="1">_xll.BInterpol('Base CDI'!$H$4:$H$28,'Base CDI'!$J$4:$J$29,S1014,"Cubic","Extrapolate=Linear","MultiX=Average","Skip=True","Sort=True")</f>
        <v>13.394204054870757</v>
      </c>
      <c r="U1014" s="43">
        <f ca="1">_xll.BInterpol('Base CDI'!$H$4:$H$28,'Base CDI'!$I$4:$I$29,S1014,"Cubic","Extrapolate=Linear","MultiX=Average","Skip=True","Sort=True")</f>
        <v>13.417121848075869</v>
      </c>
    </row>
    <row r="1015" spans="16:21" x14ac:dyDescent="0.25">
      <c r="P1015" s="10">
        <v>35989</v>
      </c>
      <c r="Q1015">
        <v>3.546227</v>
      </c>
      <c r="S1015" s="42">
        <f t="shared" ca="1" si="20"/>
        <v>46792</v>
      </c>
      <c r="T1015" s="43">
        <f ca="1">_xll.BInterpol('Base CDI'!$H$4:$H$28,'Base CDI'!$J$4:$J$29,S1015,"Cubic","Extrapolate=Linear","MultiX=Average","Skip=True","Sort=True")</f>
        <v>13.393667673911489</v>
      </c>
      <c r="U1015" s="43">
        <f ca="1">_xll.BInterpol('Base CDI'!$H$4:$H$28,'Base CDI'!$I$4:$I$29,S1015,"Cubic","Extrapolate=Linear","MultiX=Average","Skip=True","Sort=True")</f>
        <v>13.4165658556325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46793</v>
      </c>
      <c r="T1016" s="43">
        <f ca="1">_xll.BInterpol('Base CDI'!$H$4:$H$28,'Base CDI'!$J$4:$J$29,S1016,"Cubic","Extrapolate=Linear","MultiX=Average","Skip=True","Sort=True")</f>
        <v>13.393134906098073</v>
      </c>
      <c r="U1016" s="43">
        <f ca="1">_xll.BInterpol('Base CDI'!$H$4:$H$28,'Base CDI'!$I$4:$I$29,S1016,"Cubic","Extrapolate=Linear","MultiX=Average","Skip=True","Sort=True")</f>
        <v>13.416014004638988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46794</v>
      </c>
      <c r="T1017" s="43">
        <f ca="1">_xll.BInterpol('Base CDI'!$H$4:$H$28,'Base CDI'!$J$4:$J$29,S1017,"Cubic","Extrapolate=Linear","MultiX=Average","Skip=True","Sort=True")</f>
        <v>13.392605741962104</v>
      </c>
      <c r="U1017" s="43">
        <f ca="1">_xll.BInterpol('Base CDI'!$H$4:$H$28,'Base CDI'!$I$4:$I$29,S1017,"Cubic","Extrapolate=Linear","MultiX=Average","Skip=True","Sort=True")</f>
        <v>13.415466282741336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46795</v>
      </c>
      <c r="T1018" s="43">
        <f ca="1">_xll.BInterpol('Base CDI'!$H$4:$H$28,'Base CDI'!$J$4:$J$29,S1018,"Cubic","Extrapolate=Linear","MultiX=Average","Skip=True","Sort=True")</f>
        <v>13.392080172035179</v>
      </c>
      <c r="U1018" s="43">
        <f ca="1">_xll.BInterpol('Base CDI'!$H$4:$H$28,'Base CDI'!$I$4:$I$29,S1018,"Cubic","Extrapolate=Linear","MultiX=Average","Skip=True","Sort=True")</f>
        <v>13.41492267758554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46796</v>
      </c>
      <c r="T1019" s="43">
        <f ca="1">_xll.BInterpol('Base CDI'!$H$4:$H$28,'Base CDI'!$J$4:$J$29,S1019,"Cubic","Extrapolate=Linear","MultiX=Average","Skip=True","Sort=True")</f>
        <v>13.391558186848894</v>
      </c>
      <c r="U1019" s="43">
        <f ca="1">_xll.BInterpol('Base CDI'!$H$4:$H$28,'Base CDI'!$I$4:$I$29,S1019,"Cubic","Extrapolate=Linear","MultiX=Average","Skip=True","Sort=True")</f>
        <v>13.414383176817601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46797</v>
      </c>
      <c r="T1020" s="43">
        <f ca="1">_xll.BInterpol('Base CDI'!$H$4:$H$28,'Base CDI'!$J$4:$J$29,S1020,"Cubic","Extrapolate=Linear","MultiX=Average","Skip=True","Sort=True")</f>
        <v>13.391039776934843</v>
      </c>
      <c r="U1020" s="43">
        <f ca="1">_xll.BInterpol('Base CDI'!$H$4:$H$28,'Base CDI'!$I$4:$I$29,S1020,"Cubic","Extrapolate=Linear","MultiX=Average","Skip=True","Sort=True")</f>
        <v>13.413847768083514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46798</v>
      </c>
      <c r="T1021" s="43">
        <f ca="1">_xll.BInterpol('Base CDI'!$H$4:$H$28,'Base CDI'!$J$4:$J$29,S1021,"Cubic","Extrapolate=Linear","MultiX=Average","Skip=True","Sort=True")</f>
        <v>13.390524932824624</v>
      </c>
      <c r="U1021" s="43">
        <f ca="1">_xll.BInterpol('Base CDI'!$H$4:$H$28,'Base CDI'!$I$4:$I$29,S1021,"Cubic","Extrapolate=Linear","MultiX=Average","Skip=True","Sort=True")</f>
        <v>13.413316439029279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46799</v>
      </c>
      <c r="T1022" s="43">
        <f ca="1">_xll.BInterpol('Base CDI'!$H$4:$H$28,'Base CDI'!$J$4:$J$29,S1022,"Cubic","Extrapolate=Linear","MultiX=Average","Skip=True","Sort=True")</f>
        <v>13.390013645049832</v>
      </c>
      <c r="U1022" s="43">
        <f ca="1">_xll.BInterpol('Base CDI'!$H$4:$H$28,'Base CDI'!$I$4:$I$29,S1022,"Cubic","Extrapolate=Linear","MultiX=Average","Skip=True","Sort=True")</f>
        <v>13.412789177300896</v>
      </c>
    </row>
    <row r="1023" spans="16:21" x14ac:dyDescent="0.25">
      <c r="P1023" s="10">
        <v>35999</v>
      </c>
      <c r="Q1023">
        <v>3.567148</v>
      </c>
      <c r="S1023" s="42">
        <f t="shared" ca="1" si="20"/>
        <v>46800</v>
      </c>
      <c r="T1023" s="43">
        <f ca="1">_xll.BInterpol('Base CDI'!$H$4:$H$28,'Base CDI'!$J$4:$J$29,S1023,"Cubic","Extrapolate=Linear","MultiX=Average","Skip=True","Sort=True")</f>
        <v>13.389505904142061</v>
      </c>
      <c r="U1023" s="43">
        <f ca="1">_xll.BInterpol('Base CDI'!$H$4:$H$28,'Base CDI'!$I$4:$I$29,S1023,"Cubic","Extrapolate=Linear","MultiX=Average","Skip=True","Sort=True")</f>
        <v>13.412265970544361</v>
      </c>
    </row>
    <row r="1024" spans="16:21" x14ac:dyDescent="0.25">
      <c r="P1024" s="10">
        <v>36000</v>
      </c>
      <c r="Q1024">
        <v>3.56975</v>
      </c>
      <c r="S1024" s="42">
        <f t="shared" ca="1" si="20"/>
        <v>46801</v>
      </c>
      <c r="T1024" s="43">
        <f ca="1">_xll.BInterpol('Base CDI'!$H$4:$H$28,'Base CDI'!$J$4:$J$29,S1024,"Cubic","Extrapolate=Linear","MultiX=Average","Skip=True","Sort=True")</f>
        <v>13.389001700632909</v>
      </c>
      <c r="U1024" s="43">
        <f ca="1">_xll.BInterpol('Base CDI'!$H$4:$H$28,'Base CDI'!$I$4:$I$29,S1024,"Cubic","Extrapolate=Linear","MultiX=Average","Skip=True","Sort=True")</f>
        <v>13.411746806405674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46802</v>
      </c>
      <c r="T1025" s="43">
        <f ca="1">_xll.BInterpol('Base CDI'!$H$4:$H$28,'Base CDI'!$J$4:$J$29,S1025,"Cubic","Extrapolate=Linear","MultiX=Average","Skip=True","Sort=True")</f>
        <v>13.388501025053969</v>
      </c>
      <c r="U1025" s="43">
        <f ca="1">_xll.BInterpol('Base CDI'!$H$4:$H$28,'Base CDI'!$I$4:$I$29,S1025,"Cubic","Extrapolate=Linear","MultiX=Average","Skip=True","Sort=True")</f>
        <v>13.411231672530834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46803</v>
      </c>
      <c r="T1026" s="43">
        <f ca="1">_xll.BInterpol('Base CDI'!$H$4:$H$28,'Base CDI'!$J$4:$J$29,S1026,"Cubic","Extrapolate=Linear","MultiX=Average","Skip=True","Sort=True")</f>
        <v>13.388003867936842</v>
      </c>
      <c r="U1026" s="43">
        <f ca="1">_xll.BInterpol('Base CDI'!$H$4:$H$28,'Base CDI'!$I$4:$I$29,S1026,"Cubic","Extrapolate=Linear","MultiX=Average","Skip=True","Sort=True")</f>
        <v>13.410720556565838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46804</v>
      </c>
      <c r="T1027" s="43">
        <f ca="1">_xll.BInterpol('Base CDI'!$H$4:$H$28,'Base CDI'!$J$4:$J$29,S1027,"Cubic","Extrapolate=Linear","MultiX=Average","Skip=True","Sort=True")</f>
        <v>13.387510219813118</v>
      </c>
      <c r="U1027" s="43">
        <f ca="1">_xll.BInterpol('Base CDI'!$H$4:$H$28,'Base CDI'!$I$4:$I$29,S1027,"Cubic","Extrapolate=Linear","MultiX=Average","Skip=True","Sort=True")</f>
        <v>13.410213446156686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46805</v>
      </c>
      <c r="T1028" s="43">
        <f ca="1">_xll.BInterpol('Base CDI'!$H$4:$H$28,'Base CDI'!$J$4:$J$29,S1028,"Cubic","Extrapolate=Linear","MultiX=Average","Skip=True","Sort=True")</f>
        <v>13.387020071214396</v>
      </c>
      <c r="U1028" s="43">
        <f ca="1">_xll.BInterpol('Base CDI'!$H$4:$H$28,'Base CDI'!$I$4:$I$29,S1028,"Cubic","Extrapolate=Linear","MultiX=Average","Skip=True","Sort=True")</f>
        <v>13.409710328949377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46806</v>
      </c>
      <c r="T1029" s="43">
        <f ca="1">_xll.BInterpol('Base CDI'!$H$4:$H$28,'Base CDI'!$J$4:$J$29,S1029,"Cubic","Extrapolate=Linear","MultiX=Average","Skip=True","Sort=True")</f>
        <v>13.386533412672271</v>
      </c>
      <c r="U1029" s="43">
        <f ca="1">_xll.BInterpol('Base CDI'!$H$4:$H$28,'Base CDI'!$I$4:$I$29,S1029,"Cubic","Extrapolate=Linear","MultiX=Average","Skip=True","Sort=True")</f>
        <v>13.409211192589906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46807</v>
      </c>
      <c r="T1030" s="43">
        <f ca="1">_xll.BInterpol('Base CDI'!$H$4:$H$28,'Base CDI'!$J$4:$J$29,S1030,"Cubic","Extrapolate=Linear","MultiX=Average","Skip=True","Sort=True")</f>
        <v>13.386050234718338</v>
      </c>
      <c r="U1030" s="43">
        <f ca="1">_xll.BInterpol('Base CDI'!$H$4:$H$28,'Base CDI'!$I$4:$I$29,S1030,"Cubic","Extrapolate=Linear","MultiX=Average","Skip=True","Sort=True")</f>
        <v>13.408716024724276</v>
      </c>
    </row>
    <row r="1031" spans="16:21" x14ac:dyDescent="0.25">
      <c r="P1031" s="10">
        <v>36011</v>
      </c>
      <c r="Q1031">
        <v>3.587656</v>
      </c>
      <c r="S1031" s="42">
        <f t="shared" ca="1" si="20"/>
        <v>46808</v>
      </c>
      <c r="T1031" s="43">
        <f ca="1">_xll.BInterpol('Base CDI'!$H$4:$H$28,'Base CDI'!$J$4:$J$29,S1031,"Cubic","Extrapolate=Linear","MultiX=Average","Skip=True","Sort=True")</f>
        <v>13.385570527884195</v>
      </c>
      <c r="U1031" s="43">
        <f ca="1">_xll.BInterpol('Base CDI'!$H$4:$H$28,'Base CDI'!$I$4:$I$29,S1031,"Cubic","Extrapolate=Linear","MultiX=Average","Skip=True","Sort=True")</f>
        <v>13.408224812998483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46809</v>
      </c>
      <c r="T1032" s="43">
        <f ca="1">_xll.BInterpol('Base CDI'!$H$4:$H$28,'Base CDI'!$J$4:$J$29,S1032,"Cubic","Extrapolate=Linear","MultiX=Average","Skip=True","Sort=True")</f>
        <v>13.385094282701436</v>
      </c>
      <c r="U1032" s="43">
        <f ca="1">_xll.BInterpol('Base CDI'!$H$4:$H$28,'Base CDI'!$I$4:$I$29,S1032,"Cubic","Extrapolate=Linear","MultiX=Average","Skip=True","Sort=True")</f>
        <v>13.407737545058527</v>
      </c>
    </row>
    <row r="1033" spans="16:21" x14ac:dyDescent="0.25">
      <c r="P1033" s="10">
        <v>36013</v>
      </c>
      <c r="Q1033">
        <v>3.592714</v>
      </c>
      <c r="S1033" s="42">
        <f t="shared" ca="1" si="20"/>
        <v>46810</v>
      </c>
      <c r="T1033" s="43">
        <f ca="1">_xll.BInterpol('Base CDI'!$H$4:$H$28,'Base CDI'!$J$4:$J$29,S1033,"Cubic","Extrapolate=Linear","MultiX=Average","Skip=True","Sort=True")</f>
        <v>13.384621489701656</v>
      </c>
      <c r="U1033" s="43">
        <f ca="1">_xll.BInterpol('Base CDI'!$H$4:$H$28,'Base CDI'!$I$4:$I$29,S1033,"Cubic","Extrapolate=Linear","MultiX=Average","Skip=True","Sort=True")</f>
        <v>13.407254208550404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46811</v>
      </c>
      <c r="T1034" s="43">
        <f ca="1">_xll.BInterpol('Base CDI'!$H$4:$H$28,'Base CDI'!$J$4:$J$29,S1034,"Cubic","Extrapolate=Linear","MultiX=Average","Skip=True","Sort=True")</f>
        <v>13.384152139416452</v>
      </c>
      <c r="U1034" s="43">
        <f ca="1">_xll.BInterpol('Base CDI'!$H$4:$H$28,'Base CDI'!$I$4:$I$29,S1034,"Cubic","Extrapolate=Linear","MultiX=Average","Skip=True","Sort=True")</f>
        <v>13.406774791120116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46812</v>
      </c>
      <c r="T1035" s="43">
        <f ca="1">_xll.BInterpol('Base CDI'!$H$4:$H$28,'Base CDI'!$J$4:$J$29,S1035,"Cubic","Extrapolate=Linear","MultiX=Average","Skip=True","Sort=True")</f>
        <v>13.38368622237742</v>
      </c>
      <c r="U1035" s="43">
        <f ca="1">_xll.BInterpol('Base CDI'!$H$4:$H$28,'Base CDI'!$I$4:$I$29,S1035,"Cubic","Extrapolate=Linear","MultiX=Average","Skip=True","Sort=True")</f>
        <v>13.406299280413657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46813</v>
      </c>
      <c r="T1036" s="43">
        <f ca="1">_xll.BInterpol('Base CDI'!$H$4:$H$28,'Base CDI'!$J$4:$J$29,S1036,"Cubic","Extrapolate=Linear","MultiX=Average","Skip=True","Sort=True")</f>
        <v>13.383223729116155</v>
      </c>
      <c r="U1036" s="43">
        <f ca="1">_xll.BInterpol('Base CDI'!$H$4:$H$28,'Base CDI'!$I$4:$I$29,S1036,"Cubic","Extrapolate=Linear","MultiX=Average","Skip=True","Sort=True")</f>
        <v>13.40582766407703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46814</v>
      </c>
      <c r="T1037" s="43">
        <f ca="1">_xll.BInterpol('Base CDI'!$H$4:$H$28,'Base CDI'!$J$4:$J$29,S1037,"Cubic","Extrapolate=Linear","MultiX=Average","Skip=True","Sort=True")</f>
        <v>13.382764650164253</v>
      </c>
      <c r="U1037" s="43">
        <f ca="1">_xll.BInterpol('Base CDI'!$H$4:$H$28,'Base CDI'!$I$4:$I$29,S1037,"Cubic","Extrapolate=Linear","MultiX=Average","Skip=True","Sort=True")</f>
        <v>13.405359929756234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46815</v>
      </c>
      <c r="T1038" s="43">
        <f ca="1">_xll.BInterpol('Base CDI'!$H$4:$H$28,'Base CDI'!$J$4:$J$29,S1038,"Cubic","Extrapolate=Linear","MultiX=Average","Skip=True","Sort=True")</f>
        <v>13.382308976053311</v>
      </c>
      <c r="U1038" s="43">
        <f ca="1">_xll.BInterpol('Base CDI'!$H$4:$H$28,'Base CDI'!$I$4:$I$29,S1038,"Cubic","Extrapolate=Linear","MultiX=Average","Skip=True","Sort=True")</f>
        <v>13.404896065097262</v>
      </c>
    </row>
    <row r="1039" spans="16:21" x14ac:dyDescent="0.25">
      <c r="P1039" s="10">
        <v>36021</v>
      </c>
      <c r="Q1039">
        <v>3.607802</v>
      </c>
      <c r="S1039" s="42">
        <f t="shared" ca="1" si="21"/>
        <v>46816</v>
      </c>
      <c r="T1039" s="43">
        <f ca="1">_xll.BInterpol('Base CDI'!$H$4:$H$28,'Base CDI'!$J$4:$J$29,S1039,"Cubic","Extrapolate=Linear","MultiX=Average","Skip=True","Sort=True")</f>
        <v>13.381856697314923</v>
      </c>
      <c r="U1039" s="43">
        <f ca="1">_xll.BInterpol('Base CDI'!$H$4:$H$28,'Base CDI'!$I$4:$I$29,S1039,"Cubic","Extrapolate=Linear","MultiX=Average","Skip=True","Sort=True")</f>
        <v>13.404436057746118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46817</v>
      </c>
      <c r="T1040" s="43">
        <f ca="1">_xll.BInterpol('Base CDI'!$H$4:$H$28,'Base CDI'!$J$4:$J$29,S1040,"Cubic","Extrapolate=Linear","MultiX=Average","Skip=True","Sort=True")</f>
        <v>13.381407804480684</v>
      </c>
      <c r="U1040" s="43">
        <f ca="1">_xll.BInterpol('Base CDI'!$H$4:$H$28,'Base CDI'!$I$4:$I$29,S1040,"Cubic","Extrapolate=Linear","MultiX=Average","Skip=True","Sort=True")</f>
        <v>13.403979895348796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46818</v>
      </c>
      <c r="T1041" s="43">
        <f ca="1">_xll.BInterpol('Base CDI'!$H$4:$H$28,'Base CDI'!$J$4:$J$29,S1041,"Cubic","Extrapolate=Linear","MultiX=Average","Skip=True","Sort=True")</f>
        <v>13.380962288082193</v>
      </c>
      <c r="U1041" s="43">
        <f ca="1">_xll.BInterpol('Base CDI'!$H$4:$H$28,'Base CDI'!$I$4:$I$29,S1041,"Cubic","Extrapolate=Linear","MultiX=Average","Skip=True","Sort=True")</f>
        <v>13.403527565551299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46819</v>
      </c>
      <c r="T1042" s="43">
        <f ca="1">_xll.BInterpol('Base CDI'!$H$4:$H$28,'Base CDI'!$J$4:$J$29,S1042,"Cubic","Extrapolate=Linear","MultiX=Average","Skip=True","Sort=True")</f>
        <v>13.380520138651043</v>
      </c>
      <c r="U1042" s="43">
        <f ca="1">_xll.BInterpol('Base CDI'!$H$4:$H$28,'Base CDI'!$I$4:$I$29,S1042,"Cubic","Extrapolate=Linear","MultiX=Average","Skip=True","Sort=True")</f>
        <v>13.403079055999623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46820</v>
      </c>
      <c r="T1043" s="43">
        <f ca="1">_xll.BInterpol('Base CDI'!$H$4:$H$28,'Base CDI'!$J$4:$J$29,S1043,"Cubic","Extrapolate=Linear","MultiX=Average","Skip=True","Sort=True")</f>
        <v>13.38008134671883</v>
      </c>
      <c r="U1043" s="43">
        <f ca="1">_xll.BInterpol('Base CDI'!$H$4:$H$28,'Base CDI'!$I$4:$I$29,S1043,"Cubic","Extrapolate=Linear","MultiX=Average","Skip=True","Sort=True")</f>
        <v>13.402634354339765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46821</v>
      </c>
      <c r="T1044" s="43">
        <f ca="1">_xll.BInterpol('Base CDI'!$H$4:$H$28,'Base CDI'!$J$4:$J$29,S1044,"Cubic","Extrapolate=Linear","MultiX=Average","Skip=True","Sort=True")</f>
        <v>13.379645902817153</v>
      </c>
      <c r="U1044" s="43">
        <f ca="1">_xll.BInterpol('Base CDI'!$H$4:$H$28,'Base CDI'!$I$4:$I$29,S1044,"Cubic","Extrapolate=Linear","MultiX=Average","Skip=True","Sort=True")</f>
        <v>13.402193448217728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46822</v>
      </c>
      <c r="T1045" s="43">
        <f ca="1">_xll.BInterpol('Base CDI'!$H$4:$H$28,'Base CDI'!$J$4:$J$29,S1045,"Cubic","Extrapolate=Linear","MultiX=Average","Skip=True","Sort=True")</f>
        <v>13.379213797477602</v>
      </c>
      <c r="U1045" s="43">
        <f ca="1">_xll.BInterpol('Base CDI'!$H$4:$H$28,'Base CDI'!$I$4:$I$29,S1045,"Cubic","Extrapolate=Linear","MultiX=Average","Skip=True","Sort=True")</f>
        <v>13.401756325279507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46823</v>
      </c>
      <c r="T1046" s="43">
        <f ca="1">_xll.BInterpol('Base CDI'!$H$4:$H$28,'Base CDI'!$J$4:$J$29,S1046,"Cubic","Extrapolate=Linear","MultiX=Average","Skip=True","Sort=True")</f>
        <v>13.378785021231778</v>
      </c>
      <c r="U1046" s="43">
        <f ca="1">_xll.BInterpol('Base CDI'!$H$4:$H$28,'Base CDI'!$I$4:$I$29,S1046,"Cubic","Extrapolate=Linear","MultiX=Average","Skip=True","Sort=True")</f>
        <v>13.401322973171103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46824</v>
      </c>
      <c r="T1047" s="43">
        <f ca="1">_xll.BInterpol('Base CDI'!$H$4:$H$28,'Base CDI'!$J$4:$J$29,S1047,"Cubic","Extrapolate=Linear","MultiX=Average","Skip=True","Sort=True")</f>
        <v>13.378359564611275</v>
      </c>
      <c r="U1047" s="43">
        <f ca="1">_xll.BInterpol('Base CDI'!$H$4:$H$28,'Base CDI'!$I$4:$I$29,S1047,"Cubic","Extrapolate=Linear","MultiX=Average","Skip=True","Sort=True")</f>
        <v>13.400893379538513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46825</v>
      </c>
      <c r="T1048" s="43">
        <f ca="1">_xll.BInterpol('Base CDI'!$H$4:$H$28,'Base CDI'!$J$4:$J$29,S1048,"Cubic","Extrapolate=Linear","MultiX=Average","Skip=True","Sort=True")</f>
        <v>13.377937418147686</v>
      </c>
      <c r="U1048" s="43">
        <f ca="1">_xll.BInterpol('Base CDI'!$H$4:$H$28,'Base CDI'!$I$4:$I$29,S1048,"Cubic","Extrapolate=Linear","MultiX=Average","Skip=True","Sort=True")</f>
        <v>13.400467532027735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46826</v>
      </c>
      <c r="T1049" s="43">
        <f ca="1">_xll.BInterpol('Base CDI'!$H$4:$H$28,'Base CDI'!$J$4:$J$29,S1049,"Cubic","Extrapolate=Linear","MultiX=Average","Skip=True","Sort=True")</f>
        <v>13.377518572372612</v>
      </c>
      <c r="U1049" s="43">
        <f ca="1">_xll.BInterpol('Base CDI'!$H$4:$H$28,'Base CDI'!$I$4:$I$29,S1049,"Cubic","Extrapolate=Linear","MultiX=Average","Skip=True","Sort=True")</f>
        <v>13.400045418284767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46827</v>
      </c>
      <c r="T1050" s="43">
        <f ca="1">_xll.BInterpol('Base CDI'!$H$4:$H$28,'Base CDI'!$J$4:$J$29,S1050,"Cubic","Extrapolate=Linear","MultiX=Average","Skip=True","Sort=True")</f>
        <v>13.377103017817646</v>
      </c>
      <c r="U1050" s="43">
        <f ca="1">_xll.BInterpol('Base CDI'!$H$4:$H$28,'Base CDI'!$I$4:$I$29,S1050,"Cubic","Extrapolate=Linear","MultiX=Average","Skip=True","Sort=True")</f>
        <v>13.39962702595561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46828</v>
      </c>
      <c r="T1051" s="43">
        <f ca="1">_xll.BInterpol('Base CDI'!$H$4:$H$28,'Base CDI'!$J$4:$J$29,S1051,"Cubic","Extrapolate=Linear","MultiX=Average","Skip=True","Sort=True")</f>
        <v>13.376690745014383</v>
      </c>
      <c r="U1051" s="43">
        <f ca="1">_xll.BInterpol('Base CDI'!$H$4:$H$28,'Base CDI'!$I$4:$I$29,S1051,"Cubic","Extrapolate=Linear","MultiX=Average","Skip=True","Sort=True")</f>
        <v>13.399212342686262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46829</v>
      </c>
      <c r="T1052" s="43">
        <f ca="1">_xll.BInterpol('Base CDI'!$H$4:$H$28,'Base CDI'!$J$4:$J$29,S1052,"Cubic","Extrapolate=Linear","MultiX=Average","Skip=True","Sort=True")</f>
        <v>13.376281744494419</v>
      </c>
      <c r="U1052" s="43">
        <f ca="1">_xll.BInterpol('Base CDI'!$H$4:$H$28,'Base CDI'!$I$4:$I$29,S1052,"Cubic","Extrapolate=Linear","MultiX=Average","Skip=True","Sort=True")</f>
        <v>13.398801356122719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46830</v>
      </c>
      <c r="T1053" s="43">
        <f ca="1">_xll.BInterpol('Base CDI'!$H$4:$H$28,'Base CDI'!$J$4:$J$29,S1053,"Cubic","Extrapolate=Linear","MultiX=Average","Skip=True","Sort=True")</f>
        <v>13.375876006789349</v>
      </c>
      <c r="U1053" s="43">
        <f ca="1">_xll.BInterpol('Base CDI'!$H$4:$H$28,'Base CDI'!$I$4:$I$29,S1053,"Cubic","Extrapolate=Linear","MultiX=Average","Skip=True","Sort=True")</f>
        <v>13.398394053910982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46831</v>
      </c>
      <c r="T1054" s="43">
        <f ca="1">_xll.BInterpol('Base CDI'!$H$4:$H$28,'Base CDI'!$J$4:$J$29,S1054,"Cubic","Extrapolate=Linear","MultiX=Average","Skip=True","Sort=True")</f>
        <v>13.375473522430772</v>
      </c>
      <c r="U1054" s="43">
        <f ca="1">_xll.BInterpol('Base CDI'!$H$4:$H$28,'Base CDI'!$I$4:$I$29,S1054,"Cubic","Extrapolate=Linear","MultiX=Average","Skip=True","Sort=True")</f>
        <v>13.397990423697049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46832</v>
      </c>
      <c r="T1055" s="43">
        <f ca="1">_xll.BInterpol('Base CDI'!$H$4:$H$28,'Base CDI'!$J$4:$J$29,S1055,"Cubic","Extrapolate=Linear","MultiX=Average","Skip=True","Sort=True")</f>
        <v>13.375074281950283</v>
      </c>
      <c r="U1055" s="43">
        <f ca="1">_xll.BInterpol('Base CDI'!$H$4:$H$28,'Base CDI'!$I$4:$I$29,S1055,"Cubic","Extrapolate=Linear","MultiX=Average","Skip=True","Sort=True")</f>
        <v>13.39759045312692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46833</v>
      </c>
      <c r="T1056" s="43">
        <f ca="1">_xll.BInterpol('Base CDI'!$H$4:$H$28,'Base CDI'!$J$4:$J$29,S1056,"Cubic","Extrapolate=Linear","MultiX=Average","Skip=True","Sort=True")</f>
        <v>13.374678275879475</v>
      </c>
      <c r="U1056" s="43">
        <f ca="1">_xll.BInterpol('Base CDI'!$H$4:$H$28,'Base CDI'!$I$4:$I$29,S1056,"Cubic","Extrapolate=Linear","MultiX=Average","Skip=True","Sort=True")</f>
        <v>13.397194129846589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46834</v>
      </c>
      <c r="T1057" s="43">
        <f ca="1">_xll.BInterpol('Base CDI'!$H$4:$H$28,'Base CDI'!$J$4:$J$29,S1057,"Cubic","Extrapolate=Linear","MultiX=Average","Skip=True","Sort=True")</f>
        <v>13.374285494749945</v>
      </c>
      <c r="U1057" s="43">
        <f ca="1">_xll.BInterpol('Base CDI'!$H$4:$H$28,'Base CDI'!$I$4:$I$29,S1057,"Cubic","Extrapolate=Linear","MultiX=Average","Skip=True","Sort=True")</f>
        <v>13.39680144150206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46835</v>
      </c>
      <c r="T1058" s="43">
        <f ca="1">_xll.BInterpol('Base CDI'!$H$4:$H$28,'Base CDI'!$J$4:$J$29,S1058,"Cubic","Extrapolate=Linear","MultiX=Average","Skip=True","Sort=True")</f>
        <v>13.37389592909329</v>
      </c>
      <c r="U1058" s="43">
        <f ca="1">_xll.BInterpol('Base CDI'!$H$4:$H$28,'Base CDI'!$I$4:$I$29,S1058,"Cubic","Extrapolate=Linear","MultiX=Average","Skip=True","Sort=True")</f>
        <v>13.396412375739327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46836</v>
      </c>
      <c r="T1059" s="43">
        <f ca="1">_xll.BInterpol('Base CDI'!$H$4:$H$28,'Base CDI'!$J$4:$J$29,S1059,"Cubic","Extrapolate=Linear","MultiX=Average","Skip=True","Sort=True")</f>
        <v>13.373509569441104</v>
      </c>
      <c r="U1059" s="43">
        <f ca="1">_xll.BInterpol('Base CDI'!$H$4:$H$28,'Base CDI'!$I$4:$I$29,S1059,"Cubic","Extrapolate=Linear","MultiX=Average","Skip=True","Sort=True")</f>
        <v>13.396026920204394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46837</v>
      </c>
      <c r="T1060" s="43">
        <f ca="1">_xll.BInterpol('Base CDI'!$H$4:$H$28,'Base CDI'!$J$4:$J$29,S1060,"Cubic","Extrapolate=Linear","MultiX=Average","Skip=True","Sort=True")</f>
        <v>13.373126406324985</v>
      </c>
      <c r="U1060" s="43">
        <f ca="1">_xll.BInterpol('Base CDI'!$H$4:$H$28,'Base CDI'!$I$4:$I$29,S1060,"Cubic","Extrapolate=Linear","MultiX=Average","Skip=True","Sort=True")</f>
        <v>13.395645062543252</v>
      </c>
    </row>
    <row r="1061" spans="16:21" x14ac:dyDescent="0.25">
      <c r="P1061" s="10">
        <v>36054</v>
      </c>
      <c r="Q1061">
        <v>3.674531</v>
      </c>
      <c r="S1061" s="42">
        <f t="shared" ca="1" si="21"/>
        <v>46838</v>
      </c>
      <c r="T1061" s="43">
        <f ca="1">_xll.BInterpol('Base CDI'!$H$4:$H$28,'Base CDI'!$J$4:$J$29,S1061,"Cubic","Extrapolate=Linear","MultiX=Average","Skip=True","Sort=True")</f>
        <v>13.372746430276527</v>
      </c>
      <c r="U1061" s="43">
        <f ca="1">_xll.BInterpol('Base CDI'!$H$4:$H$28,'Base CDI'!$I$4:$I$29,S1061,"Cubic","Extrapolate=Linear","MultiX=Average","Skip=True","Sort=True")</f>
        <v>13.395266790401907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46839</v>
      </c>
      <c r="T1062" s="43">
        <f ca="1">_xll.BInterpol('Base CDI'!$H$4:$H$28,'Base CDI'!$J$4:$J$29,S1062,"Cubic","Extrapolate=Linear","MultiX=Average","Skip=True","Sort=True")</f>
        <v>13.372369631827326</v>
      </c>
      <c r="U1062" s="43">
        <f ca="1">_xll.BInterpol('Base CDI'!$H$4:$H$28,'Base CDI'!$I$4:$I$29,S1062,"Cubic","Extrapolate=Linear","MultiX=Average","Skip=True","Sort=True")</f>
        <v>13.394892091426351</v>
      </c>
    </row>
    <row r="1063" spans="16:21" x14ac:dyDescent="0.25">
      <c r="P1063" s="10">
        <v>36056</v>
      </c>
      <c r="Q1063">
        <v>3.684186</v>
      </c>
      <c r="S1063" s="42">
        <f t="shared" ca="1" si="21"/>
        <v>46840</v>
      </c>
      <c r="T1063" s="43">
        <f ca="1">_xll.BInterpol('Base CDI'!$H$4:$H$28,'Base CDI'!$J$4:$J$29,S1063,"Cubic","Extrapolate=Linear","MultiX=Average","Skip=True","Sort=True")</f>
        <v>13.371996001508977</v>
      </c>
      <c r="U1063" s="43">
        <f ca="1">_xll.BInterpol('Base CDI'!$H$4:$H$28,'Base CDI'!$I$4:$I$29,S1063,"Cubic","Extrapolate=Linear","MultiX=Average","Skip=True","Sort=True")</f>
        <v>13.394520953262589</v>
      </c>
    </row>
    <row r="1064" spans="16:21" x14ac:dyDescent="0.25">
      <c r="P1064" s="10">
        <v>36059</v>
      </c>
      <c r="Q1064">
        <v>3.689038</v>
      </c>
      <c r="S1064" s="42">
        <f t="shared" ca="1" si="21"/>
        <v>46841</v>
      </c>
      <c r="T1064" s="43">
        <f ca="1">_xll.BInterpol('Base CDI'!$H$4:$H$28,'Base CDI'!$J$4:$J$29,S1064,"Cubic","Extrapolate=Linear","MultiX=Average","Skip=True","Sort=True")</f>
        <v>13.371625529853079</v>
      </c>
      <c r="U1064" s="43">
        <f ca="1">_xll.BInterpol('Base CDI'!$H$4:$H$28,'Base CDI'!$I$4:$I$29,S1064,"Cubic","Extrapolate=Linear","MultiX=Average","Skip=True","Sort=True")</f>
        <v>13.394153363556613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46842</v>
      </c>
      <c r="T1065" s="43">
        <f ca="1">_xll.BInterpol('Base CDI'!$H$4:$H$28,'Base CDI'!$J$4:$J$29,S1065,"Cubic","Extrapolate=Linear","MultiX=Average","Skip=True","Sort=True")</f>
        <v>13.371258207391223</v>
      </c>
      <c r="U1065" s="43">
        <f ca="1">_xll.BInterpol('Base CDI'!$H$4:$H$28,'Base CDI'!$I$4:$I$29,S1065,"Cubic","Extrapolate=Linear","MultiX=Average","Skip=True","Sort=True")</f>
        <v>13.393789309954427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46843</v>
      </c>
      <c r="T1066" s="43">
        <f ca="1">_xll.BInterpol('Base CDI'!$H$4:$H$28,'Base CDI'!$J$4:$J$29,S1066,"Cubic","Extrapolate=Linear","MultiX=Average","Skip=True","Sort=True")</f>
        <v>13.370894024655009</v>
      </c>
      <c r="U1066" s="43">
        <f ca="1">_xll.BInterpol('Base CDI'!$H$4:$H$28,'Base CDI'!$I$4:$I$29,S1066,"Cubic","Extrapolate=Linear","MultiX=Average","Skip=True","Sort=True")</f>
        <v>13.393428780102028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46844</v>
      </c>
      <c r="T1067" s="43">
        <f ca="1">_xll.BInterpol('Base CDI'!$H$4:$H$28,'Base CDI'!$J$4:$J$29,S1067,"Cubic","Extrapolate=Linear","MultiX=Average","Skip=True","Sort=True")</f>
        <v>13.370532972176031</v>
      </c>
      <c r="U1067" s="43">
        <f ca="1">_xll.BInterpol('Base CDI'!$H$4:$H$28,'Base CDI'!$I$4:$I$29,S1067,"Cubic","Extrapolate=Linear","MultiX=Average","Skip=True","Sort=True")</f>
        <v>13.393071761645412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46845</v>
      </c>
      <c r="T1068" s="43">
        <f ca="1">_xll.BInterpol('Base CDI'!$H$4:$H$28,'Base CDI'!$J$4:$J$29,S1068,"Cubic","Extrapolate=Linear","MultiX=Average","Skip=True","Sort=True")</f>
        <v>13.370175040485883</v>
      </c>
      <c r="U1068" s="43">
        <f ca="1">_xll.BInterpol('Base CDI'!$H$4:$H$28,'Base CDI'!$I$4:$I$29,S1068,"Cubic","Extrapolate=Linear","MultiX=Average","Skip=True","Sort=True")</f>
        <v>13.392718242230579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46846</v>
      </c>
      <c r="T1069" s="43">
        <f ca="1">_xll.BInterpol('Base CDI'!$H$4:$H$28,'Base CDI'!$J$4:$J$29,S1069,"Cubic","Extrapolate=Linear","MultiX=Average","Skip=True","Sort=True")</f>
        <v>13.369820220116164</v>
      </c>
      <c r="U1069" s="43">
        <f ca="1">_xll.BInterpol('Base CDI'!$H$4:$H$28,'Base CDI'!$I$4:$I$29,S1069,"Cubic","Extrapolate=Linear","MultiX=Average","Skip=True","Sort=True")</f>
        <v>13.39236820950353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46847</v>
      </c>
      <c r="T1070" s="43">
        <f ca="1">_xll.BInterpol('Base CDI'!$H$4:$H$28,'Base CDI'!$J$4:$J$29,S1070,"Cubic","Extrapolate=Linear","MultiX=Average","Skip=True","Sort=True")</f>
        <v>13.369468501598469</v>
      </c>
      <c r="U1070" s="43">
        <f ca="1">_xll.BInterpol('Base CDI'!$H$4:$H$28,'Base CDI'!$I$4:$I$29,S1070,"Cubic","Extrapolate=Linear","MultiX=Average","Skip=True","Sort=True")</f>
        <v>13.392021651110261</v>
      </c>
    </row>
    <row r="1071" spans="16:21" x14ac:dyDescent="0.25">
      <c r="P1071" s="10">
        <v>36068</v>
      </c>
      <c r="Q1071">
        <v>3.723592</v>
      </c>
      <c r="S1071" s="42">
        <f t="shared" ca="1" si="21"/>
        <v>46848</v>
      </c>
      <c r="T1071" s="43">
        <f ca="1">_xll.BInterpol('Base CDI'!$H$4:$H$28,'Base CDI'!$J$4:$J$29,S1071,"Cubic","Extrapolate=Linear","MultiX=Average","Skip=True","Sort=True")</f>
        <v>13.369119875464392</v>
      </c>
      <c r="U1071" s="43">
        <f ca="1">_xll.BInterpol('Base CDI'!$H$4:$H$28,'Base CDI'!$I$4:$I$29,S1071,"Cubic","Extrapolate=Linear","MultiX=Average","Skip=True","Sort=True")</f>
        <v>13.391678554696769</v>
      </c>
    </row>
    <row r="1072" spans="16:21" x14ac:dyDescent="0.25">
      <c r="P1072" s="10">
        <v>36069</v>
      </c>
      <c r="Q1072">
        <v>3.728593</v>
      </c>
      <c r="S1072" s="42">
        <f t="shared" ca="1" si="21"/>
        <v>46849</v>
      </c>
      <c r="T1072" s="43">
        <f ca="1">_xll.BInterpol('Base CDI'!$H$4:$H$28,'Base CDI'!$J$4:$J$29,S1072,"Cubic","Extrapolate=Linear","MultiX=Average","Skip=True","Sort=True")</f>
        <v>13.368774332245529</v>
      </c>
      <c r="U1072" s="43">
        <f ca="1">_xll.BInterpol('Base CDI'!$H$4:$H$28,'Base CDI'!$I$4:$I$29,S1072,"Cubic","Extrapolate=Linear","MultiX=Average","Skip=True","Sort=True")</f>
        <v>13.391338907909056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46850</v>
      </c>
      <c r="T1073" s="43">
        <f ca="1">_xll.BInterpol('Base CDI'!$H$4:$H$28,'Base CDI'!$J$4:$J$29,S1073,"Cubic","Extrapolate=Linear","MultiX=Average","Skip=True","Sort=True")</f>
        <v>13.368431862473479</v>
      </c>
      <c r="U1073" s="43">
        <f ca="1">_xll.BInterpol('Base CDI'!$H$4:$H$28,'Base CDI'!$I$4:$I$29,S1073,"Cubic","Extrapolate=Linear","MultiX=Average","Skip=True","Sort=True")</f>
        <v>13.39100269839312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46851</v>
      </c>
      <c r="T1074" s="43">
        <f ca="1">_xll.BInterpol('Base CDI'!$H$4:$H$28,'Base CDI'!$J$4:$J$29,S1074,"Cubic","Extrapolate=Linear","MultiX=Average","Skip=True","Sort=True")</f>
        <v>13.368092456679832</v>
      </c>
      <c r="U1074" s="43">
        <f ca="1">_xll.BInterpol('Base CDI'!$H$4:$H$28,'Base CDI'!$I$4:$I$29,S1074,"Cubic","Extrapolate=Linear","MultiX=Average","Skip=True","Sort=True")</f>
        <v>13.390669913794957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46852</v>
      </c>
      <c r="T1075" s="43">
        <f ca="1">_xll.BInterpol('Base CDI'!$H$4:$H$28,'Base CDI'!$J$4:$J$29,S1075,"Cubic","Extrapolate=Linear","MultiX=Average","Skip=True","Sort=True")</f>
        <v>13.36775610539619</v>
      </c>
      <c r="U1075" s="43">
        <f ca="1">_xll.BInterpol('Base CDI'!$H$4:$H$28,'Base CDI'!$I$4:$I$29,S1075,"Cubic","Extrapolate=Linear","MultiX=Average","Skip=True","Sort=True")</f>
        <v>13.390340541760567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46853</v>
      </c>
      <c r="T1076" s="43">
        <f ca="1">_xll.BInterpol('Base CDI'!$H$4:$H$28,'Base CDI'!$J$4:$J$29,S1076,"Cubic","Extrapolate=Linear","MultiX=Average","Skip=True","Sort=True")</f>
        <v>13.367422799154145</v>
      </c>
      <c r="U1076" s="43">
        <f ca="1">_xll.BInterpol('Base CDI'!$H$4:$H$28,'Base CDI'!$I$4:$I$29,S1076,"Cubic","Extrapolate=Linear","MultiX=Average","Skip=True","Sort=True")</f>
        <v>13.39001456993595</v>
      </c>
    </row>
    <row r="1077" spans="16:21" x14ac:dyDescent="0.25">
      <c r="P1077" s="10">
        <v>36076</v>
      </c>
      <c r="Q1077">
        <v>3.753889</v>
      </c>
      <c r="S1077" s="42">
        <f t="shared" ca="1" si="21"/>
        <v>46854</v>
      </c>
      <c r="T1077" s="43">
        <f ca="1">_xll.BInterpol('Base CDI'!$H$4:$H$28,'Base CDI'!$J$4:$J$29,S1077,"Cubic","Extrapolate=Linear","MultiX=Average","Skip=True","Sort=True")</f>
        <v>13.367092528485294</v>
      </c>
      <c r="U1077" s="43">
        <f ca="1">_xll.BInterpol('Base CDI'!$H$4:$H$28,'Base CDI'!$I$4:$I$29,S1077,"Cubic","Extrapolate=Linear","MultiX=Average","Skip=True","Sort=True")</f>
        <v>13.389691985967103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46855</v>
      </c>
      <c r="T1078" s="43">
        <f ca="1">_xll.BInterpol('Base CDI'!$H$4:$H$28,'Base CDI'!$J$4:$J$29,S1078,"Cubic","Extrapolate=Linear","MultiX=Average","Skip=True","Sort=True")</f>
        <v>13.366765283921232</v>
      </c>
      <c r="U1078" s="43">
        <f ca="1">_xll.BInterpol('Base CDI'!$H$4:$H$28,'Base CDI'!$I$4:$I$29,S1078,"Cubic","Extrapolate=Linear","MultiX=Average","Skip=True","Sort=True")</f>
        <v>13.389372777500023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46856</v>
      </c>
      <c r="T1079" s="43">
        <f ca="1">_xll.BInterpol('Base CDI'!$H$4:$H$28,'Base CDI'!$J$4:$J$29,S1079,"Cubic","Extrapolate=Linear","MultiX=Average","Skip=True","Sort=True")</f>
        <v>13.366441055993555</v>
      </c>
      <c r="U1079" s="43">
        <f ca="1">_xll.BInterpol('Base CDI'!$H$4:$H$28,'Base CDI'!$I$4:$I$29,S1079,"Cubic","Extrapolate=Linear","MultiX=Average","Skip=True","Sort=True")</f>
        <v>13.389056932180713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46857</v>
      </c>
      <c r="T1080" s="43">
        <f ca="1">_xll.BInterpol('Base CDI'!$H$4:$H$28,'Base CDI'!$J$4:$J$29,S1080,"Cubic","Extrapolate=Linear","MultiX=Average","Skip=True","Sort=True")</f>
        <v>13.36611983523386</v>
      </c>
      <c r="U1080" s="43">
        <f ca="1">_xll.BInterpol('Base CDI'!$H$4:$H$28,'Base CDI'!$I$4:$I$29,S1080,"Cubic","Extrapolate=Linear","MultiX=Average","Skip=True","Sort=True")</f>
        <v>13.388744437655168</v>
      </c>
    </row>
    <row r="1081" spans="16:21" x14ac:dyDescent="0.25">
      <c r="P1081" s="10">
        <v>36083</v>
      </c>
      <c r="Q1081">
        <v>3.774448</v>
      </c>
      <c r="S1081" s="42">
        <f t="shared" ca="1" si="21"/>
        <v>46858</v>
      </c>
      <c r="T1081" s="43">
        <f ca="1">_xll.BInterpol('Base CDI'!$H$4:$H$28,'Base CDI'!$J$4:$J$29,S1081,"Cubic","Extrapolate=Linear","MultiX=Average","Skip=True","Sort=True")</f>
        <v>13.36580161217374</v>
      </c>
      <c r="U1081" s="43">
        <f ca="1">_xll.BInterpol('Base CDI'!$H$4:$H$28,'Base CDI'!$I$4:$I$29,S1081,"Cubic","Extrapolate=Linear","MultiX=Average","Skip=True","Sort=True")</f>
        <v>13.388435281569386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46859</v>
      </c>
      <c r="T1082" s="43">
        <f ca="1">_xll.BInterpol('Base CDI'!$H$4:$H$28,'Base CDI'!$J$4:$J$29,S1082,"Cubic","Extrapolate=Linear","MultiX=Average","Skip=True","Sort=True")</f>
        <v>13.365486377344794</v>
      </c>
      <c r="U1082" s="43">
        <f ca="1">_xll.BInterpol('Base CDI'!$H$4:$H$28,'Base CDI'!$I$4:$I$29,S1082,"Cubic","Extrapolate=Linear","MultiX=Average","Skip=True","Sort=True")</f>
        <v>13.388129451569368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46860</v>
      </c>
      <c r="T1083" s="43">
        <f ca="1">_xll.BInterpol('Base CDI'!$H$4:$H$28,'Base CDI'!$J$4:$J$29,S1083,"Cubic","Extrapolate=Linear","MultiX=Average","Skip=True","Sort=True")</f>
        <v>13.365174121278615</v>
      </c>
      <c r="U1083" s="43">
        <f ca="1">_xll.BInterpol('Base CDI'!$H$4:$H$28,'Base CDI'!$I$4:$I$29,S1083,"Cubic","Extrapolate=Linear","MultiX=Average","Skip=True","Sort=True")</f>
        <v>13.387826935301112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46861</v>
      </c>
      <c r="T1084" s="43">
        <f ca="1">_xll.BInterpol('Base CDI'!$H$4:$H$28,'Base CDI'!$J$4:$J$29,S1084,"Cubic","Extrapolate=Linear","MultiX=Average","Skip=True","Sort=True")</f>
        <v>13.364864834506802</v>
      </c>
      <c r="U1084" s="43">
        <f ca="1">_xll.BInterpol('Base CDI'!$H$4:$H$28,'Base CDI'!$I$4:$I$29,S1084,"Cubic","Extrapolate=Linear","MultiX=Average","Skip=True","Sort=True")</f>
        <v>13.387527720410613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46862</v>
      </c>
      <c r="T1085" s="43">
        <f ca="1">_xll.BInterpol('Base CDI'!$H$4:$H$28,'Base CDI'!$J$4:$J$29,S1085,"Cubic","Extrapolate=Linear","MultiX=Average","Skip=True","Sort=True")</f>
        <v>13.364558507560947</v>
      </c>
      <c r="U1085" s="43">
        <f ca="1">_xll.BInterpol('Base CDI'!$H$4:$H$28,'Base CDI'!$I$4:$I$29,S1085,"Cubic","Extrapolate=Linear","MultiX=Average","Skip=True","Sort=True")</f>
        <v>13.387231794543876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46863</v>
      </c>
      <c r="T1086" s="43">
        <f ca="1">_xll.BInterpol('Base CDI'!$H$4:$H$28,'Base CDI'!$J$4:$J$29,S1086,"Cubic","Extrapolate=Linear","MultiX=Average","Skip=True","Sort=True")</f>
        <v>13.364255130972648</v>
      </c>
      <c r="U1086" s="43">
        <f ca="1">_xll.BInterpol('Base CDI'!$H$4:$H$28,'Base CDI'!$I$4:$I$29,S1086,"Cubic","Extrapolate=Linear","MultiX=Average","Skip=True","Sort=True")</f>
        <v>13.386939145346894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46864</v>
      </c>
      <c r="T1087" s="43">
        <f ca="1">_xll.BInterpol('Base CDI'!$H$4:$H$28,'Base CDI'!$J$4:$J$29,S1087,"Cubic","Extrapolate=Linear","MultiX=Average","Skip=True","Sort=True")</f>
        <v>13.363954695273501</v>
      </c>
      <c r="U1087" s="43">
        <f ca="1">_xll.BInterpol('Base CDI'!$H$4:$H$28,'Base CDI'!$I$4:$I$29,S1087,"Cubic","Extrapolate=Linear","MultiX=Average","Skip=True","Sort=True")</f>
        <v>13.386649760465669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46865</v>
      </c>
      <c r="T1088" s="43">
        <f ca="1">_xll.BInterpol('Base CDI'!$H$4:$H$28,'Base CDI'!$J$4:$J$29,S1088,"Cubic","Extrapolate=Linear","MultiX=Average","Skip=True","Sort=True")</f>
        <v>13.363657190995101</v>
      </c>
      <c r="U1088" s="43">
        <f ca="1">_xll.BInterpol('Base CDI'!$H$4:$H$28,'Base CDI'!$I$4:$I$29,S1088,"Cubic","Extrapolate=Linear","MultiX=Average","Skip=True","Sort=True")</f>
        <v>13.386363627546197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46866</v>
      </c>
      <c r="T1089" s="43">
        <f ca="1">_xll.BInterpol('Base CDI'!$H$4:$H$28,'Base CDI'!$J$4:$J$29,S1089,"Cubic","Extrapolate=Linear","MultiX=Average","Skip=True","Sort=True")</f>
        <v>13.363362608669043</v>
      </c>
      <c r="U1089" s="43">
        <f ca="1">_xll.BInterpol('Base CDI'!$H$4:$H$28,'Base CDI'!$I$4:$I$29,S1089,"Cubic","Extrapolate=Linear","MultiX=Average","Skip=True","Sort=True")</f>
        <v>13.386080734234477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46867</v>
      </c>
      <c r="T1090" s="43">
        <f ca="1">_xll.BInterpol('Base CDI'!$H$4:$H$28,'Base CDI'!$J$4:$J$29,S1090,"Cubic","Extrapolate=Linear","MultiX=Average","Skip=True","Sort=True")</f>
        <v>13.363070938826924</v>
      </c>
      <c r="U1090" s="43">
        <f ca="1">_xll.BInterpol('Base CDI'!$H$4:$H$28,'Base CDI'!$I$4:$I$29,S1090,"Cubic","Extrapolate=Linear","MultiX=Average","Skip=True","Sort=True")</f>
        <v>13.38580106817651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46868</v>
      </c>
      <c r="T1091" s="43">
        <f ca="1">_xll.BInterpol('Base CDI'!$H$4:$H$28,'Base CDI'!$J$4:$J$29,S1091,"Cubic","Extrapolate=Linear","MultiX=Average","Skip=True","Sort=True")</f>
        <v>13.362782172000339</v>
      </c>
      <c r="U1091" s="43">
        <f ca="1">_xll.BInterpol('Base CDI'!$H$4:$H$28,'Base CDI'!$I$4:$I$29,S1091,"Cubic","Extrapolate=Linear","MultiX=Average","Skip=True","Sort=True")</f>
        <v>13.385524617018293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46869</v>
      </c>
      <c r="T1092" s="43">
        <f ca="1">_xll.BInterpol('Base CDI'!$H$4:$H$28,'Base CDI'!$J$4:$J$29,S1092,"Cubic","Extrapolate=Linear","MultiX=Average","Skip=True","Sort=True")</f>
        <v>13.362496298720885</v>
      </c>
      <c r="U1092" s="43">
        <f ca="1">_xll.BInterpol('Base CDI'!$H$4:$H$28,'Base CDI'!$I$4:$I$29,S1092,"Cubic","Extrapolate=Linear","MultiX=Average","Skip=True","Sort=True")</f>
        <v>13.385251368405822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46870</v>
      </c>
      <c r="T1093" s="43">
        <f ca="1">_xll.BInterpol('Base CDI'!$H$4:$H$28,'Base CDI'!$J$4:$J$29,S1093,"Cubic","Extrapolate=Linear","MultiX=Average","Skip=True","Sort=True")</f>
        <v>13.362213309520156</v>
      </c>
      <c r="U1093" s="43">
        <f ca="1">_xll.BInterpol('Base CDI'!$H$4:$H$28,'Base CDI'!$I$4:$I$29,S1093,"Cubic","Extrapolate=Linear","MultiX=Average","Skip=True","Sort=True")</f>
        <v>13.384981309985099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46871</v>
      </c>
      <c r="T1094" s="43">
        <f ca="1">_xll.BInterpol('Base CDI'!$H$4:$H$28,'Base CDI'!$J$4:$J$29,S1094,"Cubic","Extrapolate=Linear","MultiX=Average","Skip=True","Sort=True")</f>
        <v>13.361933194929749</v>
      </c>
      <c r="U1094" s="43">
        <f ca="1">_xll.BInterpol('Base CDI'!$H$4:$H$28,'Base CDI'!$I$4:$I$29,S1094,"Cubic","Extrapolate=Linear","MultiX=Average","Skip=True","Sort=True")</f>
        <v>13.384714429402122</v>
      </c>
    </row>
    <row r="1095" spans="16:21" x14ac:dyDescent="0.25">
      <c r="P1095" s="10">
        <v>36104</v>
      </c>
      <c r="Q1095">
        <v>3.848382</v>
      </c>
      <c r="S1095" s="42">
        <f t="shared" ca="1" si="21"/>
        <v>46872</v>
      </c>
      <c r="T1095" s="43">
        <f ca="1">_xll.BInterpol('Base CDI'!$H$4:$H$28,'Base CDI'!$J$4:$J$29,S1095,"Cubic","Extrapolate=Linear","MultiX=Average","Skip=True","Sort=True")</f>
        <v>13.361655945481258</v>
      </c>
      <c r="U1095" s="43">
        <f ca="1">_xll.BInterpol('Base CDI'!$H$4:$H$28,'Base CDI'!$I$4:$I$29,S1095,"Cubic","Extrapolate=Linear","MultiX=Average","Skip=True","Sort=True")</f>
        <v>13.384450714302888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46873</v>
      </c>
      <c r="T1096" s="43">
        <f ca="1">_xll.BInterpol('Base CDI'!$H$4:$H$28,'Base CDI'!$J$4:$J$29,S1096,"Cubic","Extrapolate=Linear","MultiX=Average","Skip=True","Sort=True")</f>
        <v>13.361381551706282</v>
      </c>
      <c r="U1096" s="43">
        <f ca="1">_xll.BInterpol('Base CDI'!$H$4:$H$28,'Base CDI'!$I$4:$I$29,S1096,"Cubic","Extrapolate=Linear","MultiX=Average","Skip=True","Sort=True")</f>
        <v>13.384190152333396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46874</v>
      </c>
      <c r="T1097" s="43">
        <f ca="1">_xll.BInterpol('Base CDI'!$H$4:$H$28,'Base CDI'!$J$4:$J$29,S1097,"Cubic","Extrapolate=Linear","MultiX=Average","Skip=True","Sort=True")</f>
        <v>13.361110004136416</v>
      </c>
      <c r="U1097" s="43">
        <f ca="1">_xll.BInterpol('Base CDI'!$H$4:$H$28,'Base CDI'!$I$4:$I$29,S1097,"Cubic","Extrapolate=Linear","MultiX=Average","Skip=True","Sort=True")</f>
        <v>13.383932731139645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46875</v>
      </c>
      <c r="T1098" s="43">
        <f ca="1">_xll.BInterpol('Base CDI'!$H$4:$H$28,'Base CDI'!$J$4:$J$29,S1098,"Cubic","Extrapolate=Linear","MultiX=Average","Skip=True","Sort=True")</f>
        <v>13.360841293303253</v>
      </c>
      <c r="U1098" s="43">
        <f ca="1">_xll.BInterpol('Base CDI'!$H$4:$H$28,'Base CDI'!$I$4:$I$29,S1098,"Cubic","Extrapolate=Linear","MultiX=Average","Skip=True","Sort=True")</f>
        <v>13.383678438367633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46876</v>
      </c>
      <c r="T1099" s="43">
        <f ca="1">_xll.BInterpol('Base CDI'!$H$4:$H$28,'Base CDI'!$J$4:$J$29,S1099,"Cubic","Extrapolate=Linear","MultiX=Average","Skip=True","Sort=True")</f>
        <v>13.36057540973839</v>
      </c>
      <c r="U1099" s="43">
        <f ca="1">_xll.BInterpol('Base CDI'!$H$4:$H$28,'Base CDI'!$I$4:$I$29,S1099,"Cubic","Extrapolate=Linear","MultiX=Average","Skip=True","Sort=True")</f>
        <v>13.38342726166336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46877</v>
      </c>
      <c r="T1100" s="43">
        <f ca="1">_xll.BInterpol('Base CDI'!$H$4:$H$28,'Base CDI'!$J$4:$J$29,S1100,"Cubic","Extrapolate=Linear","MultiX=Average","Skip=True","Sort=True")</f>
        <v>13.360312343973424</v>
      </c>
      <c r="U1100" s="43">
        <f ca="1">_xll.BInterpol('Base CDI'!$H$4:$H$28,'Base CDI'!$I$4:$I$29,S1100,"Cubic","Extrapolate=Linear","MultiX=Average","Skip=True","Sort=True")</f>
        <v>13.383179188672823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46878</v>
      </c>
      <c r="T1101" s="43">
        <f ca="1">_xll.BInterpol('Base CDI'!$H$4:$H$28,'Base CDI'!$J$4:$J$29,S1101,"Cubic","Extrapolate=Linear","MultiX=Average","Skip=True","Sort=True")</f>
        <v>13.36005208653995</v>
      </c>
      <c r="U1101" s="43">
        <f ca="1">_xll.BInterpol('Base CDI'!$H$4:$H$28,'Base CDI'!$I$4:$I$29,S1101,"Cubic","Extrapolate=Linear","MultiX=Average","Skip=True","Sort=True")</f>
        <v>13.382934207042023</v>
      </c>
    </row>
    <row r="1102" spans="16:21" x14ac:dyDescent="0.25">
      <c r="P1102" s="10">
        <v>36115</v>
      </c>
      <c r="Q1102">
        <v>3.884541</v>
      </c>
      <c r="S1102" s="42">
        <f t="shared" ca="1" si="22"/>
        <v>46879</v>
      </c>
      <c r="T1102" s="43">
        <f ca="1">_xll.BInterpol('Base CDI'!$H$4:$H$28,'Base CDI'!$J$4:$J$29,S1102,"Cubic","Extrapolate=Linear","MultiX=Average","Skip=True","Sort=True")</f>
        <v>13.359794627969563</v>
      </c>
      <c r="U1102" s="43">
        <f ca="1">_xll.BInterpol('Base CDI'!$H$4:$H$28,'Base CDI'!$I$4:$I$29,S1102,"Cubic","Extrapolate=Linear","MultiX=Average","Skip=True","Sort=True")</f>
        <v>13.382692304416954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46880</v>
      </c>
      <c r="T1103" s="43">
        <f ca="1">_xll.BInterpol('Base CDI'!$H$4:$H$28,'Base CDI'!$J$4:$J$29,S1103,"Cubic","Extrapolate=Linear","MultiX=Average","Skip=True","Sort=True")</f>
        <v>13.359539958793862</v>
      </c>
      <c r="U1103" s="43">
        <f ca="1">_xll.BInterpol('Base CDI'!$H$4:$H$28,'Base CDI'!$I$4:$I$29,S1103,"Cubic","Extrapolate=Linear","MultiX=Average","Skip=True","Sort=True")</f>
        <v>13.382453468443618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46881</v>
      </c>
      <c r="T1104" s="43">
        <f ca="1">_xll.BInterpol('Base CDI'!$H$4:$H$28,'Base CDI'!$J$4:$J$29,S1104,"Cubic","Extrapolate=Linear","MultiX=Average","Skip=True","Sort=True")</f>
        <v>13.359288069544437</v>
      </c>
      <c r="U1104" s="43">
        <f ca="1">_xll.BInterpol('Base CDI'!$H$4:$H$28,'Base CDI'!$I$4:$I$29,S1104,"Cubic","Extrapolate=Linear","MultiX=Average","Skip=True","Sort=True")</f>
        <v>13.382217686768014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46882</v>
      </c>
      <c r="T1105" s="43">
        <f ca="1">_xll.BInterpol('Base CDI'!$H$4:$H$28,'Base CDI'!$J$4:$J$29,S1105,"Cubic","Extrapolate=Linear","MultiX=Average","Skip=True","Sort=True")</f>
        <v>13.35903895075289</v>
      </c>
      <c r="U1105" s="43">
        <f ca="1">_xll.BInterpol('Base CDI'!$H$4:$H$28,'Base CDI'!$I$4:$I$29,S1105,"Cubic","Extrapolate=Linear","MultiX=Average","Skip=True","Sort=True")</f>
        <v>13.381984947036138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46883</v>
      </c>
      <c r="T1106" s="43">
        <f ca="1">_xll.BInterpol('Base CDI'!$H$4:$H$28,'Base CDI'!$J$4:$J$29,S1106,"Cubic","Extrapolate=Linear","MultiX=Average","Skip=True","Sort=True")</f>
        <v>13.358792592950811</v>
      </c>
      <c r="U1106" s="43">
        <f ca="1">_xll.BInterpol('Base CDI'!$H$4:$H$28,'Base CDI'!$I$4:$I$29,S1106,"Cubic","Extrapolate=Linear","MultiX=Average","Skip=True","Sort=True")</f>
        <v>13.381755236893989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46884</v>
      </c>
      <c r="T1107" s="43">
        <f ca="1">_xll.BInterpol('Base CDI'!$H$4:$H$28,'Base CDI'!$J$4:$J$29,S1107,"Cubic","Extrapolate=Linear","MultiX=Average","Skip=True","Sort=True")</f>
        <v>13.358548986669801</v>
      </c>
      <c r="U1107" s="43">
        <f ca="1">_xll.BInterpol('Base CDI'!$H$4:$H$28,'Base CDI'!$I$4:$I$29,S1107,"Cubic","Extrapolate=Linear","MultiX=Average","Skip=True","Sort=True")</f>
        <v>13.381528543987567</v>
      </c>
    </row>
    <row r="1108" spans="16:21" x14ac:dyDescent="0.25">
      <c r="P1108" s="10">
        <v>36123</v>
      </c>
      <c r="Q1108">
        <v>3.913421</v>
      </c>
      <c r="S1108" s="42">
        <f t="shared" ca="1" si="22"/>
        <v>46885</v>
      </c>
      <c r="T1108" s="43">
        <f ca="1">_xll.BInterpol('Base CDI'!$H$4:$H$28,'Base CDI'!$J$4:$J$29,S1108,"Cubic","Extrapolate=Linear","MultiX=Average","Skip=True","Sort=True")</f>
        <v>13.358308122441453</v>
      </c>
      <c r="U1108" s="43">
        <f ca="1">_xll.BInterpol('Base CDI'!$H$4:$H$28,'Base CDI'!$I$4:$I$29,S1108,"Cubic","Extrapolate=Linear","MultiX=Average","Skip=True","Sort=True")</f>
        <v>13.38130485596287</v>
      </c>
    </row>
    <row r="1109" spans="16:21" x14ac:dyDescent="0.25">
      <c r="P1109" s="10">
        <v>36124</v>
      </c>
      <c r="Q1109">
        <v>3.918072</v>
      </c>
      <c r="S1109" s="42">
        <f t="shared" ca="1" si="22"/>
        <v>46886</v>
      </c>
      <c r="T1109" s="43">
        <f ca="1">_xll.BInterpol('Base CDI'!$H$4:$H$28,'Base CDI'!$J$4:$J$29,S1109,"Cubic","Extrapolate=Linear","MultiX=Average","Skip=True","Sort=True")</f>
        <v>13.358069990797363</v>
      </c>
      <c r="U1109" s="43">
        <f ca="1">_xll.BInterpol('Base CDI'!$H$4:$H$28,'Base CDI'!$I$4:$I$29,S1109,"Cubic","Extrapolate=Linear","MultiX=Average","Skip=True","Sort=True")</f>
        <v>13.381084160465896</v>
      </c>
    </row>
    <row r="1110" spans="16:21" x14ac:dyDescent="0.25">
      <c r="P1110" s="10">
        <v>36125</v>
      </c>
      <c r="Q1110">
        <v>3.922682</v>
      </c>
      <c r="S1110" s="42">
        <f t="shared" ca="1" si="22"/>
        <v>46887</v>
      </c>
      <c r="T1110" s="43">
        <f ca="1">_xll.BInterpol('Base CDI'!$H$4:$H$28,'Base CDI'!$J$4:$J$29,S1110,"Cubic","Extrapolate=Linear","MultiX=Average","Skip=True","Sort=True")</f>
        <v>13.357834582269126</v>
      </c>
      <c r="U1110" s="43">
        <f ca="1">_xll.BInterpol('Base CDI'!$H$4:$H$28,'Base CDI'!$I$4:$I$29,S1110,"Cubic","Extrapolate=Linear","MultiX=Average","Skip=True","Sort=True")</f>
        <v>13.380866445142646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46888</v>
      </c>
      <c r="T1111" s="43">
        <f ca="1">_xll.BInterpol('Base CDI'!$H$4:$H$28,'Base CDI'!$J$4:$J$29,S1111,"Cubic","Extrapolate=Linear","MultiX=Average","Skip=True","Sort=True")</f>
        <v>13.35760188738834</v>
      </c>
      <c r="U1111" s="43">
        <f ca="1">_xll.BInterpol('Base CDI'!$H$4:$H$28,'Base CDI'!$I$4:$I$29,S1111,"Cubic","Extrapolate=Linear","MultiX=Average","Skip=True","Sort=True")</f>
        <v>13.380651697639113</v>
      </c>
    </row>
    <row r="1112" spans="16:21" x14ac:dyDescent="0.25">
      <c r="P1112" s="10">
        <v>36129</v>
      </c>
      <c r="Q1112">
        <v>3.931915</v>
      </c>
      <c r="S1112" s="42">
        <f t="shared" ca="1" si="22"/>
        <v>46889</v>
      </c>
      <c r="T1112" s="43">
        <f ca="1">_xll.BInterpol('Base CDI'!$H$4:$H$28,'Base CDI'!$J$4:$J$29,S1112,"Cubic","Extrapolate=Linear","MultiX=Average","Skip=True","Sort=True")</f>
        <v>13.357371896686598</v>
      </c>
      <c r="U1112" s="43">
        <f ca="1">_xll.BInterpol('Base CDI'!$H$4:$H$28,'Base CDI'!$I$4:$I$29,S1112,"Cubic","Extrapolate=Linear","MultiX=Average","Skip=True","Sort=True")</f>
        <v>13.380439905601301</v>
      </c>
    </row>
    <row r="1113" spans="16:21" x14ac:dyDescent="0.25">
      <c r="P1113" s="10">
        <v>36130</v>
      </c>
      <c r="Q1113">
        <v>3.936509</v>
      </c>
      <c r="S1113" s="42">
        <f t="shared" ca="1" si="22"/>
        <v>46890</v>
      </c>
      <c r="T1113" s="43">
        <f ca="1">_xll.BInterpol('Base CDI'!$H$4:$H$28,'Base CDI'!$J$4:$J$29,S1113,"Cubic","Extrapolate=Linear","MultiX=Average","Skip=True","Sort=True")</f>
        <v>13.357144600695497</v>
      </c>
      <c r="U1113" s="43">
        <f ca="1">_xll.BInterpol('Base CDI'!$H$4:$H$28,'Base CDI'!$I$4:$I$29,S1113,"Cubic","Extrapolate=Linear","MultiX=Average","Skip=True","Sort=True")</f>
        <v>13.380231056675205</v>
      </c>
    </row>
    <row r="1114" spans="16:21" x14ac:dyDescent="0.25">
      <c r="P1114" s="10">
        <v>36131</v>
      </c>
      <c r="Q1114">
        <v>3.941074</v>
      </c>
      <c r="S1114" s="42">
        <f t="shared" ca="1" si="22"/>
        <v>46891</v>
      </c>
      <c r="T1114" s="43">
        <f ca="1">_xll.BInterpol('Base CDI'!$H$4:$H$28,'Base CDI'!$J$4:$J$29,S1114,"Cubic","Extrapolate=Linear","MultiX=Average","Skip=True","Sort=True")</f>
        <v>13.356919989946634</v>
      </c>
      <c r="U1114" s="43">
        <f ca="1">_xll.BInterpol('Base CDI'!$H$4:$H$28,'Base CDI'!$I$4:$I$29,S1114,"Cubic","Extrapolate=Linear","MultiX=Average","Skip=True","Sort=True")</f>
        <v>13.380025138506827</v>
      </c>
    </row>
    <row r="1115" spans="16:21" x14ac:dyDescent="0.25">
      <c r="P1115" s="10">
        <v>36132</v>
      </c>
      <c r="Q1115">
        <v>3.945611</v>
      </c>
      <c r="S1115" s="42">
        <f t="shared" ca="1" si="22"/>
        <v>46892</v>
      </c>
      <c r="T1115" s="43">
        <f ca="1">_xll.BInterpol('Base CDI'!$H$4:$H$28,'Base CDI'!$J$4:$J$29,S1115,"Cubic","Extrapolate=Linear","MultiX=Average","Skip=True","Sort=True")</f>
        <v>13.356698054971604</v>
      </c>
      <c r="U1115" s="43">
        <f ca="1">_xll.BInterpol('Base CDI'!$H$4:$H$28,'Base CDI'!$I$4:$I$29,S1115,"Cubic","Extrapolate=Linear","MultiX=Average","Skip=True","Sort=True")</f>
        <v>13.379822138742162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46893</v>
      </c>
      <c r="T1116" s="43">
        <f ca="1">_xll.BInterpol('Base CDI'!$H$4:$H$28,'Base CDI'!$J$4:$J$29,S1116,"Cubic","Extrapolate=Linear","MultiX=Average","Skip=True","Sort=True")</f>
        <v>13.356478786302002</v>
      </c>
      <c r="U1116" s="43">
        <f ca="1">_xll.BInterpol('Base CDI'!$H$4:$H$28,'Base CDI'!$I$4:$I$29,S1116,"Cubic","Extrapolate=Linear","MultiX=Average","Skip=True","Sort=True")</f>
        <v>13.379622045027212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46894</v>
      </c>
      <c r="T1117" s="43">
        <f ca="1">_xll.BInterpol('Base CDI'!$H$4:$H$28,'Base CDI'!$J$4:$J$29,S1117,"Cubic","Extrapolate=Linear","MultiX=Average","Skip=True","Sort=True")</f>
        <v>13.356262174469423</v>
      </c>
      <c r="U1117" s="43">
        <f ca="1">_xll.BInterpol('Base CDI'!$H$4:$H$28,'Base CDI'!$I$4:$I$29,S1117,"Cubic","Extrapolate=Linear","MultiX=Average","Skip=True","Sort=True")</f>
        <v>13.379424845007971</v>
      </c>
    </row>
    <row r="1118" spans="16:21" x14ac:dyDescent="0.25">
      <c r="P1118" s="10">
        <v>36137</v>
      </c>
      <c r="Q1118">
        <v>3.95913</v>
      </c>
      <c r="S1118" s="42">
        <f t="shared" ca="1" si="22"/>
        <v>46895</v>
      </c>
      <c r="T1118" s="43">
        <f ca="1">_xll.BInterpol('Base CDI'!$H$4:$H$28,'Base CDI'!$J$4:$J$29,S1118,"Cubic","Extrapolate=Linear","MultiX=Average","Skip=True","Sort=True")</f>
        <v>13.356048210005465</v>
      </c>
      <c r="U1118" s="43">
        <f ca="1">_xll.BInterpol('Base CDI'!$H$4:$H$28,'Base CDI'!$I$4:$I$29,S1118,"Cubic","Extrapolate=Linear","MultiX=Average","Skip=True","Sort=True")</f>
        <v>13.379230526330442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46896</v>
      </c>
      <c r="T1119" s="43">
        <f ca="1">_xll.BInterpol('Base CDI'!$H$4:$H$28,'Base CDI'!$J$4:$J$29,S1119,"Cubic","Extrapolate=Linear","MultiX=Average","Skip=True","Sort=True")</f>
        <v>13.355836883441723</v>
      </c>
      <c r="U1119" s="43">
        <f ca="1">_xll.BInterpol('Base CDI'!$H$4:$H$28,'Base CDI'!$I$4:$I$29,S1119,"Cubic","Extrapolate=Linear","MultiX=Average","Skip=True","Sort=True")</f>
        <v>13.379039076640622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46897</v>
      </c>
      <c r="T1120" s="43">
        <f ca="1">_xll.BInterpol('Base CDI'!$H$4:$H$28,'Base CDI'!$J$4:$J$29,S1120,"Cubic","Extrapolate=Linear","MultiX=Average","Skip=True","Sort=True")</f>
        <v>13.355628185309794</v>
      </c>
      <c r="U1120" s="43">
        <f ca="1">_xll.BInterpol('Base CDI'!$H$4:$H$28,'Base CDI'!$I$4:$I$29,S1120,"Cubic","Extrapolate=Linear","MultiX=Average","Skip=True","Sort=True")</f>
        <v>13.378850483584507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46898</v>
      </c>
      <c r="T1121" s="43">
        <f ca="1">_xll.BInterpol('Base CDI'!$H$4:$H$28,'Base CDI'!$J$4:$J$29,S1121,"Cubic","Extrapolate=Linear","MultiX=Average","Skip=True","Sort=True")</f>
        <v>13.355422106141269</v>
      </c>
      <c r="U1121" s="43">
        <f ca="1">_xll.BInterpol('Base CDI'!$H$4:$H$28,'Base CDI'!$I$4:$I$29,S1121,"Cubic","Extrapolate=Linear","MultiX=Average","Skip=True","Sort=True")</f>
        <v>13.378664734808099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46899</v>
      </c>
      <c r="T1122" s="43">
        <f ca="1">_xll.BInterpol('Base CDI'!$H$4:$H$28,'Base CDI'!$J$4:$J$29,S1122,"Cubic","Extrapolate=Linear","MultiX=Average","Skip=True","Sort=True")</f>
        <v>13.35521863646775</v>
      </c>
      <c r="U1122" s="43">
        <f ca="1">_xll.BInterpol('Base CDI'!$H$4:$H$28,'Base CDI'!$I$4:$I$29,S1122,"Cubic","Extrapolate=Linear","MultiX=Average","Skip=True","Sort=True")</f>
        <v>13.378481817957397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46900</v>
      </c>
      <c r="T1123" s="43">
        <f ca="1">_xll.BInterpol('Base CDI'!$H$4:$H$28,'Base CDI'!$J$4:$J$29,S1123,"Cubic","Extrapolate=Linear","MultiX=Average","Skip=True","Sort=True")</f>
        <v>13.355017766820827</v>
      </c>
      <c r="U1123" s="43">
        <f ca="1">_xll.BInterpol('Base CDI'!$H$4:$H$28,'Base CDI'!$I$4:$I$29,S1123,"Cubic","Extrapolate=Linear","MultiX=Average","Skip=True","Sort=True")</f>
        <v>13.378301720678396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46901</v>
      </c>
      <c r="T1124" s="43">
        <f ca="1">_xll.BInterpol('Base CDI'!$H$4:$H$28,'Base CDI'!$J$4:$J$29,S1124,"Cubic","Extrapolate=Linear","MultiX=Average","Skip=True","Sort=True")</f>
        <v>13.354819487732101</v>
      </c>
      <c r="U1124" s="43">
        <f ca="1">_xll.BInterpol('Base CDI'!$H$4:$H$28,'Base CDI'!$I$4:$I$29,S1124,"Cubic","Extrapolate=Linear","MultiX=Average","Skip=True","Sort=True")</f>
        <v>13.378124430617097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46902</v>
      </c>
      <c r="T1125" s="43">
        <f ca="1">_xll.BInterpol('Base CDI'!$H$4:$H$28,'Base CDI'!$J$4:$J$29,S1125,"Cubic","Extrapolate=Linear","MultiX=Average","Skip=True","Sort=True")</f>
        <v>13.354623789733164</v>
      </c>
      <c r="U1125" s="43">
        <f ca="1">_xll.BInterpol('Base CDI'!$H$4:$H$28,'Base CDI'!$I$4:$I$29,S1125,"Cubic","Extrapolate=Linear","MultiX=Average","Skip=True","Sort=True")</f>
        <v>13.377949935419498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46903</v>
      </c>
      <c r="T1126" s="43">
        <f ca="1">_xll.BInterpol('Base CDI'!$H$4:$H$28,'Base CDI'!$J$4:$J$29,S1126,"Cubic","Extrapolate=Linear","MultiX=Average","Skip=True","Sort=True")</f>
        <v>13.354430663355615</v>
      </c>
      <c r="U1126" s="43">
        <f ca="1">_xll.BInterpol('Base CDI'!$H$4:$H$28,'Base CDI'!$I$4:$I$29,S1126,"Cubic","Extrapolate=Linear","MultiX=Average","Skip=True","Sort=True")</f>
        <v>13.377778222731596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46904</v>
      </c>
      <c r="T1127" s="43">
        <f ca="1">_xll.BInterpol('Base CDI'!$H$4:$H$28,'Base CDI'!$J$4:$J$29,S1127,"Cubic","Extrapolate=Linear","MultiX=Average","Skip=True","Sort=True")</f>
        <v>13.354240099131047</v>
      </c>
      <c r="U1127" s="43">
        <f ca="1">_xll.BInterpol('Base CDI'!$H$4:$H$28,'Base CDI'!$I$4:$I$29,S1127,"Cubic","Extrapolate=Linear","MultiX=Average","Skip=True","Sort=True")</f>
        <v>13.377609280199392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46905</v>
      </c>
      <c r="T1128" s="43">
        <f ca="1">_xll.BInterpol('Base CDI'!$H$4:$H$28,'Base CDI'!$J$4:$J$29,S1128,"Cubic","Extrapolate=Linear","MultiX=Average","Skip=True","Sort=True")</f>
        <v>13.354052087591056</v>
      </c>
      <c r="U1128" s="43">
        <f ca="1">_xll.BInterpol('Base CDI'!$H$4:$H$28,'Base CDI'!$I$4:$I$29,S1128,"Cubic","Extrapolate=Linear","MultiX=Average","Skip=True","Sort=True")</f>
        <v>13.377443095468884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46906</v>
      </c>
      <c r="T1129" s="43">
        <f ca="1">_xll.BInterpol('Base CDI'!$H$4:$H$28,'Base CDI'!$J$4:$J$29,S1129,"Cubic","Extrapolate=Linear","MultiX=Average","Skip=True","Sort=True")</f>
        <v>13.353866619267238</v>
      </c>
      <c r="U1129" s="43">
        <f ca="1">_xll.BInterpol('Base CDI'!$H$4:$H$28,'Base CDI'!$I$4:$I$29,S1129,"Cubic","Extrapolate=Linear","MultiX=Average","Skip=True","Sort=True")</f>
        <v>13.377279656186071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46907</v>
      </c>
      <c r="T1130" s="43">
        <f ca="1">_xll.BInterpol('Base CDI'!$H$4:$H$28,'Base CDI'!$J$4:$J$29,S1130,"Cubic","Extrapolate=Linear","MultiX=Average","Skip=True","Sort=True")</f>
        <v>13.353683684691189</v>
      </c>
      <c r="U1130" s="43">
        <f ca="1">_xll.BInterpol('Base CDI'!$H$4:$H$28,'Base CDI'!$I$4:$I$29,S1130,"Cubic","Extrapolate=Linear","MultiX=Average","Skip=True","Sort=True")</f>
        <v>13.377118949996948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46908</v>
      </c>
      <c r="T1131" s="43">
        <f ca="1">_xll.BInterpol('Base CDI'!$H$4:$H$28,'Base CDI'!$J$4:$J$29,S1131,"Cubic","Extrapolate=Linear","MultiX=Average","Skip=True","Sort=True")</f>
        <v>13.353503274394507</v>
      </c>
      <c r="U1131" s="43">
        <f ca="1">_xll.BInterpol('Base CDI'!$H$4:$H$28,'Base CDI'!$I$4:$I$29,S1131,"Cubic","Extrapolate=Linear","MultiX=Average","Skip=True","Sort=True")</f>
        <v>13.376960964547518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46909</v>
      </c>
      <c r="T1132" s="43">
        <f ca="1">_xll.BInterpol('Base CDI'!$H$4:$H$28,'Base CDI'!$J$4:$J$29,S1132,"Cubic","Extrapolate=Linear","MultiX=Average","Skip=True","Sort=True")</f>
        <v>13.353325378908785</v>
      </c>
      <c r="U1132" s="43">
        <f ca="1">_xll.BInterpol('Base CDI'!$H$4:$H$28,'Base CDI'!$I$4:$I$29,S1132,"Cubic","Extrapolate=Linear","MultiX=Average","Skip=True","Sort=True")</f>
        <v>13.376805687483778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46910</v>
      </c>
      <c r="T1133" s="43">
        <f ca="1">_xll.BInterpol('Base CDI'!$H$4:$H$28,'Base CDI'!$J$4:$J$29,S1133,"Cubic","Extrapolate=Linear","MultiX=Average","Skip=True","Sort=True")</f>
        <v>13.353149988765619</v>
      </c>
      <c r="U1133" s="43">
        <f ca="1">_xll.BInterpol('Base CDI'!$H$4:$H$28,'Base CDI'!$I$4:$I$29,S1133,"Cubic","Extrapolate=Linear","MultiX=Average","Skip=True","Sort=True")</f>
        <v>13.376653106451725</v>
      </c>
    </row>
    <row r="1134" spans="16:21" x14ac:dyDescent="0.25">
      <c r="P1134" s="10">
        <v>36160</v>
      </c>
      <c r="Q1134">
        <v>4.026046</v>
      </c>
      <c r="S1134" s="42">
        <f t="shared" ca="1" si="22"/>
        <v>46911</v>
      </c>
      <c r="T1134" s="43">
        <f ca="1">_xll.BInterpol('Base CDI'!$H$4:$H$28,'Base CDI'!$J$4:$J$29,S1134,"Cubic","Extrapolate=Linear","MultiX=Average","Skip=True","Sort=True")</f>
        <v>13.352977094496605</v>
      </c>
      <c r="U1134" s="43">
        <f ca="1">_xll.BInterpol('Base CDI'!$H$4:$H$28,'Base CDI'!$I$4:$I$29,S1134,"Cubic","Extrapolate=Linear","MultiX=Average","Skip=True","Sort=True")</f>
        <v>13.376503209097358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46912</v>
      </c>
      <c r="T1135" s="43">
        <f ca="1">_xll.BInterpol('Base CDI'!$H$4:$H$28,'Base CDI'!$J$4:$J$29,S1135,"Cubic","Extrapolate=Linear","MultiX=Average","Skip=True","Sort=True")</f>
        <v>13.352806686633338</v>
      </c>
      <c r="U1135" s="43">
        <f ca="1">_xll.BInterpol('Base CDI'!$H$4:$H$28,'Base CDI'!$I$4:$I$29,S1135,"Cubic","Extrapolate=Linear","MultiX=Average","Skip=True","Sort=True")</f>
        <v>13.376355983066677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46913</v>
      </c>
      <c r="T1136" s="43">
        <f ca="1">_xll.BInterpol('Base CDI'!$H$4:$H$28,'Base CDI'!$J$4:$J$29,S1136,"Cubic","Extrapolate=Linear","MultiX=Average","Skip=True","Sort=True")</f>
        <v>13.352638755707417</v>
      </c>
      <c r="U1136" s="43">
        <f ca="1">_xll.BInterpol('Base CDI'!$H$4:$H$28,'Base CDI'!$I$4:$I$29,S1136,"Cubic","Extrapolate=Linear","MultiX=Average","Skip=True","Sort=True")</f>
        <v>13.376211416005681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46914</v>
      </c>
      <c r="T1137" s="43">
        <f ca="1">_xll.BInterpol('Base CDI'!$H$4:$H$28,'Base CDI'!$J$4:$J$29,S1137,"Cubic","Extrapolate=Linear","MultiX=Average","Skip=True","Sort=True")</f>
        <v>13.352473292250433</v>
      </c>
      <c r="U1137" s="43">
        <f ca="1">_xll.BInterpol('Base CDI'!$H$4:$H$28,'Base CDI'!$I$4:$I$29,S1137,"Cubic","Extrapolate=Linear","MultiX=Average","Skip=True","Sort=True")</f>
        <v>13.376069495560365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46915</v>
      </c>
      <c r="T1138" s="43">
        <f ca="1">_xll.BInterpol('Base CDI'!$H$4:$H$28,'Base CDI'!$J$4:$J$29,S1138,"Cubic","Extrapolate=Linear","MultiX=Average","Skip=True","Sort=True")</f>
        <v>13.352310286793987</v>
      </c>
      <c r="U1138" s="43">
        <f ca="1">_xll.BInterpol('Base CDI'!$H$4:$H$28,'Base CDI'!$I$4:$I$29,S1138,"Cubic","Extrapolate=Linear","MultiX=Average","Skip=True","Sort=True")</f>
        <v>13.375930209376733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46916</v>
      </c>
      <c r="T1139" s="43">
        <f ca="1">_xll.BInterpol('Base CDI'!$H$4:$H$28,'Base CDI'!$J$4:$J$29,S1139,"Cubic","Extrapolate=Linear","MultiX=Average","Skip=True","Sort=True")</f>
        <v>13.352149729869671</v>
      </c>
      <c r="U1139" s="43">
        <f ca="1">_xll.BInterpol('Base CDI'!$H$4:$H$28,'Base CDI'!$I$4:$I$29,S1139,"Cubic","Extrapolate=Linear","MultiX=Average","Skip=True","Sort=True")</f>
        <v>13.375793545100779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46917</v>
      </c>
      <c r="T1140" s="43">
        <f ca="1">_xll.BInterpol('Base CDI'!$H$4:$H$28,'Base CDI'!$J$4:$J$29,S1140,"Cubic","Extrapolate=Linear","MultiX=Average","Skip=True","Sort=True")</f>
        <v>13.351991612009082</v>
      </c>
      <c r="U1140" s="43">
        <f ca="1">_xll.BInterpol('Base CDI'!$H$4:$H$28,'Base CDI'!$I$4:$I$29,S1140,"Cubic","Extrapolate=Linear","MultiX=Average","Skip=True","Sort=True")</f>
        <v>13.375659490378501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46918</v>
      </c>
      <c r="T1141" s="43">
        <f ca="1">_xll.BInterpol('Base CDI'!$H$4:$H$28,'Base CDI'!$J$4:$J$29,S1141,"Cubic","Extrapolate=Linear","MultiX=Average","Skip=True","Sort=True")</f>
        <v>13.351835923743815</v>
      </c>
      <c r="U1141" s="43">
        <f ca="1">_xll.BInterpol('Base CDI'!$H$4:$H$28,'Base CDI'!$I$4:$I$29,S1141,"Cubic","Extrapolate=Linear","MultiX=Average","Skip=True","Sort=True")</f>
        <v>13.375528032855902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46919</v>
      </c>
      <c r="T1142" s="43">
        <f ca="1">_xll.BInterpol('Base CDI'!$H$4:$H$28,'Base CDI'!$J$4:$J$29,S1142,"Cubic","Extrapolate=Linear","MultiX=Average","Skip=True","Sort=True")</f>
        <v>13.351682655605467</v>
      </c>
      <c r="U1142" s="43">
        <f ca="1">_xll.BInterpol('Base CDI'!$H$4:$H$28,'Base CDI'!$I$4:$I$29,S1142,"Cubic","Extrapolate=Linear","MultiX=Average","Skip=True","Sort=True")</f>
        <v>13.375399160178977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46920</v>
      </c>
      <c r="T1143" s="43">
        <f ca="1">_xll.BInterpol('Base CDI'!$H$4:$H$28,'Base CDI'!$J$4:$J$29,S1143,"Cubic","Extrapolate=Linear","MultiX=Average","Skip=True","Sort=True")</f>
        <v>13.351531798125633</v>
      </c>
      <c r="U1143" s="43">
        <f ca="1">_xll.BInterpol('Base CDI'!$H$4:$H$28,'Base CDI'!$I$4:$I$29,S1143,"Cubic","Extrapolate=Linear","MultiX=Average","Skip=True","Sort=True")</f>
        <v>13.375272859993727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46921</v>
      </c>
      <c r="T1144" s="43">
        <f ca="1">_xll.BInterpol('Base CDI'!$H$4:$H$28,'Base CDI'!$J$4:$J$29,S1144,"Cubic","Extrapolate=Linear","MultiX=Average","Skip=True","Sort=True")</f>
        <v>13.351383341835907</v>
      </c>
      <c r="U1144" s="43">
        <f ca="1">_xll.BInterpol('Base CDI'!$H$4:$H$28,'Base CDI'!$I$4:$I$29,S1144,"Cubic","Extrapolate=Linear","MultiX=Average","Skip=True","Sort=True")</f>
        <v>13.375149119946148</v>
      </c>
    </row>
    <row r="1145" spans="16:21" x14ac:dyDescent="0.25">
      <c r="P1145" s="10">
        <v>36178</v>
      </c>
      <c r="Q1145">
        <v>4.071332</v>
      </c>
      <c r="S1145" s="42">
        <f t="shared" ca="1" si="22"/>
        <v>46922</v>
      </c>
      <c r="T1145" s="43">
        <f ca="1">_xll.BInterpol('Base CDI'!$H$4:$H$28,'Base CDI'!$J$4:$J$29,S1145,"Cubic","Extrapolate=Linear","MultiX=Average","Skip=True","Sort=True")</f>
        <v>13.351237277267888</v>
      </c>
      <c r="U1145" s="43">
        <f ca="1">_xll.BInterpol('Base CDI'!$H$4:$H$28,'Base CDI'!$I$4:$I$29,S1145,"Cubic","Extrapolate=Linear","MultiX=Average","Skip=True","Sort=True")</f>
        <v>13.375027927682238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46923</v>
      </c>
      <c r="T1146" s="43">
        <f ca="1">_xll.BInterpol('Base CDI'!$H$4:$H$28,'Base CDI'!$J$4:$J$29,S1146,"Cubic","Extrapolate=Linear","MultiX=Average","Skip=True","Sort=True")</f>
        <v>13.351093594953172</v>
      </c>
      <c r="U1146" s="43">
        <f ca="1">_xll.BInterpol('Base CDI'!$H$4:$H$28,'Base CDI'!$I$4:$I$29,S1146,"Cubic","Extrapolate=Linear","MultiX=Average","Skip=True","Sort=True")</f>
        <v>13.374909270847999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46924</v>
      </c>
      <c r="T1147" s="43">
        <f ca="1">_xll.BInterpol('Base CDI'!$H$4:$H$28,'Base CDI'!$J$4:$J$29,S1147,"Cubic","Extrapolate=Linear","MultiX=Average","Skip=True","Sort=True")</f>
        <v>13.350952285423352</v>
      </c>
      <c r="U1147" s="43">
        <f ca="1">_xll.BInterpol('Base CDI'!$H$4:$H$28,'Base CDI'!$I$4:$I$29,S1147,"Cubic","Extrapolate=Linear","MultiX=Average","Skip=True","Sort=True")</f>
        <v>13.374793137089428</v>
      </c>
    </row>
    <row r="1148" spans="16:21" x14ac:dyDescent="0.25">
      <c r="P1148" s="10">
        <v>36181</v>
      </c>
      <c r="Q1148">
        <v>4.084543</v>
      </c>
      <c r="S1148" s="42">
        <f t="shared" ca="1" si="22"/>
        <v>46925</v>
      </c>
      <c r="T1148" s="43">
        <f ca="1">_xll.BInterpol('Base CDI'!$H$4:$H$28,'Base CDI'!$J$4:$J$29,S1148,"Cubic","Extrapolate=Linear","MultiX=Average","Skip=True","Sort=True")</f>
        <v>13.350813339210024</v>
      </c>
      <c r="U1148" s="43">
        <f ca="1">_xll.BInterpol('Base CDI'!$H$4:$H$28,'Base CDI'!$I$4:$I$29,S1148,"Cubic","Extrapolate=Linear","MultiX=Average","Skip=True","Sort=True")</f>
        <v>13.374679514052522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46926</v>
      </c>
      <c r="T1149" s="43">
        <f ca="1">_xll.BInterpol('Base CDI'!$H$4:$H$28,'Base CDI'!$J$4:$J$29,S1149,"Cubic","Extrapolate=Linear","MultiX=Average","Skip=True","Sort=True")</f>
        <v>13.350676746844785</v>
      </c>
      <c r="U1149" s="43">
        <f ca="1">_xll.BInterpol('Base CDI'!$H$4:$H$28,'Base CDI'!$I$4:$I$29,S1149,"Cubic","Extrapolate=Linear","MultiX=Average","Skip=True","Sort=True")</f>
        <v>13.374568389383281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46927</v>
      </c>
      <c r="T1150" s="43">
        <f ca="1">_xll.BInterpol('Base CDI'!$H$4:$H$28,'Base CDI'!$J$4:$J$29,S1150,"Cubic","Extrapolate=Linear","MultiX=Average","Skip=True","Sort=True")</f>
        <v>13.350542498859232</v>
      </c>
      <c r="U1150" s="43">
        <f ca="1">_xll.BInterpol('Base CDI'!$H$4:$H$28,'Base CDI'!$I$4:$I$29,S1150,"Cubic","Extrapolate=Linear","MultiX=Average","Skip=True","Sort=True")</f>
        <v>13.374459750727704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46928</v>
      </c>
      <c r="T1151" s="43">
        <f ca="1">_xll.BInterpol('Base CDI'!$H$4:$H$28,'Base CDI'!$J$4:$J$29,S1151,"Cubic","Extrapolate=Linear","MultiX=Average","Skip=True","Sort=True")</f>
        <v>13.350410585784958</v>
      </c>
      <c r="U1151" s="43">
        <f ca="1">_xll.BInterpol('Base CDI'!$H$4:$H$28,'Base CDI'!$I$4:$I$29,S1151,"Cubic","Extrapolate=Linear","MultiX=Average","Skip=True","Sort=True")</f>
        <v>13.374353585731789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46929</v>
      </c>
      <c r="T1152" s="43">
        <f ca="1">_xll.BInterpol('Base CDI'!$H$4:$H$28,'Base CDI'!$J$4:$J$29,S1152,"Cubic","Extrapolate=Linear","MultiX=Average","Skip=True","Sort=True")</f>
        <v>13.35028099815356</v>
      </c>
      <c r="U1152" s="43">
        <f ca="1">_xll.BInterpol('Base CDI'!$H$4:$H$28,'Base CDI'!$I$4:$I$29,S1152,"Cubic","Extrapolate=Linear","MultiX=Average","Skip=True","Sort=True")</f>
        <v>13.374249882041534</v>
      </c>
    </row>
    <row r="1153" spans="16:21" x14ac:dyDescent="0.25">
      <c r="P1153" s="10">
        <v>36188</v>
      </c>
      <c r="Q1153">
        <v>4.107634</v>
      </c>
      <c r="S1153" s="42">
        <f t="shared" ca="1" si="22"/>
        <v>46930</v>
      </c>
      <c r="T1153" s="43">
        <f ca="1">_xll.BInterpol('Base CDI'!$H$4:$H$28,'Base CDI'!$J$4:$J$29,S1153,"Cubic","Extrapolate=Linear","MultiX=Average","Skip=True","Sort=True")</f>
        <v>13.350153726496634</v>
      </c>
      <c r="U1153" s="43">
        <f ca="1">_xll.BInterpol('Base CDI'!$H$4:$H$28,'Base CDI'!$I$4:$I$29,S1153,"Cubic","Extrapolate=Linear","MultiX=Average","Skip=True","Sort=True")</f>
        <v>13.374148627302938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46931</v>
      </c>
      <c r="T1154" s="43">
        <f ca="1">_xll.BInterpol('Base CDI'!$H$4:$H$28,'Base CDI'!$J$4:$J$29,S1154,"Cubic","Extrapolate=Linear","MultiX=Average","Skip=True","Sort=True")</f>
        <v>13.350028761345776</v>
      </c>
      <c r="U1154" s="43">
        <f ca="1">_xll.BInterpol('Base CDI'!$H$4:$H$28,'Base CDI'!$I$4:$I$29,S1154,"Cubic","Extrapolate=Linear","MultiX=Average","Skip=True","Sort=True")</f>
        <v>13.374049809161999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46932</v>
      </c>
      <c r="T1155" s="43">
        <f ca="1">_xll.BInterpol('Base CDI'!$H$4:$H$28,'Base CDI'!$J$4:$J$29,S1155,"Cubic","Extrapolate=Linear","MultiX=Average","Skip=True","Sort=True")</f>
        <v>13.34990609323258</v>
      </c>
      <c r="U1155" s="43">
        <f ca="1">_xll.BInterpol('Base CDI'!$H$4:$H$28,'Base CDI'!$I$4:$I$29,S1155,"Cubic","Extrapolate=Linear","MultiX=Average","Skip=True","Sort=True")</f>
        <v>13.373953415264717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46933</v>
      </c>
      <c r="T1156" s="43">
        <f ca="1">_xll.BInterpol('Base CDI'!$H$4:$H$28,'Base CDI'!$J$4:$J$29,S1156,"Cubic","Extrapolate=Linear","MultiX=Average","Skip=True","Sort=True")</f>
        <v>13.349785712688643</v>
      </c>
      <c r="U1156" s="43">
        <f ca="1">_xll.BInterpol('Base CDI'!$H$4:$H$28,'Base CDI'!$I$4:$I$29,S1156,"Cubic","Extrapolate=Linear","MultiX=Average","Skip=True","Sort=True")</f>
        <v>13.373859433257088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46934</v>
      </c>
      <c r="T1157" s="43">
        <f ca="1">_xll.BInterpol('Base CDI'!$H$4:$H$28,'Base CDI'!$J$4:$J$29,S1157,"Cubic","Extrapolate=Linear","MultiX=Average","Skip=True","Sort=True")</f>
        <v>13.349667610245563</v>
      </c>
      <c r="U1157" s="43">
        <f ca="1">_xll.BInterpol('Base CDI'!$H$4:$H$28,'Base CDI'!$I$4:$I$29,S1157,"Cubic","Extrapolate=Linear","MultiX=Average","Skip=True","Sort=True")</f>
        <v>13.373767850785113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46935</v>
      </c>
      <c r="T1158" s="43">
        <f ca="1">_xll.BInterpol('Base CDI'!$H$4:$H$28,'Base CDI'!$J$4:$J$29,S1158,"Cubic","Extrapolate=Linear","MultiX=Average","Skip=True","Sort=True")</f>
        <v>13.349551776434931</v>
      </c>
      <c r="U1158" s="43">
        <f ca="1">_xll.BInterpol('Base CDI'!$H$4:$H$28,'Base CDI'!$I$4:$I$29,S1158,"Cubic","Extrapolate=Linear","MultiX=Average","Skip=True","Sort=True")</f>
        <v>13.373678655494789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46936</v>
      </c>
      <c r="T1159" s="43">
        <f ca="1">_xll.BInterpol('Base CDI'!$H$4:$H$28,'Base CDI'!$J$4:$J$29,S1159,"Cubic","Extrapolate=Linear","MultiX=Average","Skip=True","Sort=True")</f>
        <v>13.349438201788347</v>
      </c>
      <c r="U1159" s="43">
        <f ca="1">_xll.BInterpol('Base CDI'!$H$4:$H$28,'Base CDI'!$I$4:$I$29,S1159,"Cubic","Extrapolate=Linear","MultiX=Average","Skip=True","Sort=True")</f>
        <v>13.373591835032116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46937</v>
      </c>
      <c r="T1160" s="43">
        <f ca="1">_xll.BInterpol('Base CDI'!$H$4:$H$28,'Base CDI'!$J$4:$J$29,S1160,"Cubic","Extrapolate=Linear","MultiX=Average","Skip=True","Sort=True")</f>
        <v>13.349326876837404</v>
      </c>
      <c r="U1160" s="43">
        <f ca="1">_xll.BInterpol('Base CDI'!$H$4:$H$28,'Base CDI'!$I$4:$I$29,S1160,"Cubic","Extrapolate=Linear","MultiX=Average","Skip=True","Sort=True")</f>
        <v>13.373507377043092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46938</v>
      </c>
      <c r="T1161" s="43">
        <f ca="1">_xll.BInterpol('Base CDI'!$H$4:$H$28,'Base CDI'!$J$4:$J$29,S1161,"Cubic","Extrapolate=Linear","MultiX=Average","Skip=True","Sort=True")</f>
        <v>13.3492177921137</v>
      </c>
      <c r="U1161" s="43">
        <f ca="1">_xll.BInterpol('Base CDI'!$H$4:$H$28,'Base CDI'!$I$4:$I$29,S1161,"Cubic","Extrapolate=Linear","MultiX=Average","Skip=True","Sort=True")</f>
        <v>13.373425269173714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46939</v>
      </c>
      <c r="T1162" s="43">
        <f ca="1">_xll.BInterpol('Base CDI'!$H$4:$H$28,'Base CDI'!$J$4:$J$29,S1162,"Cubic","Extrapolate=Linear","MultiX=Average","Skip=True","Sort=True")</f>
        <v>13.349110938148829</v>
      </c>
      <c r="U1162" s="43">
        <f ca="1">_xll.BInterpol('Base CDI'!$H$4:$H$28,'Base CDI'!$I$4:$I$29,S1162,"Cubic","Extrapolate=Linear","MultiX=Average","Skip=True","Sort=True")</f>
        <v>13.373345499069982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46940</v>
      </c>
      <c r="T1163" s="43">
        <f ca="1">_xll.BInterpol('Base CDI'!$H$4:$H$28,'Base CDI'!$J$4:$J$29,S1163,"Cubic","Extrapolate=Linear","MultiX=Average","Skip=True","Sort=True")</f>
        <v>13.349006305474388</v>
      </c>
      <c r="U1163" s="43">
        <f ca="1">_xll.BInterpol('Base CDI'!$H$4:$H$28,'Base CDI'!$I$4:$I$29,S1163,"Cubic","Extrapolate=Linear","MultiX=Average","Skip=True","Sort=True")</f>
        <v>13.373268054377894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46941</v>
      </c>
      <c r="T1164" s="43">
        <f ca="1">_xll.BInterpol('Base CDI'!$H$4:$H$28,'Base CDI'!$J$4:$J$29,S1164,"Cubic","Extrapolate=Linear","MultiX=Average","Skip=True","Sort=True")</f>
        <v>13.348903884621972</v>
      </c>
      <c r="U1164" s="43">
        <f ca="1">_xll.BInterpol('Base CDI'!$H$4:$H$28,'Base CDI'!$I$4:$I$29,S1164,"Cubic","Extrapolate=Linear","MultiX=Average","Skip=True","Sort=True")</f>
        <v>13.373192922743449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46942</v>
      </c>
      <c r="T1165" s="43">
        <f ca="1">_xll.BInterpol('Base CDI'!$H$4:$H$28,'Base CDI'!$J$4:$J$29,S1165,"Cubic","Extrapolate=Linear","MultiX=Average","Skip=True","Sort=True")</f>
        <v>13.348803666123176</v>
      </c>
      <c r="U1165" s="43">
        <f ca="1">_xll.BInterpol('Base CDI'!$H$4:$H$28,'Base CDI'!$I$4:$I$29,S1165,"Cubic","Extrapolate=Linear","MultiX=Average","Skip=True","Sort=True")</f>
        <v>13.373120091812646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46943</v>
      </c>
      <c r="T1166" s="43">
        <f ca="1">_xll.BInterpol('Base CDI'!$H$4:$H$28,'Base CDI'!$J$4:$J$29,S1166,"Cubic","Extrapolate=Linear","MultiX=Average","Skip=True","Sort=True")</f>
        <v>13.348705640509598</v>
      </c>
      <c r="U1166" s="43">
        <f ca="1">_xll.BInterpol('Base CDI'!$H$4:$H$28,'Base CDI'!$I$4:$I$29,S1166,"Cubic","Extrapolate=Linear","MultiX=Average","Skip=True","Sort=True")</f>
        <v>13.373049549231483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46944</v>
      </c>
      <c r="T1167" s="43">
        <f ca="1">_xll.BInterpol('Base CDI'!$H$4:$H$28,'Base CDI'!$J$4:$J$29,S1167,"Cubic","Extrapolate=Linear","MultiX=Average","Skip=True","Sort=True")</f>
        <v>13.348609798312831</v>
      </c>
      <c r="U1167" s="43">
        <f ca="1">_xll.BInterpol('Base CDI'!$H$4:$H$28,'Base CDI'!$I$4:$I$29,S1167,"Cubic","Extrapolate=Linear","MultiX=Average","Skip=True","Sort=True")</f>
        <v>13.372981282645958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46945</v>
      </c>
      <c r="T1168" s="43">
        <f ca="1">_xll.BInterpol('Base CDI'!$H$4:$H$28,'Base CDI'!$J$4:$J$29,S1168,"Cubic","Extrapolate=Linear","MultiX=Average","Skip=True","Sort=True")</f>
        <v>13.348516130064473</v>
      </c>
      <c r="U1168" s="43">
        <f ca="1">_xll.BInterpol('Base CDI'!$H$4:$H$28,'Base CDI'!$I$4:$I$29,S1168,"Cubic","Extrapolate=Linear","MultiX=Average","Skip=True","Sort=True")</f>
        <v>13.372915279702069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46946</v>
      </c>
      <c r="T1169" s="43">
        <f ca="1">_xll.BInterpol('Base CDI'!$H$4:$H$28,'Base CDI'!$J$4:$J$29,S1169,"Cubic","Extrapolate=Linear","MultiX=Average","Skip=True","Sort=True")</f>
        <v>13.348424626296119</v>
      </c>
      <c r="U1169" s="43">
        <f ca="1">_xll.BInterpol('Base CDI'!$H$4:$H$28,'Base CDI'!$I$4:$I$29,S1169,"Cubic","Extrapolate=Linear","MultiX=Average","Skip=True","Sort=True")</f>
        <v>13.372851528045818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46947</v>
      </c>
      <c r="T1170" s="43">
        <f ca="1">_xll.BInterpol('Base CDI'!$H$4:$H$28,'Base CDI'!$J$4:$J$29,S1170,"Cubic","Extrapolate=Linear","MultiX=Average","Skip=True","Sort=True")</f>
        <v>13.348335277539364</v>
      </c>
      <c r="U1170" s="43">
        <f ca="1">_xll.BInterpol('Base CDI'!$H$4:$H$28,'Base CDI'!$I$4:$I$29,S1170,"Cubic","Extrapolate=Linear","MultiX=Average","Skip=True","Sort=True")</f>
        <v>13.372790015323197</v>
      </c>
    </row>
    <row r="1171" spans="16:21" x14ac:dyDescent="0.25">
      <c r="P1171" s="10">
        <v>36216</v>
      </c>
      <c r="Q1171">
        <v>4.203627</v>
      </c>
      <c r="S1171" s="42">
        <f t="shared" ca="1" si="23"/>
        <v>46948</v>
      </c>
      <c r="T1171" s="43">
        <f ca="1">_xll.BInterpol('Base CDI'!$H$4:$H$28,'Base CDI'!$J$4:$J$29,S1171,"Cubic","Extrapolate=Linear","MultiX=Average","Skip=True","Sort=True")</f>
        <v>13.348248074325806</v>
      </c>
      <c r="U1171" s="43">
        <f ca="1">_xll.BInterpol('Base CDI'!$H$4:$H$28,'Base CDI'!$I$4:$I$29,S1171,"Cubic","Extrapolate=Linear","MultiX=Average","Skip=True","Sort=True")</f>
        <v>13.372730729180212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46949</v>
      </c>
      <c r="T1172" s="43">
        <f ca="1">_xll.BInterpol('Base CDI'!$H$4:$H$28,'Base CDI'!$J$4:$J$29,S1172,"Cubic","Extrapolate=Linear","MultiX=Average","Skip=True","Sort=True")</f>
        <v>13.348163007187038</v>
      </c>
      <c r="U1172" s="43">
        <f ca="1">_xll.BInterpol('Base CDI'!$H$4:$H$28,'Base CDI'!$I$4:$I$29,S1172,"Cubic","Extrapolate=Linear","MultiX=Average","Skip=True","Sort=True")</f>
        <v>13.372673657262856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46950</v>
      </c>
      <c r="T1173" s="43">
        <f ca="1">_xll.BInterpol('Base CDI'!$H$4:$H$28,'Base CDI'!$J$4:$J$29,S1173,"Cubic","Extrapolate=Linear","MultiX=Average","Skip=True","Sort=True")</f>
        <v>13.348080066654658</v>
      </c>
      <c r="U1173" s="43">
        <f ca="1">_xll.BInterpol('Base CDI'!$H$4:$H$28,'Base CDI'!$I$4:$I$29,S1173,"Cubic","Extrapolate=Linear","MultiX=Average","Skip=True","Sort=True")</f>
        <v>13.372618787217132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46951</v>
      </c>
      <c r="T1174" s="43">
        <f ca="1">_xll.BInterpol('Base CDI'!$H$4:$H$28,'Base CDI'!$J$4:$J$29,S1174,"Cubic","Extrapolate=Linear","MultiX=Average","Skip=True","Sort=True")</f>
        <v>13.347999243260261</v>
      </c>
      <c r="U1174" s="43">
        <f ca="1">_xll.BInterpol('Base CDI'!$H$4:$H$28,'Base CDI'!$I$4:$I$29,S1174,"Cubic","Extrapolate=Linear","MultiX=Average","Skip=True","Sort=True")</f>
        <v>13.372566106689034</v>
      </c>
    </row>
    <row r="1175" spans="16:21" x14ac:dyDescent="0.25">
      <c r="P1175" s="10">
        <v>36222</v>
      </c>
      <c r="Q1175">
        <v>4.225365</v>
      </c>
      <c r="S1175" s="42">
        <f t="shared" ca="1" si="23"/>
        <v>46952</v>
      </c>
      <c r="T1175" s="43">
        <f ca="1">_xll.BInterpol('Base CDI'!$H$4:$H$28,'Base CDI'!$J$4:$J$29,S1175,"Cubic","Extrapolate=Linear","MultiX=Average","Skip=True","Sort=True")</f>
        <v>13.347920527535441</v>
      </c>
      <c r="U1175" s="43">
        <f ca="1">_xll.BInterpol('Base CDI'!$H$4:$H$28,'Base CDI'!$I$4:$I$29,S1175,"Cubic","Extrapolate=Linear","MultiX=Average","Skip=True","Sort=True")</f>
        <v>13.372515603324564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46953</v>
      </c>
      <c r="T1176" s="43">
        <f ca="1">_xll.BInterpol('Base CDI'!$H$4:$H$28,'Base CDI'!$J$4:$J$29,S1176,"Cubic","Extrapolate=Linear","MultiX=Average","Skip=True","Sort=True")</f>
        <v>13.347843910011797</v>
      </c>
      <c r="U1176" s="43">
        <f ca="1">_xll.BInterpol('Base CDI'!$H$4:$H$28,'Base CDI'!$I$4:$I$29,S1176,"Cubic","Extrapolate=Linear","MultiX=Average","Skip=True","Sort=True")</f>
        <v>13.372467264769718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46954</v>
      </c>
      <c r="T1177" s="43">
        <f ca="1">_xll.BInterpol('Base CDI'!$H$4:$H$28,'Base CDI'!$J$4:$J$29,S1177,"Cubic","Extrapolate=Linear","MultiX=Average","Skip=True","Sort=True")</f>
        <v>13.347769381220923</v>
      </c>
      <c r="U1177" s="43">
        <f ca="1">_xll.BInterpol('Base CDI'!$H$4:$H$28,'Base CDI'!$I$4:$I$29,S1177,"Cubic","Extrapolate=Linear","MultiX=Average","Skip=True","Sort=True")</f>
        <v>13.372421078670497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46955</v>
      </c>
      <c r="T1178" s="43">
        <f ca="1">_xll.BInterpol('Base CDI'!$H$4:$H$28,'Base CDI'!$J$4:$J$29,S1178,"Cubic","Extrapolate=Linear","MultiX=Average","Skip=True","Sort=True")</f>
        <v>13.347696931694413</v>
      </c>
      <c r="U1178" s="43">
        <f ca="1">_xll.BInterpol('Base CDI'!$H$4:$H$28,'Base CDI'!$I$4:$I$29,S1178,"Cubic","Extrapolate=Linear","MultiX=Average","Skip=True","Sort=True")</f>
        <v>13.372377032672897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46956</v>
      </c>
      <c r="T1179" s="43">
        <f ca="1">_xll.BInterpol('Base CDI'!$H$4:$H$28,'Base CDI'!$J$4:$J$29,S1179,"Cubic","Extrapolate=Linear","MultiX=Average","Skip=True","Sort=True")</f>
        <v>13.347626551963867</v>
      </c>
      <c r="U1179" s="43">
        <f ca="1">_xll.BInterpol('Base CDI'!$H$4:$H$28,'Base CDI'!$I$4:$I$29,S1179,"Cubic","Extrapolate=Linear","MultiX=Average","Skip=True","Sort=True")</f>
        <v>13.372335114422919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46957</v>
      </c>
      <c r="T1180" s="43">
        <f ca="1">_xll.BInterpol('Base CDI'!$H$4:$H$28,'Base CDI'!$J$4:$J$29,S1180,"Cubic","Extrapolate=Linear","MultiX=Average","Skip=True","Sort=True")</f>
        <v>13.347558232560877</v>
      </c>
      <c r="U1180" s="43">
        <f ca="1">_xll.BInterpol('Base CDI'!$H$4:$H$28,'Base CDI'!$I$4:$I$29,S1180,"Cubic","Extrapolate=Linear","MultiX=Average","Skip=True","Sort=True")</f>
        <v>13.37229531156656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46958</v>
      </c>
      <c r="T1181" s="43">
        <f ca="1">_xll.BInterpol('Base CDI'!$H$4:$H$28,'Base CDI'!$J$4:$J$29,S1181,"Cubic","Extrapolate=Linear","MultiX=Average","Skip=True","Sort=True")</f>
        <v>13.34749196401704</v>
      </c>
      <c r="U1181" s="43">
        <f ca="1">_xll.BInterpol('Base CDI'!$H$4:$H$28,'Base CDI'!$I$4:$I$29,S1181,"Cubic","Extrapolate=Linear","MultiX=Average","Skip=True","Sort=True")</f>
        <v>13.372257611749818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46959</v>
      </c>
      <c r="T1182" s="43">
        <f ca="1">_xll.BInterpol('Base CDI'!$H$4:$H$28,'Base CDI'!$J$4:$J$29,S1182,"Cubic","Extrapolate=Linear","MultiX=Average","Skip=True","Sort=True")</f>
        <v>13.347427736863953</v>
      </c>
      <c r="U1182" s="43">
        <f ca="1">_xll.BInterpol('Base CDI'!$H$4:$H$28,'Base CDI'!$I$4:$I$29,S1182,"Cubic","Extrapolate=Linear","MultiX=Average","Skip=True","Sort=True")</f>
        <v>13.372222002618694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46960</v>
      </c>
      <c r="T1183" s="43">
        <f ca="1">_xll.BInterpol('Base CDI'!$H$4:$H$28,'Base CDI'!$J$4:$J$29,S1183,"Cubic","Extrapolate=Linear","MultiX=Average","Skip=True","Sort=True")</f>
        <v>13.347365541633209</v>
      </c>
      <c r="U1183" s="43">
        <f ca="1">_xll.BInterpol('Base CDI'!$H$4:$H$28,'Base CDI'!$I$4:$I$29,S1183,"Cubic","Extrapolate=Linear","MultiX=Average","Skip=True","Sort=True")</f>
        <v>13.372188471819184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46961</v>
      </c>
      <c r="T1184" s="43">
        <f ca="1">_xll.BInterpol('Base CDI'!$H$4:$H$28,'Base CDI'!$J$4:$J$29,S1184,"Cubic","Extrapolate=Linear","MultiX=Average","Skip=True","Sort=True")</f>
        <v>13.347305368856407</v>
      </c>
      <c r="U1184" s="43">
        <f ca="1">_xll.BInterpol('Base CDI'!$H$4:$H$28,'Base CDI'!$I$4:$I$29,S1184,"Cubic","Extrapolate=Linear","MultiX=Average","Skip=True","Sort=True")</f>
        <v>13.372157006997288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46962</v>
      </c>
      <c r="T1185" s="43">
        <f ca="1">_xll.BInterpol('Base CDI'!$H$4:$H$28,'Base CDI'!$J$4:$J$29,S1185,"Cubic","Extrapolate=Linear","MultiX=Average","Skip=True","Sort=True")</f>
        <v>13.347247209065142</v>
      </c>
      <c r="U1185" s="43">
        <f ca="1">_xll.BInterpol('Base CDI'!$H$4:$H$28,'Base CDI'!$I$4:$I$29,S1185,"Cubic","Extrapolate=Linear","MultiX=Average","Skip=True","Sort=True")</f>
        <v>13.372127595799004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46963</v>
      </c>
      <c r="T1186" s="43">
        <f ca="1">_xll.BInterpol('Base CDI'!$H$4:$H$28,'Base CDI'!$J$4:$J$29,S1186,"Cubic","Extrapolate=Linear","MultiX=Average","Skip=True","Sort=True")</f>
        <v>13.347191052791008</v>
      </c>
      <c r="U1186" s="43">
        <f ca="1">_xll.BInterpol('Base CDI'!$H$4:$H$28,'Base CDI'!$I$4:$I$29,S1186,"Cubic","Extrapolate=Linear","MultiX=Average","Skip=True","Sort=True")</f>
        <v>13.37210022587033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46964</v>
      </c>
      <c r="T1187" s="43">
        <f ca="1">_xll.BInterpol('Base CDI'!$H$4:$H$28,'Base CDI'!$J$4:$J$29,S1187,"Cubic","Extrapolate=Linear","MultiX=Average","Skip=True","Sort=True")</f>
        <v>13.347136890565601</v>
      </c>
      <c r="U1187" s="43">
        <f ca="1">_xll.BInterpol('Base CDI'!$H$4:$H$28,'Base CDI'!$I$4:$I$29,S1187,"Cubic","Extrapolate=Linear","MultiX=Average","Skip=True","Sort=True")</f>
        <v>13.372074884857266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46965</v>
      </c>
      <c r="T1188" s="43">
        <f ca="1">_xll.BInterpol('Base CDI'!$H$4:$H$28,'Base CDI'!$J$4:$J$29,S1188,"Cubic","Extrapolate=Linear","MultiX=Average","Skip=True","Sort=True")</f>
        <v>13.347084712920518</v>
      </c>
      <c r="U1188" s="43">
        <f ca="1">_xll.BInterpol('Base CDI'!$H$4:$H$28,'Base CDI'!$I$4:$I$29,S1188,"Cubic","Extrapolate=Linear","MultiX=Average","Skip=True","Sort=True")</f>
        <v>13.37205156040581</v>
      </c>
    </row>
    <row r="1189" spans="16:21" x14ac:dyDescent="0.25">
      <c r="P1189" s="10">
        <v>36242</v>
      </c>
      <c r="Q1189">
        <v>4.310873</v>
      </c>
      <c r="S1189" s="42">
        <f t="shared" ca="1" si="23"/>
        <v>46966</v>
      </c>
      <c r="T1189" s="43">
        <f ca="1">_xll.BInterpol('Base CDI'!$H$4:$H$28,'Base CDI'!$J$4:$J$29,S1189,"Cubic","Extrapolate=Linear","MultiX=Average","Skip=True","Sort=True")</f>
        <v>13.347034510387354</v>
      </c>
      <c r="U1189" s="43">
        <f ca="1">_xll.BInterpol('Base CDI'!$H$4:$H$28,'Base CDI'!$I$4:$I$29,S1189,"Cubic","Extrapolate=Linear","MultiX=Average","Skip=True","Sort=True")</f>
        <v>13.372030240161958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46967</v>
      </c>
      <c r="T1190" s="43">
        <f ca="1">_xll.BInterpol('Base CDI'!$H$4:$H$28,'Base CDI'!$J$4:$J$29,S1190,"Cubic","Extrapolate=Linear","MultiX=Average","Skip=True","Sort=True")</f>
        <v>13.346986273497706</v>
      </c>
      <c r="U1190" s="43">
        <f ca="1">_xll.BInterpol('Base CDI'!$H$4:$H$28,'Base CDI'!$I$4:$I$29,S1190,"Cubic","Extrapolate=Linear","MultiX=Average","Skip=True","Sort=True")</f>
        <v>13.372010911771714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46968</v>
      </c>
      <c r="T1191" s="43">
        <f ca="1">_xll.BInterpol('Base CDI'!$H$4:$H$28,'Base CDI'!$J$4:$J$29,S1191,"Cubic","Extrapolate=Linear","MultiX=Average","Skip=True","Sort=True")</f>
        <v>13.346939992783167</v>
      </c>
      <c r="U1191" s="43">
        <f ca="1">_xll.BInterpol('Base CDI'!$H$4:$H$28,'Base CDI'!$I$4:$I$29,S1191,"Cubic","Extrapolate=Linear","MultiX=Average","Skip=True","Sort=True")</f>
        <v>13.37199356288107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46969</v>
      </c>
      <c r="T1192" s="43">
        <f ca="1">_xll.BInterpol('Base CDI'!$H$4:$H$28,'Base CDI'!$J$4:$J$29,S1192,"Cubic","Extrapolate=Linear","MultiX=Average","Skip=True","Sort=True")</f>
        <v>13.346895658775336</v>
      </c>
      <c r="U1192" s="43">
        <f ca="1">_xll.BInterpol('Base CDI'!$H$4:$H$28,'Base CDI'!$I$4:$I$29,S1192,"Cubic","Extrapolate=Linear","MultiX=Average","Skip=True","Sort=True")</f>
        <v>13.371978181136029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46970</v>
      </c>
      <c r="T1193" s="43">
        <f ca="1">_xll.BInterpol('Base CDI'!$H$4:$H$28,'Base CDI'!$J$4:$J$29,S1193,"Cubic","Extrapolate=Linear","MultiX=Average","Skip=True","Sort=True")</f>
        <v>13.346853262005807</v>
      </c>
      <c r="U1193" s="43">
        <f ca="1">_xll.BInterpol('Base CDI'!$H$4:$H$28,'Base CDI'!$I$4:$I$29,S1193,"Cubic","Extrapolate=Linear","MultiX=Average","Skip=True","Sort=True")</f>
        <v>13.371964754182589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46971</v>
      </c>
      <c r="T1194" s="43">
        <f ca="1">_xll.BInterpol('Base CDI'!$H$4:$H$28,'Base CDI'!$J$4:$J$29,S1194,"Cubic","Extrapolate=Linear","MultiX=Average","Skip=True","Sort=True")</f>
        <v>13.346812793006176</v>
      </c>
      <c r="U1194" s="43">
        <f ca="1">_xll.BInterpol('Base CDI'!$H$4:$H$28,'Base CDI'!$I$4:$I$29,S1194,"Cubic","Extrapolate=Linear","MultiX=Average","Skip=True","Sort=True")</f>
        <v>13.371953269666747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46972</v>
      </c>
      <c r="T1195" s="43">
        <f ca="1">_xll.BInterpol('Base CDI'!$H$4:$H$28,'Base CDI'!$J$4:$J$29,S1195,"Cubic","Extrapolate=Linear","MultiX=Average","Skip=True","Sort=True")</f>
        <v>13.34677424230804</v>
      </c>
      <c r="U1195" s="43">
        <f ca="1">_xll.BInterpol('Base CDI'!$H$4:$H$28,'Base CDI'!$I$4:$I$29,S1195,"Cubic","Extrapolate=Linear","MultiX=Average","Skip=True","Sort=True")</f>
        <v>13.371943715234503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46973</v>
      </c>
      <c r="T1196" s="43">
        <f ca="1">_xll.BInterpol('Base CDI'!$H$4:$H$28,'Base CDI'!$J$4:$J$29,S1196,"Cubic","Extrapolate=Linear","MultiX=Average","Skip=True","Sort=True")</f>
        <v>13.346737600442992</v>
      </c>
      <c r="U1196" s="43">
        <f ca="1">_xll.BInterpol('Base CDI'!$H$4:$H$28,'Base CDI'!$I$4:$I$29,S1196,"Cubic","Extrapolate=Linear","MultiX=Average","Skip=True","Sort=True")</f>
        <v>13.371936078531855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46974</v>
      </c>
      <c r="T1197" s="43">
        <f ca="1">_xll.BInterpol('Base CDI'!$H$4:$H$28,'Base CDI'!$J$4:$J$29,S1197,"Cubic","Extrapolate=Linear","MultiX=Average","Skip=True","Sort=True")</f>
        <v>13.346702857942629</v>
      </c>
      <c r="U1197" s="43">
        <f ca="1">_xll.BInterpol('Base CDI'!$H$4:$H$28,'Base CDI'!$I$4:$I$29,S1197,"Cubic","Extrapolate=Linear","MultiX=Average","Skip=True","Sort=True")</f>
        <v>13.371930347204801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46975</v>
      </c>
      <c r="T1198" s="43">
        <f ca="1">_xll.BInterpol('Base CDI'!$H$4:$H$28,'Base CDI'!$J$4:$J$29,S1198,"Cubic","Extrapolate=Linear","MultiX=Average","Skip=True","Sort=True")</f>
        <v>13.346670005338549</v>
      </c>
      <c r="U1198" s="43">
        <f ca="1">_xll.BInterpol('Base CDI'!$H$4:$H$28,'Base CDI'!$I$4:$I$29,S1198,"Cubic","Extrapolate=Linear","MultiX=Average","Skip=True","Sort=True")</f>
        <v>13.371926508899341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46976</v>
      </c>
      <c r="T1199" s="43">
        <f ca="1">_xll.BInterpol('Base CDI'!$H$4:$H$28,'Base CDI'!$J$4:$J$29,S1199,"Cubic","Extrapolate=Linear","MultiX=Average","Skip=True","Sort=True")</f>
        <v>13.346639033162345</v>
      </c>
      <c r="U1199" s="43">
        <f ca="1">_xll.BInterpol('Base CDI'!$H$4:$H$28,'Base CDI'!$I$4:$I$29,S1199,"Cubic","Extrapolate=Linear","MultiX=Average","Skip=True","Sort=True")</f>
        <v>13.371924551261472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46977</v>
      </c>
      <c r="T1200" s="43">
        <f ca="1">_xll.BInterpol('Base CDI'!$H$4:$H$28,'Base CDI'!$J$4:$J$29,S1200,"Cubic","Extrapolate=Linear","MultiX=Average","Skip=True","Sort=True")</f>
        <v>13.346609931945615</v>
      </c>
      <c r="U1200" s="43">
        <f ca="1">_xll.BInterpol('Base CDI'!$H$4:$H$28,'Base CDI'!$I$4:$I$29,S1200,"Cubic","Extrapolate=Linear","MultiX=Average","Skip=True","Sort=True")</f>
        <v>13.371924461937192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46978</v>
      </c>
      <c r="T1201" s="43">
        <f ca="1">_xll.BInterpol('Base CDI'!$H$4:$H$28,'Base CDI'!$J$4:$J$29,S1201,"Cubic","Extrapolate=Linear","MultiX=Average","Skip=True","Sort=True")</f>
        <v>13.346582692219952</v>
      </c>
      <c r="U1201" s="43">
        <f ca="1">_xll.BInterpol('Base CDI'!$H$4:$H$28,'Base CDI'!$I$4:$I$29,S1201,"Cubic","Extrapolate=Linear","MultiX=Average","Skip=True","Sort=True")</f>
        <v>13.371926228572502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46979</v>
      </c>
      <c r="T1202" s="43">
        <f ca="1">_xll.BInterpol('Base CDI'!$H$4:$H$28,'Base CDI'!$J$4:$J$29,S1202,"Cubic","Extrapolate=Linear","MultiX=Average","Skip=True","Sort=True")</f>
        <v>13.346557304516953</v>
      </c>
      <c r="U1202" s="43">
        <f ca="1">_xll.BInterpol('Base CDI'!$H$4:$H$28,'Base CDI'!$I$4:$I$29,S1202,"Cubic","Extrapolate=Linear","MultiX=Average","Skip=True","Sort=True")</f>
        <v>13.371929838813399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46980</v>
      </c>
      <c r="T1203" s="43">
        <f ca="1">_xll.BInterpol('Base CDI'!$H$4:$H$28,'Base CDI'!$J$4:$J$29,S1203,"Cubic","Extrapolate=Linear","MultiX=Average","Skip=True","Sort=True")</f>
        <v>13.346533759368214</v>
      </c>
      <c r="U1203" s="43">
        <f ca="1">_xll.BInterpol('Base CDI'!$H$4:$H$28,'Base CDI'!$I$4:$I$29,S1203,"Cubic","Extrapolate=Linear","MultiX=Average","Skip=True","Sort=True")</f>
        <v>13.37193528030588</v>
      </c>
    </row>
    <row r="1204" spans="16:21" x14ac:dyDescent="0.25">
      <c r="P1204" s="10">
        <v>36265</v>
      </c>
      <c r="Q1204">
        <v>4.3975</v>
      </c>
      <c r="S1204" s="42">
        <f t="shared" ca="1" si="23"/>
        <v>46981</v>
      </c>
      <c r="T1204" s="43">
        <f ca="1">_xll.BInterpol('Base CDI'!$H$4:$H$28,'Base CDI'!$J$4:$J$29,S1204,"Cubic","Extrapolate=Linear","MultiX=Average","Skip=True","Sort=True")</f>
        <v>13.346512047305332</v>
      </c>
      <c r="U1204" s="43">
        <f ca="1">_xll.BInterpol('Base CDI'!$H$4:$H$28,'Base CDI'!$I$4:$I$29,S1204,"Cubic","Extrapolate=Linear","MultiX=Average","Skip=True","Sort=True")</f>
        <v>13.371942540695947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46982</v>
      </c>
      <c r="T1205" s="43">
        <f ca="1">_xll.BInterpol('Base CDI'!$H$4:$H$28,'Base CDI'!$J$4:$J$29,S1205,"Cubic","Extrapolate=Linear","MultiX=Average","Skip=True","Sort=True")</f>
        <v>13.346492158859901</v>
      </c>
      <c r="U1205" s="43">
        <f ca="1">_xll.BInterpol('Base CDI'!$H$4:$H$28,'Base CDI'!$I$4:$I$29,S1205,"Cubic","Extrapolate=Linear","MultiX=Average","Skip=True","Sort=True")</f>
        <v>13.371951607629596</v>
      </c>
    </row>
    <row r="1206" spans="16:21" x14ac:dyDescent="0.25">
      <c r="P1206" s="10">
        <v>36269</v>
      </c>
      <c r="Q1206">
        <v>4.407559</v>
      </c>
      <c r="S1206" s="42">
        <f t="shared" ca="1" si="23"/>
        <v>46983</v>
      </c>
      <c r="T1206" s="43">
        <f ca="1">_xll.BInterpol('Base CDI'!$H$4:$H$28,'Base CDI'!$J$4:$J$29,S1206,"Cubic","Extrapolate=Linear","MultiX=Average","Skip=True","Sort=True")</f>
        <v>13.346474084563516</v>
      </c>
      <c r="U1206" s="43">
        <f ca="1">_xll.BInterpol('Base CDI'!$H$4:$H$28,'Base CDI'!$I$4:$I$29,S1206,"Cubic","Extrapolate=Linear","MultiX=Average","Skip=True","Sort=True")</f>
        <v>13.371962468752827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46984</v>
      </c>
      <c r="T1207" s="43">
        <f ca="1">_xll.BInterpol('Base CDI'!$H$4:$H$28,'Base CDI'!$J$4:$J$29,S1207,"Cubic","Extrapolate=Linear","MultiX=Average","Skip=True","Sort=True")</f>
        <v>13.346457814947776</v>
      </c>
      <c r="U1207" s="43">
        <f ca="1">_xll.BInterpol('Base CDI'!$H$4:$H$28,'Base CDI'!$I$4:$I$29,S1207,"Cubic","Extrapolate=Linear","MultiX=Average","Skip=True","Sort=True")</f>
        <v>13.371975111711638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46985</v>
      </c>
      <c r="T1208" s="43">
        <f ca="1">_xll.BInterpol('Base CDI'!$H$4:$H$28,'Base CDI'!$J$4:$J$29,S1208,"Cubic","Extrapolate=Linear","MultiX=Average","Skip=True","Sort=True")</f>
        <v>13.346443340544273</v>
      </c>
      <c r="U1208" s="43">
        <f ca="1">_xll.BInterpol('Base CDI'!$H$4:$H$28,'Base CDI'!$I$4:$I$29,S1208,"Cubic","Extrapolate=Linear","MultiX=Average","Skip=True","Sort=True")</f>
        <v>13.371989524152026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46986</v>
      </c>
      <c r="T1209" s="43">
        <f ca="1">_xll.BInterpol('Base CDI'!$H$4:$H$28,'Base CDI'!$J$4:$J$29,S1209,"Cubic","Extrapolate=Linear","MultiX=Average","Skip=True","Sort=True")</f>
        <v>13.346430651884605</v>
      </c>
      <c r="U1209" s="43">
        <f ca="1">_xll.BInterpol('Base CDI'!$H$4:$H$28,'Base CDI'!$I$4:$I$29,S1209,"Cubic","Extrapolate=Linear","MultiX=Average","Skip=True","Sort=True")</f>
        <v>13.372005693719991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46987</v>
      </c>
      <c r="T1210" s="43">
        <f ca="1">_xll.BInterpol('Base CDI'!$H$4:$H$28,'Base CDI'!$J$4:$J$29,S1210,"Cubic","Extrapolate=Linear","MultiX=Average","Skip=True","Sort=True")</f>
        <v>13.346419739500368</v>
      </c>
      <c r="U1210" s="43">
        <f ca="1">_xll.BInterpol('Base CDI'!$H$4:$H$28,'Base CDI'!$I$4:$I$29,S1210,"Cubic","Extrapolate=Linear","MultiX=Average","Skip=True","Sort=True")</f>
        <v>13.372023608061534</v>
      </c>
    </row>
    <row r="1211" spans="16:21" x14ac:dyDescent="0.25">
      <c r="P1211" s="10">
        <v>36277</v>
      </c>
      <c r="Q1211">
        <v>4.432512</v>
      </c>
      <c r="S1211" s="42">
        <f t="shared" ca="1" si="23"/>
        <v>46988</v>
      </c>
      <c r="T1211" s="43">
        <f ca="1">_xll.BInterpol('Base CDI'!$H$4:$H$28,'Base CDI'!$J$4:$J$29,S1211,"Cubic","Extrapolate=Linear","MultiX=Average","Skip=True","Sort=True")</f>
        <v>13.346410593923157</v>
      </c>
      <c r="U1211" s="43">
        <f ca="1">_xll.BInterpol('Base CDI'!$H$4:$H$28,'Base CDI'!$I$4:$I$29,S1211,"Cubic","Extrapolate=Linear","MultiX=Average","Skip=True","Sort=True")</f>
        <v>13.372043254822648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46989</v>
      </c>
      <c r="T1212" s="43">
        <f ca="1">_xll.BInterpol('Base CDI'!$H$4:$H$28,'Base CDI'!$J$4:$J$29,S1212,"Cubic","Extrapolate=Linear","MultiX=Average","Skip=True","Sort=True")</f>
        <v>13.346403205684567</v>
      </c>
      <c r="U1212" s="43">
        <f ca="1">_xll.BInterpol('Base CDI'!$H$4:$H$28,'Base CDI'!$I$4:$I$29,S1212,"Cubic","Extrapolate=Linear","MultiX=Average","Skip=True","Sort=True")</f>
        <v>13.372064621649336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46990</v>
      </c>
      <c r="T1213" s="43">
        <f ca="1">_xll.BInterpol('Base CDI'!$H$4:$H$28,'Base CDI'!$J$4:$J$29,S1213,"Cubic","Extrapolate=Linear","MultiX=Average","Skip=True","Sort=True")</f>
        <v>13.346397565316195</v>
      </c>
      <c r="U1213" s="43">
        <f ca="1">_xll.BInterpol('Base CDI'!$H$4:$H$28,'Base CDI'!$I$4:$I$29,S1213,"Cubic","Extrapolate=Linear","MultiX=Average","Skip=True","Sort=True")</f>
        <v>13.372087696187595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46991</v>
      </c>
      <c r="T1214" s="43">
        <f ca="1">_xll.BInterpol('Base CDI'!$H$4:$H$28,'Base CDI'!$J$4:$J$29,S1214,"Cubic","Extrapolate=Linear","MultiX=Average","Skip=True","Sort=True")</f>
        <v>13.346393663349637</v>
      </c>
      <c r="U1214" s="43">
        <f ca="1">_xll.BInterpol('Base CDI'!$H$4:$H$28,'Base CDI'!$I$4:$I$29,S1214,"Cubic","Extrapolate=Linear","MultiX=Average","Skip=True","Sort=True")</f>
        <v>13.372112466083424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46992</v>
      </c>
      <c r="T1215" s="43">
        <f ca="1">_xll.BInterpol('Base CDI'!$H$4:$H$28,'Base CDI'!$J$4:$J$29,S1215,"Cubic","Extrapolate=Linear","MultiX=Average","Skip=True","Sort=True")</f>
        <v>13.346391490316488</v>
      </c>
      <c r="U1215" s="43">
        <f ca="1">_xll.BInterpol('Base CDI'!$H$4:$H$28,'Base CDI'!$I$4:$I$29,S1215,"Cubic","Extrapolate=Linear","MultiX=Average","Skip=True","Sort=True")</f>
        <v>13.37213891898282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46993</v>
      </c>
      <c r="T1216" s="43">
        <f ca="1">_xll.BInterpol('Base CDI'!$H$4:$H$28,'Base CDI'!$J$4:$J$29,S1216,"Cubic","Extrapolate=Linear","MultiX=Average","Skip=True","Sort=True")</f>
        <v>13.346391036748344</v>
      </c>
      <c r="U1216" s="43">
        <f ca="1">_xll.BInterpol('Base CDI'!$H$4:$H$28,'Base CDI'!$I$4:$I$29,S1216,"Cubic","Extrapolate=Linear","MultiX=Average","Skip=True","Sort=True")</f>
        <v>13.372167042531782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46994</v>
      </c>
      <c r="T1217" s="43">
        <f ca="1">_xll.BInterpol('Base CDI'!$H$4:$H$28,'Base CDI'!$J$4:$J$29,S1217,"Cubic","Extrapolate=Linear","MultiX=Average","Skip=True","Sort=True")</f>
        <v>13.3463922931768</v>
      </c>
      <c r="U1217" s="43">
        <f ca="1">_xll.BInterpol('Base CDI'!$H$4:$H$28,'Base CDI'!$I$4:$I$29,S1217,"Cubic","Extrapolate=Linear","MultiX=Average","Skip=True","Sort=True")</f>
        <v>13.37219682437631</v>
      </c>
    </row>
    <row r="1218" spans="16:21" x14ac:dyDescent="0.25">
      <c r="P1218" s="10">
        <v>36286</v>
      </c>
      <c r="Q1218">
        <v>4.466475</v>
      </c>
      <c r="S1218" s="42">
        <f t="shared" ca="1" si="23"/>
        <v>46995</v>
      </c>
      <c r="T1218" s="43">
        <f ca="1">_xll.BInterpol('Base CDI'!$H$4:$H$28,'Base CDI'!$J$4:$J$29,S1218,"Cubic","Extrapolate=Linear","MultiX=Average","Skip=True","Sort=True")</f>
        <v>13.346395250133453</v>
      </c>
      <c r="U1218" s="43">
        <f ca="1">_xll.BInterpol('Base CDI'!$H$4:$H$28,'Base CDI'!$I$4:$I$29,S1218,"Cubic","Extrapolate=Linear","MultiX=Average","Skip=True","Sort=True")</f>
        <v>13.372228252162403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46996</v>
      </c>
      <c r="T1219" s="43">
        <f ca="1">_xll.BInterpol('Base CDI'!$H$4:$H$28,'Base CDI'!$J$4:$J$29,S1219,"Cubic","Extrapolate=Linear","MultiX=Average","Skip=True","Sort=True")</f>
        <v>13.346399898149897</v>
      </c>
      <c r="U1219" s="43">
        <f ca="1">_xll.BInterpol('Base CDI'!$H$4:$H$28,'Base CDI'!$I$4:$I$29,S1219,"Cubic","Extrapolate=Linear","MultiX=Average","Skip=True","Sort=True")</f>
        <v>13.372261313536058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46997</v>
      </c>
      <c r="T1220" s="43">
        <f ca="1">_xll.BInterpol('Base CDI'!$H$4:$H$28,'Base CDI'!$J$4:$J$29,S1220,"Cubic","Extrapolate=Linear","MultiX=Average","Skip=True","Sort=True")</f>
        <v>13.346406227757731</v>
      </c>
      <c r="U1220" s="43">
        <f ca="1">_xll.BInterpol('Base CDI'!$H$4:$H$28,'Base CDI'!$I$4:$I$29,S1220,"Cubic","Extrapolate=Linear","MultiX=Average","Skip=True","Sort=True")</f>
        <v>13.372295996143272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46998</v>
      </c>
      <c r="T1221" s="43">
        <f ca="1">_xll.BInterpol('Base CDI'!$H$4:$H$28,'Base CDI'!$J$4:$J$29,S1221,"Cubic","Extrapolate=Linear","MultiX=Average","Skip=True","Sort=True")</f>
        <v>13.346414229488548</v>
      </c>
      <c r="U1221" s="43">
        <f ca="1">_xll.BInterpol('Base CDI'!$H$4:$H$28,'Base CDI'!$I$4:$I$29,S1221,"Cubic","Extrapolate=Linear","MultiX=Average","Skip=True","Sort=True")</f>
        <v>13.372332287630046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46999</v>
      </c>
      <c r="T1222" s="43">
        <f ca="1">_xll.BInterpol('Base CDI'!$H$4:$H$28,'Base CDI'!$J$4:$J$29,S1222,"Cubic","Extrapolate=Linear","MultiX=Average","Skip=True","Sort=True")</f>
        <v>13.346423893873943</v>
      </c>
      <c r="U1222" s="43">
        <f ca="1">_xll.BInterpol('Base CDI'!$H$4:$H$28,'Base CDI'!$I$4:$I$29,S1222,"Cubic","Extrapolate=Linear","MultiX=Average","Skip=True","Sort=True")</f>
        <v>13.372370175642379</v>
      </c>
    </row>
    <row r="1223" spans="16:21" x14ac:dyDescent="0.25">
      <c r="P1223" s="10">
        <v>36293</v>
      </c>
      <c r="Q1223">
        <v>4.48956</v>
      </c>
      <c r="S1223" s="42">
        <f t="shared" ca="1" si="23"/>
        <v>47000</v>
      </c>
      <c r="T1223" s="43">
        <f ca="1">_xll.BInterpol('Base CDI'!$H$4:$H$28,'Base CDI'!$J$4:$J$29,S1223,"Cubic","Extrapolate=Linear","MultiX=Average","Skip=True","Sort=True")</f>
        <v>13.346435211445515</v>
      </c>
      <c r="U1223" s="43">
        <f ca="1">_xll.BInterpol('Base CDI'!$H$4:$H$28,'Base CDI'!$I$4:$I$29,S1223,"Cubic","Extrapolate=Linear","MultiX=Average","Skip=True","Sort=True")</f>
        <v>13.372409647826267</v>
      </c>
    </row>
    <row r="1224" spans="16:21" x14ac:dyDescent="0.25">
      <c r="P1224" s="10">
        <v>36294</v>
      </c>
      <c r="Q1224">
        <v>4.49376</v>
      </c>
      <c r="S1224" s="42">
        <f t="shared" ca="1" si="23"/>
        <v>47001</v>
      </c>
      <c r="T1224" s="43">
        <f ca="1">_xll.BInterpol('Base CDI'!$H$4:$H$28,'Base CDI'!$J$4:$J$29,S1224,"Cubic","Extrapolate=Linear","MultiX=Average","Skip=True","Sort=True")</f>
        <v>13.346448172734858</v>
      </c>
      <c r="U1224" s="43">
        <f ca="1">_xll.BInterpol('Base CDI'!$H$4:$H$28,'Base CDI'!$I$4:$I$29,S1224,"Cubic","Extrapolate=Linear","MultiX=Average","Skip=True","Sort=True")</f>
        <v>13.37245069182771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47002</v>
      </c>
      <c r="T1225" s="43">
        <f ca="1">_xll.BInterpol('Base CDI'!$H$4:$H$28,'Base CDI'!$J$4:$J$29,S1225,"Cubic","Extrapolate=Linear","MultiX=Average","Skip=True","Sort=True")</f>
        <v>13.346462768273568</v>
      </c>
      <c r="U1225" s="43">
        <f ca="1">_xll.BInterpol('Base CDI'!$H$4:$H$28,'Base CDI'!$I$4:$I$29,S1225,"Cubic","Extrapolate=Linear","MultiX=Average","Skip=True","Sort=True")</f>
        <v>13.372493295292708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47003</v>
      </c>
      <c r="T1226" s="43">
        <f ca="1">_xll.BInterpol('Base CDI'!$H$4:$H$28,'Base CDI'!$J$4:$J$29,S1226,"Cubic","Extrapolate=Linear","MultiX=Average","Skip=True","Sort=True")</f>
        <v>13.346478988593239</v>
      </c>
      <c r="U1226" s="43">
        <f ca="1">_xll.BInterpol('Base CDI'!$H$4:$H$28,'Base CDI'!$I$4:$I$29,S1226,"Cubic","Extrapolate=Linear","MultiX=Average","Skip=True","Sort=True")</f>
        <v>13.372537445867257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47004</v>
      </c>
      <c r="T1227" s="43">
        <f ca="1">_xll.BInterpol('Base CDI'!$H$4:$H$28,'Base CDI'!$J$4:$J$29,S1227,"Cubic","Extrapolate=Linear","MultiX=Average","Skip=True","Sort=True")</f>
        <v>13.34649682422547</v>
      </c>
      <c r="U1227" s="43">
        <f ca="1">_xll.BInterpol('Base CDI'!$H$4:$H$28,'Base CDI'!$I$4:$I$29,S1227,"Cubic","Extrapolate=Linear","MultiX=Average","Skip=True","Sort=True")</f>
        <v>13.372583131197356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47005</v>
      </c>
      <c r="T1228" s="43">
        <f ca="1">_xll.BInterpol('Base CDI'!$H$4:$H$28,'Base CDI'!$J$4:$J$29,S1228,"Cubic","Extrapolate=Linear","MultiX=Average","Skip=True","Sort=True")</f>
        <v>13.346516265701855</v>
      </c>
      <c r="U1228" s="43">
        <f ca="1">_xll.BInterpol('Base CDI'!$H$4:$H$28,'Base CDI'!$I$4:$I$29,S1228,"Cubic","Extrapolate=Linear","MultiX=Average","Skip=True","Sort=True")</f>
        <v>13.372630338929005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47006</v>
      </c>
      <c r="T1229" s="43">
        <f ca="1">_xll.BInterpol('Base CDI'!$H$4:$H$28,'Base CDI'!$J$4:$J$29,S1229,"Cubic","Extrapolate=Linear","MultiX=Average","Skip=True","Sort=True")</f>
        <v>13.346537303553989</v>
      </c>
      <c r="U1229" s="43">
        <f ca="1">_xll.BInterpol('Base CDI'!$H$4:$H$28,'Base CDI'!$I$4:$I$29,S1229,"Cubic","Extrapolate=Linear","MultiX=Average","Skip=True","Sort=True")</f>
        <v>13.372679056708201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47007</v>
      </c>
      <c r="T1230" s="43">
        <f ca="1">_xll.BInterpol('Base CDI'!$H$4:$H$28,'Base CDI'!$J$4:$J$29,S1230,"Cubic","Extrapolate=Linear","MultiX=Average","Skip=True","Sort=True")</f>
        <v>13.346559928313468</v>
      </c>
      <c r="U1230" s="43">
        <f ca="1">_xll.BInterpol('Base CDI'!$H$4:$H$28,'Base CDI'!$I$4:$I$29,S1230,"Cubic","Extrapolate=Linear","MultiX=Average","Skip=True","Sort=True")</f>
        <v>13.372729272180944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47008</v>
      </c>
      <c r="T1231" s="43">
        <f ca="1">_xll.BInterpol('Base CDI'!$H$4:$H$28,'Base CDI'!$J$4:$J$29,S1231,"Cubic","Extrapolate=Linear","MultiX=Average","Skip=True","Sort=True")</f>
        <v>13.346584130511889</v>
      </c>
      <c r="U1231" s="43">
        <f ca="1">_xll.BInterpol('Base CDI'!$H$4:$H$28,'Base CDI'!$I$4:$I$29,S1231,"Cubic","Extrapolate=Linear","MultiX=Average","Skip=True","Sort=True")</f>
        <v>13.372780972993231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47009</v>
      </c>
      <c r="T1232" s="43">
        <f ca="1">_xll.BInterpol('Base CDI'!$H$4:$H$28,'Base CDI'!$J$4:$J$29,S1232,"Cubic","Extrapolate=Linear","MultiX=Average","Skip=True","Sort=True")</f>
        <v>13.346609900680848</v>
      </c>
      <c r="U1232" s="43">
        <f ca="1">_xll.BInterpol('Base CDI'!$H$4:$H$28,'Base CDI'!$I$4:$I$29,S1232,"Cubic","Extrapolate=Linear","MultiX=Average","Skip=True","Sort=True")</f>
        <v>13.37283414679106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47010</v>
      </c>
      <c r="T1233" s="43">
        <f ca="1">_xll.BInterpol('Base CDI'!$H$4:$H$28,'Base CDI'!$J$4:$J$29,S1233,"Cubic","Extrapolate=Linear","MultiX=Average","Skip=True","Sort=True")</f>
        <v>13.346637229351938</v>
      </c>
      <c r="U1233" s="43">
        <f ca="1">_xll.BInterpol('Base CDI'!$H$4:$H$28,'Base CDI'!$I$4:$I$29,S1233,"Cubic","Extrapolate=Linear","MultiX=Average","Skip=True","Sort=True")</f>
        <v>13.372888781220434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47011</v>
      </c>
      <c r="T1234" s="43">
        <f ca="1">_xll.BInterpol('Base CDI'!$H$4:$H$28,'Base CDI'!$J$4:$J$29,S1234,"Cubic","Extrapolate=Linear","MultiX=Average","Skip=True","Sort=True")</f>
        <v>13.346666107056759</v>
      </c>
      <c r="U1234" s="43">
        <f ca="1">_xll.BInterpol('Base CDI'!$H$4:$H$28,'Base CDI'!$I$4:$I$29,S1234,"Cubic","Extrapolate=Linear","MultiX=Average","Skip=True","Sort=True")</f>
        <v>13.372944863927346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47012</v>
      </c>
      <c r="T1235" s="43">
        <f ca="1">_xll.BInterpol('Base CDI'!$H$4:$H$28,'Base CDI'!$J$4:$J$29,S1235,"Cubic","Extrapolate=Linear","MultiX=Average","Skip=True","Sort=True")</f>
        <v>13.346696524326903</v>
      </c>
      <c r="U1235" s="43">
        <f ca="1">_xll.BInterpol('Base CDI'!$H$4:$H$28,'Base CDI'!$I$4:$I$29,S1235,"Cubic","Extrapolate=Linear","MultiX=Average","Skip=True","Sort=True")</f>
        <v>13.373002382557797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47013</v>
      </c>
      <c r="T1236" s="43">
        <f ca="1">_xll.BInterpol('Base CDI'!$H$4:$H$28,'Base CDI'!$J$4:$J$29,S1236,"Cubic","Extrapolate=Linear","MultiX=Average","Skip=True","Sort=True")</f>
        <v>13.346728471693968</v>
      </c>
      <c r="U1236" s="43">
        <f ca="1">_xll.BInterpol('Base CDI'!$H$4:$H$28,'Base CDI'!$I$4:$I$29,S1236,"Cubic","Extrapolate=Linear","MultiX=Average","Skip=True","Sort=True")</f>
        <v>13.373061324757785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47014</v>
      </c>
      <c r="T1237" s="43">
        <f ca="1">_xll.BInterpol('Base CDI'!$H$4:$H$28,'Base CDI'!$J$4:$J$29,S1237,"Cubic","Extrapolate=Linear","MultiX=Average","Skip=True","Sort=True")</f>
        <v>13.346761939689548</v>
      </c>
      <c r="U1237" s="43">
        <f ca="1">_xll.BInterpol('Base CDI'!$H$4:$H$28,'Base CDI'!$I$4:$I$29,S1237,"Cubic","Extrapolate=Linear","MultiX=Average","Skip=True","Sort=True")</f>
        <v>13.373121678173309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47015</v>
      </c>
      <c r="T1238" s="43">
        <f ca="1">_xll.BInterpol('Base CDI'!$H$4:$H$28,'Base CDI'!$J$4:$J$29,S1238,"Cubic","Extrapolate=Linear","MultiX=Average","Skip=True","Sort=True")</f>
        <v>13.346796918845239</v>
      </c>
      <c r="U1238" s="43">
        <f ca="1">_xll.BInterpol('Base CDI'!$H$4:$H$28,'Base CDI'!$I$4:$I$29,S1238,"Cubic","Extrapolate=Linear","MultiX=Average","Skip=True","Sort=True")</f>
        <v>13.373183430450368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47016</v>
      </c>
      <c r="T1239" s="43">
        <f ca="1">_xll.BInterpol('Base CDI'!$H$4:$H$28,'Base CDI'!$J$4:$J$29,S1239,"Cubic","Extrapolate=Linear","MultiX=Average","Skip=True","Sort=True")</f>
        <v>13.34683339969264</v>
      </c>
      <c r="U1239" s="43">
        <f ca="1">_xll.BInterpol('Base CDI'!$H$4:$H$28,'Base CDI'!$I$4:$I$29,S1239,"Cubic","Extrapolate=Linear","MultiX=Average","Skip=True","Sort=True")</f>
        <v>13.37324656923496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47017</v>
      </c>
      <c r="T1240" s="43">
        <f ca="1">_xll.BInterpol('Base CDI'!$H$4:$H$28,'Base CDI'!$J$4:$J$29,S1240,"Cubic","Extrapolate=Linear","MultiX=Average","Skip=True","Sort=True")</f>
        <v>13.346871372763342</v>
      </c>
      <c r="U1240" s="43">
        <f ca="1">_xll.BInterpol('Base CDI'!$H$4:$H$28,'Base CDI'!$I$4:$I$29,S1240,"Cubic","Extrapolate=Linear","MultiX=Average","Skip=True","Sort=True")</f>
        <v>13.373311082173084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47018</v>
      </c>
      <c r="T1241" s="43">
        <f ca="1">_xll.BInterpol('Base CDI'!$H$4:$H$28,'Base CDI'!$J$4:$J$29,S1241,"Cubic","Extrapolate=Linear","MultiX=Average","Skip=True","Sort=True")</f>
        <v>13.346910828588944</v>
      </c>
      <c r="U1241" s="43">
        <f ca="1">_xll.BInterpol('Base CDI'!$H$4:$H$28,'Base CDI'!$I$4:$I$29,S1241,"Cubic","Extrapolate=Linear","MultiX=Average","Skip=True","Sort=True")</f>
        <v>13.373376956910738</v>
      </c>
    </row>
    <row r="1242" spans="16:21" x14ac:dyDescent="0.25">
      <c r="P1242" s="10">
        <v>36321</v>
      </c>
      <c r="Q1242">
        <v>4.561083</v>
      </c>
      <c r="S1242" s="42">
        <f t="shared" ca="1" si="24"/>
        <v>47019</v>
      </c>
      <c r="T1242" s="43">
        <f ca="1">_xll.BInterpol('Base CDI'!$H$4:$H$28,'Base CDI'!$J$4:$J$29,S1242,"Cubic","Extrapolate=Linear","MultiX=Average","Skip=True","Sort=True")</f>
        <v>13.346951757701042</v>
      </c>
      <c r="U1242" s="43">
        <f ca="1">_xll.BInterpol('Base CDI'!$H$4:$H$28,'Base CDI'!$I$4:$I$29,S1242,"Cubic","Extrapolate=Linear","MultiX=Average","Skip=True","Sort=True")</f>
        <v>13.37344418109392</v>
      </c>
    </row>
    <row r="1243" spans="16:21" x14ac:dyDescent="0.25">
      <c r="P1243" s="10">
        <v>36322</v>
      </c>
      <c r="Q1243">
        <v>4.564629</v>
      </c>
      <c r="S1243" s="42">
        <f t="shared" ca="1" si="24"/>
        <v>47020</v>
      </c>
      <c r="T1243" s="43">
        <f ca="1">_xll.BInterpol('Base CDI'!$H$4:$H$28,'Base CDI'!$J$4:$J$29,S1243,"Cubic","Extrapolate=Linear","MultiX=Average","Skip=True","Sort=True")</f>
        <v>13.346994150631229</v>
      </c>
      <c r="U1243" s="43">
        <f ca="1">_xll.BInterpol('Base CDI'!$H$4:$H$28,'Base CDI'!$I$4:$I$29,S1243,"Cubic","Extrapolate=Linear","MultiX=Average","Skip=True","Sort=True")</f>
        <v>13.373512742368629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47021</v>
      </c>
      <c r="T1244" s="43">
        <f ca="1">_xll.BInterpol('Base CDI'!$H$4:$H$28,'Base CDI'!$J$4:$J$29,S1244,"Cubic","Extrapolate=Linear","MultiX=Average","Skip=True","Sort=True")</f>
        <v>13.347037997911102</v>
      </c>
      <c r="U1244" s="43">
        <f ca="1">_xll.BInterpol('Base CDI'!$H$4:$H$28,'Base CDI'!$I$4:$I$29,S1244,"Cubic","Extrapolate=Linear","MultiX=Average","Skip=True","Sort=True")</f>
        <v>13.373582628380863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47022</v>
      </c>
      <c r="T1245" s="43">
        <f ca="1">_xll.BInterpol('Base CDI'!$H$4:$H$28,'Base CDI'!$J$4:$J$29,S1245,"Cubic","Extrapolate=Linear","MultiX=Average","Skip=True","Sort=True")</f>
        <v>13.347083290072257</v>
      </c>
      <c r="U1245" s="43">
        <f ca="1">_xll.BInterpol('Base CDI'!$H$4:$H$28,'Base CDI'!$I$4:$I$29,S1245,"Cubic","Extrapolate=Linear","MultiX=Average","Skip=True","Sort=True")</f>
        <v>13.373653826776621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47023</v>
      </c>
      <c r="T1246" s="43">
        <f ca="1">_xll.BInterpol('Base CDI'!$H$4:$H$28,'Base CDI'!$J$4:$J$29,S1246,"Cubic","Extrapolate=Linear","MultiX=Average","Skip=True","Sort=True")</f>
        <v>13.347130017646291</v>
      </c>
      <c r="U1246" s="43">
        <f ca="1">_xll.BInterpol('Base CDI'!$H$4:$H$28,'Base CDI'!$I$4:$I$29,S1246,"Cubic","Extrapolate=Linear","MultiX=Average","Skip=True","Sort=True")</f>
        <v>13.373726325201904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47024</v>
      </c>
      <c r="T1247" s="43">
        <f ca="1">_xll.BInterpol('Base CDI'!$H$4:$H$28,'Base CDI'!$J$4:$J$29,S1247,"Cubic","Extrapolate=Linear","MultiX=Average","Skip=True","Sort=True")</f>
        <v>13.347178171164799</v>
      </c>
      <c r="U1247" s="43">
        <f ca="1">_xll.BInterpol('Base CDI'!$H$4:$H$28,'Base CDI'!$I$4:$I$29,S1247,"Cubic","Extrapolate=Linear","MultiX=Average","Skip=True","Sort=True")</f>
        <v>13.373800111302707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47025</v>
      </c>
      <c r="T1248" s="43">
        <f ca="1">_xll.BInterpol('Base CDI'!$H$4:$H$28,'Base CDI'!$J$4:$J$29,S1248,"Cubic","Extrapolate=Linear","MultiX=Average","Skip=True","Sort=True")</f>
        <v>13.347227741159376</v>
      </c>
      <c r="U1248" s="43">
        <f ca="1">_xll.BInterpol('Base CDI'!$H$4:$H$28,'Base CDI'!$I$4:$I$29,S1248,"Cubic","Extrapolate=Linear","MultiX=Average","Skip=True","Sort=True")</f>
        <v>13.373875172725029</v>
      </c>
    </row>
    <row r="1249" spans="16:21" x14ac:dyDescent="0.25">
      <c r="P1249" s="10">
        <v>36332</v>
      </c>
      <c r="Q1249">
        <v>4.585934</v>
      </c>
      <c r="S1249" s="42">
        <f t="shared" ca="1" si="24"/>
        <v>47026</v>
      </c>
      <c r="T1249" s="43">
        <f ca="1">_xll.BInterpol('Base CDI'!$H$4:$H$28,'Base CDI'!$J$4:$J$29,S1249,"Cubic","Extrapolate=Linear","MultiX=Average","Skip=True","Sort=True")</f>
        <v>13.347278718161617</v>
      </c>
      <c r="U1249" s="43">
        <f ca="1">_xll.BInterpol('Base CDI'!$H$4:$H$28,'Base CDI'!$I$4:$I$29,S1249,"Cubic","Extrapolate=Linear","MultiX=Average","Skip=True","Sort=True")</f>
        <v>13.37395149711487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47027</v>
      </c>
      <c r="T1250" s="43">
        <f ca="1">_xll.BInterpol('Base CDI'!$H$4:$H$28,'Base CDI'!$J$4:$J$29,S1250,"Cubic","Extrapolate=Linear","MultiX=Average","Skip=True","Sort=True")</f>
        <v>13.34733109270312</v>
      </c>
      <c r="U1250" s="43">
        <f ca="1">_xll.BInterpol('Base CDI'!$H$4:$H$28,'Base CDI'!$I$4:$I$29,S1250,"Cubic","Extrapolate=Linear","MultiX=Average","Skip=True","Sort=True")</f>
        <v>13.374029072118228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47028</v>
      </c>
      <c r="T1251" s="43">
        <f ca="1">_xll.BInterpol('Base CDI'!$H$4:$H$28,'Base CDI'!$J$4:$J$29,S1251,"Cubic","Extrapolate=Linear","MultiX=Average","Skip=True","Sort=True")</f>
        <v>13.347384855315479</v>
      </c>
      <c r="U1251" s="43">
        <f ca="1">_xll.BInterpol('Base CDI'!$H$4:$H$28,'Base CDI'!$I$4:$I$29,S1251,"Cubic","Extrapolate=Linear","MultiX=Average","Skip=True","Sort=True")</f>
        <v>13.3741078853811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47029</v>
      </c>
      <c r="T1252" s="43">
        <f ca="1">_xll.BInterpol('Base CDI'!$H$4:$H$28,'Base CDI'!$J$4:$J$29,S1252,"Cubic","Extrapolate=Linear","MultiX=Average","Skip=True","Sort=True")</f>
        <v>13.347439996530291</v>
      </c>
      <c r="U1252" s="43">
        <f ca="1">_xll.BInterpol('Base CDI'!$H$4:$H$28,'Base CDI'!$I$4:$I$29,S1252,"Cubic","Extrapolate=Linear","MultiX=Average","Skip=True","Sort=True")</f>
        <v>13.374187924549489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47030</v>
      </c>
      <c r="T1253" s="43">
        <f ca="1">_xll.BInterpol('Base CDI'!$H$4:$H$28,'Base CDI'!$J$4:$J$29,S1253,"Cubic","Extrapolate=Linear","MultiX=Average","Skip=True","Sort=True")</f>
        <v>13.347496506879152</v>
      </c>
      <c r="U1253" s="43">
        <f ca="1">_xll.BInterpol('Base CDI'!$H$4:$H$28,'Base CDI'!$I$4:$I$29,S1253,"Cubic","Extrapolate=Linear","MultiX=Average","Skip=True","Sort=True")</f>
        <v>13.374269177269388</v>
      </c>
    </row>
    <row r="1254" spans="16:21" x14ac:dyDescent="0.25">
      <c r="P1254" s="10">
        <v>36339</v>
      </c>
      <c r="Q1254">
        <v>4.603173</v>
      </c>
      <c r="S1254" s="42">
        <f t="shared" ca="1" si="24"/>
        <v>47031</v>
      </c>
      <c r="T1254" s="43">
        <f ca="1">_xll.BInterpol('Base CDI'!$H$4:$H$28,'Base CDI'!$J$4:$J$29,S1254,"Cubic","Extrapolate=Linear","MultiX=Average","Skip=True","Sort=True")</f>
        <v>13.347554376893655</v>
      </c>
      <c r="U1254" s="43">
        <f ca="1">_xll.BInterpol('Base CDI'!$H$4:$H$28,'Base CDI'!$I$4:$I$29,S1254,"Cubic","Extrapolate=Linear","MultiX=Average","Skip=True","Sort=True")</f>
        <v>13.374351631186798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47032</v>
      </c>
      <c r="T1255" s="43">
        <f ca="1">_xll.BInterpol('Base CDI'!$H$4:$H$28,'Base CDI'!$J$4:$J$29,S1255,"Cubic","Extrapolate=Linear","MultiX=Average","Skip=True","Sort=True")</f>
        <v>13.347613597105399</v>
      </c>
      <c r="U1255" s="43">
        <f ca="1">_xll.BInterpol('Base CDI'!$H$4:$H$28,'Base CDI'!$I$4:$I$29,S1255,"Cubic","Extrapolate=Linear","MultiX=Average","Skip=True","Sort=True")</f>
        <v>13.37443527394772</v>
      </c>
    </row>
    <row r="1256" spans="16:21" x14ac:dyDescent="0.25">
      <c r="P1256" s="10">
        <v>36341</v>
      </c>
      <c r="Q1256">
        <v>4.610017</v>
      </c>
      <c r="S1256" s="42">
        <f t="shared" ca="1" si="24"/>
        <v>47033</v>
      </c>
      <c r="T1256" s="43">
        <f ca="1">_xll.BInterpol('Base CDI'!$H$4:$H$28,'Base CDI'!$J$4:$J$29,S1256,"Cubic","Extrapolate=Linear","MultiX=Average","Skip=True","Sort=True")</f>
        <v>13.347674158045978</v>
      </c>
      <c r="U1256" s="43">
        <f ca="1">_xll.BInterpol('Base CDI'!$H$4:$H$28,'Base CDI'!$I$4:$I$29,S1256,"Cubic","Extrapolate=Linear","MultiX=Average","Skip=True","Sort=True")</f>
        <v>13.374520093198146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47034</v>
      </c>
      <c r="T1257" s="43">
        <f ca="1">_xll.BInterpol('Base CDI'!$H$4:$H$28,'Base CDI'!$J$4:$J$29,S1257,"Cubic","Extrapolate=Linear","MultiX=Average","Skip=True","Sort=True")</f>
        <v>13.347736050246988</v>
      </c>
      <c r="U1257" s="43">
        <f ca="1">_xll.BInterpol('Base CDI'!$H$4:$H$28,'Base CDI'!$I$4:$I$29,S1257,"Cubic","Extrapolate=Linear","MultiX=Average","Skip=True","Sort=True")</f>
        <v>13.374606076584081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47035</v>
      </c>
      <c r="T1258" s="43">
        <f ca="1">_xll.BInterpol('Base CDI'!$H$4:$H$28,'Base CDI'!$J$4:$J$29,S1258,"Cubic","Extrapolate=Linear","MultiX=Average","Skip=True","Sort=True")</f>
        <v>13.347799264240026</v>
      </c>
      <c r="U1258" s="43">
        <f ca="1">_xll.BInterpol('Base CDI'!$H$4:$H$28,'Base CDI'!$I$4:$I$29,S1258,"Cubic","Extrapolate=Linear","MultiX=Average","Skip=True","Sort=True")</f>
        <v>13.374693211751522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47036</v>
      </c>
      <c r="T1259" s="43">
        <f ca="1">_xll.BInterpol('Base CDI'!$H$4:$H$28,'Base CDI'!$J$4:$J$29,S1259,"Cubic","Extrapolate=Linear","MultiX=Average","Skip=True","Sort=True")</f>
        <v>13.347863790556685</v>
      </c>
      <c r="U1259" s="43">
        <f ca="1">_xll.BInterpol('Base CDI'!$H$4:$H$28,'Base CDI'!$I$4:$I$29,S1259,"Cubic","Extrapolate=Linear","MultiX=Average","Skip=True","Sort=True")</f>
        <v>13.374781486346466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47037</v>
      </c>
      <c r="T1260" s="43">
        <f ca="1">_xll.BInterpol('Base CDI'!$H$4:$H$28,'Base CDI'!$J$4:$J$29,S1260,"Cubic","Extrapolate=Linear","MultiX=Average","Skip=True","Sort=True")</f>
        <v>13.347929619728564</v>
      </c>
      <c r="U1260" s="43">
        <f ca="1">_xll.BInterpol('Base CDI'!$H$4:$H$28,'Base CDI'!$I$4:$I$29,S1260,"Cubic","Extrapolate=Linear","MultiX=Average","Skip=True","Sort=True")</f>
        <v>13.374870888014911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47038</v>
      </c>
      <c r="T1261" s="43">
        <f ca="1">_xll.BInterpol('Base CDI'!$H$4:$H$28,'Base CDI'!$J$4:$J$29,S1261,"Cubic","Extrapolate=Linear","MultiX=Average","Skip=True","Sort=True")</f>
        <v>13.347996742287258</v>
      </c>
      <c r="U1261" s="43">
        <f ca="1">_xll.BInterpol('Base CDI'!$H$4:$H$28,'Base CDI'!$I$4:$I$29,S1261,"Cubic","Extrapolate=Linear","MultiX=Average","Skip=True","Sort=True")</f>
        <v>13.374961404402859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47039</v>
      </c>
      <c r="T1262" s="43">
        <f ca="1">_xll.BInterpol('Base CDI'!$H$4:$H$28,'Base CDI'!$J$4:$J$29,S1262,"Cubic","Extrapolate=Linear","MultiX=Average","Skip=True","Sort=True")</f>
        <v>13.348065148764359</v>
      </c>
      <c r="U1262" s="43">
        <f ca="1">_xll.BInterpol('Base CDI'!$H$4:$H$28,'Base CDI'!$I$4:$I$29,S1262,"Cubic","Extrapolate=Linear","MultiX=Average","Skip=True","Sort=True")</f>
        <v>13.375053023156305</v>
      </c>
    </row>
    <row r="1263" spans="16:21" x14ac:dyDescent="0.25">
      <c r="P1263" s="10">
        <v>36350</v>
      </c>
      <c r="Q1263">
        <v>4.633813</v>
      </c>
      <c r="S1263" s="42">
        <f t="shared" ca="1" si="24"/>
        <v>47040</v>
      </c>
      <c r="T1263" s="43">
        <f ca="1">_xll.BInterpol('Base CDI'!$H$4:$H$28,'Base CDI'!$J$4:$J$29,S1263,"Cubic","Extrapolate=Linear","MultiX=Average","Skip=True","Sort=True")</f>
        <v>13.348134829691469</v>
      </c>
      <c r="U1263" s="43">
        <f ca="1">_xll.BInterpol('Base CDI'!$H$4:$H$28,'Base CDI'!$I$4:$I$29,S1263,"Cubic","Extrapolate=Linear","MultiX=Average","Skip=True","Sort=True")</f>
        <v>13.375145731921249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47041</v>
      </c>
      <c r="T1264" s="43">
        <f ca="1">_xll.BInterpol('Base CDI'!$H$4:$H$28,'Base CDI'!$J$4:$J$29,S1264,"Cubic","Extrapolate=Linear","MultiX=Average","Skip=True","Sort=True")</f>
        <v>13.34820577560018</v>
      </c>
      <c r="U1264" s="43">
        <f ca="1">_xll.BInterpol('Base CDI'!$H$4:$H$28,'Base CDI'!$I$4:$I$29,S1264,"Cubic","Extrapolate=Linear","MultiX=Average","Skip=True","Sort=True")</f>
        <v>13.375239518343689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47042</v>
      </c>
      <c r="T1265" s="43">
        <f ca="1">_xll.BInterpol('Base CDI'!$H$4:$H$28,'Base CDI'!$J$4:$J$29,S1265,"Cubic","Extrapolate=Linear","MultiX=Average","Skip=True","Sort=True")</f>
        <v>13.348277977022088</v>
      </c>
      <c r="U1265" s="43">
        <f ca="1">_xll.BInterpol('Base CDI'!$H$4:$H$28,'Base CDI'!$I$4:$I$29,S1265,"Cubic","Extrapolate=Linear","MultiX=Average","Skip=True","Sort=True")</f>
        <v>13.375334370069623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47043</v>
      </c>
      <c r="T1266" s="43">
        <f ca="1">_xll.BInterpol('Base CDI'!$H$4:$H$28,'Base CDI'!$J$4:$J$29,S1266,"Cubic","Extrapolate=Linear","MultiX=Average","Skip=True","Sort=True")</f>
        <v>13.348351424488788</v>
      </c>
      <c r="U1266" s="43">
        <f ca="1">_xll.BInterpol('Base CDI'!$H$4:$H$28,'Base CDI'!$I$4:$I$29,S1266,"Cubic","Extrapolate=Linear","MultiX=Average","Skip=True","Sort=True")</f>
        <v>13.375430274745051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47044</v>
      </c>
      <c r="T1267" s="43">
        <f ca="1">_xll.BInterpol('Base CDI'!$H$4:$H$28,'Base CDI'!$J$4:$J$29,S1267,"Cubic","Extrapolate=Linear","MultiX=Average","Skip=True","Sort=True")</f>
        <v>13.348426108531878</v>
      </c>
      <c r="U1267" s="43">
        <f ca="1">_xll.BInterpol('Base CDI'!$H$4:$H$28,'Base CDI'!$I$4:$I$29,S1267,"Cubic","Extrapolate=Linear","MultiX=Average","Skip=True","Sort=True")</f>
        <v>13.375527220015972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47045</v>
      </c>
      <c r="T1268" s="43">
        <f ca="1">_xll.BInterpol('Base CDI'!$H$4:$H$28,'Base CDI'!$J$4:$J$29,S1268,"Cubic","Extrapolate=Linear","MultiX=Average","Skip=True","Sort=True")</f>
        <v>13.348502019682952</v>
      </c>
      <c r="U1268" s="43">
        <f ca="1">_xll.BInterpol('Base CDI'!$H$4:$H$28,'Base CDI'!$I$4:$I$29,S1268,"Cubic","Extrapolate=Linear","MultiX=Average","Skip=True","Sort=True")</f>
        <v>13.375625193528384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47046</v>
      </c>
      <c r="T1269" s="43">
        <f ca="1">_xll.BInterpol('Base CDI'!$H$4:$H$28,'Base CDI'!$J$4:$J$29,S1269,"Cubic","Extrapolate=Linear","MultiX=Average","Skip=True","Sort=True")</f>
        <v>13.348579148473608</v>
      </c>
      <c r="U1269" s="43">
        <f ca="1">_xll.BInterpol('Base CDI'!$H$4:$H$28,'Base CDI'!$I$4:$I$29,S1269,"Cubic","Extrapolate=Linear","MultiX=Average","Skip=True","Sort=True")</f>
        <v>13.375724182928282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47047</v>
      </c>
      <c r="T1270" s="43">
        <f ca="1">_xll.BInterpol('Base CDI'!$H$4:$H$28,'Base CDI'!$J$4:$J$29,S1270,"Cubic","Extrapolate=Linear","MultiX=Average","Skip=True","Sort=True")</f>
        <v>13.348657485435439</v>
      </c>
      <c r="U1270" s="43">
        <f ca="1">_xll.BInterpol('Base CDI'!$H$4:$H$28,'Base CDI'!$I$4:$I$29,S1270,"Cubic","Extrapolate=Linear","MultiX=Average","Skip=True","Sort=True")</f>
        <v>13.37582417586167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47048</v>
      </c>
      <c r="T1271" s="43">
        <f ca="1">_xll.BInterpol('Base CDI'!$H$4:$H$28,'Base CDI'!$J$4:$J$29,S1271,"Cubic","Extrapolate=Linear","MultiX=Average","Skip=True","Sort=True")</f>
        <v>13.348737021100042</v>
      </c>
      <c r="U1271" s="43">
        <f ca="1">_xll.BInterpol('Base CDI'!$H$4:$H$28,'Base CDI'!$I$4:$I$29,S1271,"Cubic","Extrapolate=Linear","MultiX=Average","Skip=True","Sort=True")</f>
        <v>13.375925159974544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47049</v>
      </c>
      <c r="T1272" s="43">
        <f ca="1">_xll.BInterpol('Base CDI'!$H$4:$H$28,'Base CDI'!$J$4:$J$29,S1272,"Cubic","Extrapolate=Linear","MultiX=Average","Skip=True","Sort=True")</f>
        <v>13.348817745999012</v>
      </c>
      <c r="U1272" s="43">
        <f ca="1">_xll.BInterpol('Base CDI'!$H$4:$H$28,'Base CDI'!$I$4:$I$29,S1272,"Cubic","Extrapolate=Linear","MultiX=Average","Skip=True","Sort=True")</f>
        <v>13.376027122912902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47050</v>
      </c>
      <c r="T1273" s="43">
        <f ca="1">_xll.BInterpol('Base CDI'!$H$4:$H$28,'Base CDI'!$J$4:$J$29,S1273,"Cubic","Extrapolate=Linear","MultiX=Average","Skip=True","Sort=True")</f>
        <v>13.348899650663947</v>
      </c>
      <c r="U1273" s="43">
        <f ca="1">_xll.BInterpol('Base CDI'!$H$4:$H$28,'Base CDI'!$I$4:$I$29,S1273,"Cubic","Extrapolate=Linear","MultiX=Average","Skip=True","Sort=True")</f>
        <v>13.376130052322743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47051</v>
      </c>
      <c r="T1274" s="43">
        <f ca="1">_xll.BInterpol('Base CDI'!$H$4:$H$28,'Base CDI'!$J$4:$J$29,S1274,"Cubic","Extrapolate=Linear","MultiX=Average","Skip=True","Sort=True")</f>
        <v>13.348982725626442</v>
      </c>
      <c r="U1274" s="43">
        <f ca="1">_xll.BInterpol('Base CDI'!$H$4:$H$28,'Base CDI'!$I$4:$I$29,S1274,"Cubic","Extrapolate=Linear","MultiX=Average","Skip=True","Sort=True")</f>
        <v>13.376233935850067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47052</v>
      </c>
      <c r="T1275" s="43">
        <f ca="1">_xll.BInterpol('Base CDI'!$H$4:$H$28,'Base CDI'!$J$4:$J$29,S1275,"Cubic","Extrapolate=Linear","MultiX=Average","Skip=True","Sort=True")</f>
        <v>13.349066961418091</v>
      </c>
      <c r="U1275" s="43">
        <f ca="1">_xll.BInterpol('Base CDI'!$H$4:$H$28,'Base CDI'!$I$4:$I$29,S1275,"Cubic","Extrapolate=Linear","MultiX=Average","Skip=True","Sort=True")</f>
        <v>13.37633876114087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47053</v>
      </c>
      <c r="T1276" s="43">
        <f ca="1">_xll.BInterpol('Base CDI'!$H$4:$H$28,'Base CDI'!$J$4:$J$29,S1276,"Cubic","Extrapolate=Linear","MultiX=Average","Skip=True","Sort=True")</f>
        <v>13.34915234857049</v>
      </c>
      <c r="U1276" s="43">
        <f ca="1">_xll.BInterpol('Base CDI'!$H$4:$H$28,'Base CDI'!$I$4:$I$29,S1276,"Cubic","Extrapolate=Linear","MultiX=Average","Skip=True","Sort=True")</f>
        <v>13.376444515841152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47054</v>
      </c>
      <c r="T1277" s="43">
        <f ca="1">_xll.BInterpol('Base CDI'!$H$4:$H$28,'Base CDI'!$J$4:$J$29,S1277,"Cubic","Extrapolate=Linear","MultiX=Average","Skip=True","Sort=True")</f>
        <v>13.349238877615235</v>
      </c>
      <c r="U1277" s="43">
        <f ca="1">_xll.BInterpol('Base CDI'!$H$4:$H$28,'Base CDI'!$I$4:$I$29,S1277,"Cubic","Extrapolate=Linear","MultiX=Average","Skip=True","Sort=True")</f>
        <v>13.376551187596911</v>
      </c>
    </row>
    <row r="1278" spans="16:21" x14ac:dyDescent="0.25">
      <c r="P1278" s="10">
        <v>36371</v>
      </c>
      <c r="Q1278">
        <v>4.685009</v>
      </c>
      <c r="S1278" s="42">
        <f t="shared" ca="1" si="24"/>
        <v>47055</v>
      </c>
      <c r="T1278" s="43">
        <f ca="1">_xll.BInterpol('Base CDI'!$H$4:$H$28,'Base CDI'!$J$4:$J$29,S1278,"Cubic","Extrapolate=Linear","MultiX=Average","Skip=True","Sort=True")</f>
        <v>13.349326539083924</v>
      </c>
      <c r="U1278" s="43">
        <f ca="1">_xll.BInterpol('Base CDI'!$H$4:$H$28,'Base CDI'!$I$4:$I$29,S1278,"Cubic","Extrapolate=Linear","MultiX=Average","Skip=True","Sort=True")</f>
        <v>13.376658764054147</v>
      </c>
    </row>
    <row r="1279" spans="16:21" x14ac:dyDescent="0.25">
      <c r="P1279" s="10">
        <v>36374</v>
      </c>
      <c r="Q1279">
        <v>4.688288</v>
      </c>
      <c r="S1279" s="42">
        <f t="shared" ca="1" si="24"/>
        <v>47056</v>
      </c>
      <c r="T1279" s="43">
        <f ca="1">_xll.BInterpol('Base CDI'!$H$4:$H$28,'Base CDI'!$J$4:$J$29,S1279,"Cubic","Extrapolate=Linear","MultiX=Average","Skip=True","Sort=True")</f>
        <v>13.349415323508151</v>
      </c>
      <c r="U1279" s="43">
        <f ca="1">_xll.BInterpol('Base CDI'!$H$4:$H$28,'Base CDI'!$I$4:$I$29,S1279,"Cubic","Extrapolate=Linear","MultiX=Average","Skip=True","Sort=True")</f>
        <v>13.376767232858857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47057</v>
      </c>
      <c r="T1280" s="43">
        <f ca="1">_xll.BInterpol('Base CDI'!$H$4:$H$28,'Base CDI'!$J$4:$J$29,S1280,"Cubic","Extrapolate=Linear","MultiX=Average","Skip=True","Sort=True")</f>
        <v>13.349505221419509</v>
      </c>
      <c r="U1280" s="43">
        <f ca="1">_xll.BInterpol('Base CDI'!$H$4:$H$28,'Base CDI'!$I$4:$I$29,S1280,"Cubic","Extrapolate=Linear","MultiX=Average","Skip=True","Sort=True")</f>
        <v>13.37687658165704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47058</v>
      </c>
      <c r="T1281" s="43">
        <f ca="1">_xll.BInterpol('Base CDI'!$H$4:$H$28,'Base CDI'!$J$4:$J$29,S1281,"Cubic","Extrapolate=Linear","MultiX=Average","Skip=True","Sort=True")</f>
        <v>13.3495962233496</v>
      </c>
      <c r="U1281" s="43">
        <f ca="1">_xll.BInterpol('Base CDI'!$H$4:$H$28,'Base CDI'!$I$4:$I$29,S1281,"Cubic","Extrapolate=Linear","MultiX=Average","Skip=True","Sort=True")</f>
        <v>13.376986798094695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47059</v>
      </c>
      <c r="T1282" s="43">
        <f ca="1">_xll.BInterpol('Base CDI'!$H$4:$H$28,'Base CDI'!$J$4:$J$29,S1282,"Cubic","Extrapolate=Linear","MultiX=Average","Skip=True","Sort=True")</f>
        <v>13.349688319830015</v>
      </c>
      <c r="U1282" s="43">
        <f ca="1">_xll.BInterpol('Base CDI'!$H$4:$H$28,'Base CDI'!$I$4:$I$29,S1282,"Cubic","Extrapolate=Linear","MultiX=Average","Skip=True","Sort=True")</f>
        <v>13.377097869817819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47060</v>
      </c>
      <c r="T1283" s="43">
        <f ca="1">_xll.BInterpol('Base CDI'!$H$4:$H$28,'Base CDI'!$J$4:$J$29,S1283,"Cubic","Extrapolate=Linear","MultiX=Average","Skip=True","Sort=True")</f>
        <v>13.349781501392352</v>
      </c>
      <c r="U1283" s="43">
        <f ca="1">_xll.BInterpol('Base CDI'!$H$4:$H$28,'Base CDI'!$I$4:$I$29,S1283,"Cubic","Extrapolate=Linear","MultiX=Average","Skip=True","Sort=True")</f>
        <v>13.377209784472411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47061</v>
      </c>
      <c r="T1284" s="43">
        <f ca="1">_xll.BInterpol('Base CDI'!$H$4:$H$28,'Base CDI'!$J$4:$J$29,S1284,"Cubic","Extrapolate=Linear","MultiX=Average","Skip=True","Sort=True")</f>
        <v>13.349875758568205</v>
      </c>
      <c r="U1284" s="43">
        <f ca="1">_xll.BInterpol('Base CDI'!$H$4:$H$28,'Base CDI'!$I$4:$I$29,S1284,"Cubic","Extrapolate=Linear","MultiX=Average","Skip=True","Sort=True")</f>
        <v>13.37732252970447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47062</v>
      </c>
      <c r="T1285" s="43">
        <f ca="1">_xll.BInterpol('Base CDI'!$H$4:$H$28,'Base CDI'!$J$4:$J$29,S1285,"Cubic","Extrapolate=Linear","MultiX=Average","Skip=True","Sort=True")</f>
        <v>13.349971081889169</v>
      </c>
      <c r="U1285" s="43">
        <f ca="1">_xll.BInterpol('Base CDI'!$H$4:$H$28,'Base CDI'!$I$4:$I$29,S1285,"Cubic","Extrapolate=Linear","MultiX=Average","Skip=True","Sort=True")</f>
        <v>13.377436093159996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47063</v>
      </c>
      <c r="T1286" s="43">
        <f ca="1">_xll.BInterpol('Base CDI'!$H$4:$H$28,'Base CDI'!$J$4:$J$29,S1286,"Cubic","Extrapolate=Linear","MultiX=Average","Skip=True","Sort=True")</f>
        <v>13.350067461886844</v>
      </c>
      <c r="U1286" s="43">
        <f ca="1">_xll.BInterpol('Base CDI'!$H$4:$H$28,'Base CDI'!$I$4:$I$29,S1286,"Cubic","Extrapolate=Linear","MultiX=Average","Skip=True","Sort=True")</f>
        <v>13.377550462484985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47064</v>
      </c>
      <c r="T1287" s="43">
        <f ca="1">_xll.BInterpol('Base CDI'!$H$4:$H$28,'Base CDI'!$J$4:$J$29,S1287,"Cubic","Extrapolate=Linear","MultiX=Average","Skip=True","Sort=True")</f>
        <v>13.350164889092822</v>
      </c>
      <c r="U1287" s="43">
        <f ca="1">_xll.BInterpol('Base CDI'!$H$4:$H$28,'Base CDI'!$I$4:$I$29,S1287,"Cubic","Extrapolate=Linear","MultiX=Average","Skip=True","Sort=True")</f>
        <v>13.377665625325438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47065</v>
      </c>
      <c r="T1288" s="43">
        <f ca="1">_xll.BInterpol('Base CDI'!$H$4:$H$28,'Base CDI'!$J$4:$J$29,S1288,"Cubic","Extrapolate=Linear","MultiX=Average","Skip=True","Sort=True")</f>
        <v>13.350263354038701</v>
      </c>
      <c r="U1288" s="43">
        <f ca="1">_xll.BInterpol('Base CDI'!$H$4:$H$28,'Base CDI'!$I$4:$I$29,S1288,"Cubic","Extrapolate=Linear","MultiX=Average","Skip=True","Sort=True")</f>
        <v>13.37778156932735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47066</v>
      </c>
      <c r="T1289" s="43">
        <f ca="1">_xll.BInterpol('Base CDI'!$H$4:$H$28,'Base CDI'!$J$4:$J$29,S1289,"Cubic","Extrapolate=Linear","MultiX=Average","Skip=True","Sort=True")</f>
        <v>13.350362847256076</v>
      </c>
      <c r="U1289" s="43">
        <f ca="1">_xll.BInterpol('Base CDI'!$H$4:$H$28,'Base CDI'!$I$4:$I$29,S1289,"Cubic","Extrapolate=Linear","MultiX=Average","Skip=True","Sort=True")</f>
        <v>13.377898282136725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47067</v>
      </c>
      <c r="T1290" s="43">
        <f ca="1">_xll.BInterpol('Base CDI'!$H$4:$H$28,'Base CDI'!$J$4:$J$29,S1290,"Cubic","Extrapolate=Linear","MultiX=Average","Skip=True","Sort=True")</f>
        <v>13.35046335927654</v>
      </c>
      <c r="U1290" s="43">
        <f ca="1">_xll.BInterpol('Base CDI'!$H$4:$H$28,'Base CDI'!$I$4:$I$29,S1290,"Cubic","Extrapolate=Linear","MultiX=Average","Skip=True","Sort=True")</f>
        <v>13.378015751399555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47068</v>
      </c>
      <c r="T1291" s="43">
        <f ca="1">_xll.BInterpol('Base CDI'!$H$4:$H$28,'Base CDI'!$J$4:$J$29,S1291,"Cubic","Extrapolate=Linear","MultiX=Average","Skip=True","Sort=True")</f>
        <v>13.350564880631694</v>
      </c>
      <c r="U1291" s="43">
        <f ca="1">_xll.BInterpol('Base CDI'!$H$4:$H$28,'Base CDI'!$I$4:$I$29,S1291,"Cubic","Extrapolate=Linear","MultiX=Average","Skip=True","Sort=True")</f>
        <v>13.378133964761844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47069</v>
      </c>
      <c r="T1292" s="43">
        <f ca="1">_xll.BInterpol('Base CDI'!$H$4:$H$28,'Base CDI'!$J$4:$J$29,S1292,"Cubic","Extrapolate=Linear","MultiX=Average","Skip=True","Sort=True")</f>
        <v>13.35066740185313</v>
      </c>
      <c r="U1292" s="43">
        <f ca="1">_xll.BInterpol('Base CDI'!$H$4:$H$28,'Base CDI'!$I$4:$I$29,S1292,"Cubic","Extrapolate=Linear","MultiX=Average","Skip=True","Sort=True")</f>
        <v>13.378252909869587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47070</v>
      </c>
      <c r="T1293" s="43">
        <f ca="1">_xll.BInterpol('Base CDI'!$H$4:$H$28,'Base CDI'!$J$4:$J$29,S1293,"Cubic","Extrapolate=Linear","MultiX=Average","Skip=True","Sort=True")</f>
        <v>13.350770913472443</v>
      </c>
      <c r="U1293" s="43">
        <f ca="1">_xll.BInterpol('Base CDI'!$H$4:$H$28,'Base CDI'!$I$4:$I$29,S1293,"Cubic","Extrapolate=Linear","MultiX=Average","Skip=True","Sort=True")</f>
        <v>13.378372574368784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47071</v>
      </c>
      <c r="T1294" s="43">
        <f ca="1">_xll.BInterpol('Base CDI'!$H$4:$H$28,'Base CDI'!$J$4:$J$29,S1294,"Cubic","Extrapolate=Linear","MultiX=Average","Skip=True","Sort=True")</f>
        <v>13.350875406021233</v>
      </c>
      <c r="U1294" s="43">
        <f ca="1">_xll.BInterpol('Base CDI'!$H$4:$H$28,'Base CDI'!$I$4:$I$29,S1294,"Cubic","Extrapolate=Linear","MultiX=Average","Skip=True","Sort=True")</f>
        <v>13.378492945905435</v>
      </c>
    </row>
    <row r="1295" spans="16:21" x14ac:dyDescent="0.25">
      <c r="P1295" s="10">
        <v>36396</v>
      </c>
      <c r="Q1295">
        <v>4.740926</v>
      </c>
      <c r="S1295" s="42">
        <f t="shared" ca="1" si="25"/>
        <v>47072</v>
      </c>
      <c r="T1295" s="43">
        <f ca="1">_xll.BInterpol('Base CDI'!$H$4:$H$28,'Base CDI'!$J$4:$J$29,S1295,"Cubic","Extrapolate=Linear","MultiX=Average","Skip=True","Sort=True")</f>
        <v>13.350980870031092</v>
      </c>
      <c r="U1295" s="43">
        <f ca="1">_xll.BInterpol('Base CDI'!$H$4:$H$28,'Base CDI'!$I$4:$I$29,S1295,"Cubic","Extrapolate=Linear","MultiX=Average","Skip=True","Sort=True")</f>
        <v>13.378614012125535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47073</v>
      </c>
      <c r="T1296" s="43">
        <f ca="1">_xll.BInterpol('Base CDI'!$H$4:$H$28,'Base CDI'!$J$4:$J$29,S1296,"Cubic","Extrapolate=Linear","MultiX=Average","Skip=True","Sort=True")</f>
        <v>13.351087296033617</v>
      </c>
      <c r="U1296" s="43">
        <f ca="1">_xll.BInterpol('Base CDI'!$H$4:$H$28,'Base CDI'!$I$4:$I$29,S1296,"Cubic","Extrapolate=Linear","MultiX=Average","Skip=True","Sort=True")</f>
        <v>13.378735760675086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47074</v>
      </c>
      <c r="T1297" s="43">
        <f ca="1">_xll.BInterpol('Base CDI'!$H$4:$H$28,'Base CDI'!$J$4:$J$29,S1297,"Cubic","Extrapolate=Linear","MultiX=Average","Skip=True","Sort=True")</f>
        <v>13.351194674560405</v>
      </c>
      <c r="U1297" s="43">
        <f ca="1">_xll.BInterpol('Base CDI'!$H$4:$H$28,'Base CDI'!$I$4:$I$29,S1297,"Cubic","Extrapolate=Linear","MultiX=Average","Skip=True","Sort=True")</f>
        <v>13.378858179200083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47075</v>
      </c>
      <c r="T1298" s="43">
        <f ca="1">_xll.BInterpol('Base CDI'!$H$4:$H$28,'Base CDI'!$J$4:$J$29,S1298,"Cubic","Extrapolate=Linear","MultiX=Average","Skip=True","Sort=True")</f>
        <v>13.351302996143049</v>
      </c>
      <c r="U1298" s="43">
        <f ca="1">_xll.BInterpol('Base CDI'!$H$4:$H$28,'Base CDI'!$I$4:$I$29,S1298,"Cubic","Extrapolate=Linear","MultiX=Average","Skip=True","Sort=True")</f>
        <v>13.378981255346529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47076</v>
      </c>
      <c r="T1299" s="43">
        <f ca="1">_xll.BInterpol('Base CDI'!$H$4:$H$28,'Base CDI'!$J$4:$J$29,S1299,"Cubic","Extrapolate=Linear","MultiX=Average","Skip=True","Sort=True")</f>
        <v>13.351412251313148</v>
      </c>
      <c r="U1299" s="43">
        <f ca="1">_xll.BInterpol('Base CDI'!$H$4:$H$28,'Base CDI'!$I$4:$I$29,S1299,"Cubic","Extrapolate=Linear","MultiX=Average","Skip=True","Sort=True")</f>
        <v>13.37910497676042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47077</v>
      </c>
      <c r="T1300" s="43">
        <f ca="1">_xll.BInterpol('Base CDI'!$H$4:$H$28,'Base CDI'!$J$4:$J$29,S1300,"Cubic","Extrapolate=Linear","MultiX=Average","Skip=True","Sort=True")</f>
        <v>13.351522430602296</v>
      </c>
      <c r="U1300" s="43">
        <f ca="1">_xll.BInterpol('Base CDI'!$H$4:$H$28,'Base CDI'!$I$4:$I$29,S1300,"Cubic","Extrapolate=Linear","MultiX=Average","Skip=True","Sort=True")</f>
        <v>13.379229331087753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47078</v>
      </c>
      <c r="T1301" s="43">
        <f ca="1">_xll.BInterpol('Base CDI'!$H$4:$H$28,'Base CDI'!$J$4:$J$29,S1301,"Cubic","Extrapolate=Linear","MultiX=Average","Skip=True","Sort=True")</f>
        <v>13.351633524542088</v>
      </c>
      <c r="U1301" s="43">
        <f ca="1">_xll.BInterpol('Base CDI'!$H$4:$H$28,'Base CDI'!$I$4:$I$29,S1301,"Cubic","Extrapolate=Linear","MultiX=Average","Skip=True","Sort=True")</f>
        <v>13.379354305974529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47079</v>
      </c>
      <c r="T1302" s="43">
        <f ca="1">_xll.BInterpol('Base CDI'!$H$4:$H$28,'Base CDI'!$J$4:$J$29,S1302,"Cubic","Extrapolate=Linear","MultiX=Average","Skip=True","Sort=True")</f>
        <v>13.351745523664121</v>
      </c>
      <c r="U1302" s="43">
        <f ca="1">_xll.BInterpol('Base CDI'!$H$4:$H$28,'Base CDI'!$I$4:$I$29,S1302,"Cubic","Extrapolate=Linear","MultiX=Average","Skip=True","Sort=True")</f>
        <v>13.379479889066745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47080</v>
      </c>
      <c r="T1303" s="43">
        <f ca="1">_xll.BInterpol('Base CDI'!$H$4:$H$28,'Base CDI'!$J$4:$J$29,S1303,"Cubic","Extrapolate=Linear","MultiX=Average","Skip=True","Sort=True")</f>
        <v>13.35185841849999</v>
      </c>
      <c r="U1303" s="43">
        <f ca="1">_xll.BInterpol('Base CDI'!$H$4:$H$28,'Base CDI'!$I$4:$I$29,S1303,"Cubic","Extrapolate=Linear","MultiX=Average","Skip=True","Sort=True")</f>
        <v>13.379606068010402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47081</v>
      </c>
      <c r="T1304" s="43">
        <f ca="1">_xll.BInterpol('Base CDI'!$H$4:$H$28,'Base CDI'!$J$4:$J$29,S1304,"Cubic","Extrapolate=Linear","MultiX=Average","Skip=True","Sort=True")</f>
        <v>13.351972199581292</v>
      </c>
      <c r="U1304" s="43">
        <f ca="1">_xll.BInterpol('Base CDI'!$H$4:$H$28,'Base CDI'!$I$4:$I$29,S1304,"Cubic","Extrapolate=Linear","MultiX=Average","Skip=True","Sort=True")</f>
        <v>13.379732830451495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47082</v>
      </c>
      <c r="T1305" s="43">
        <f ca="1">_xll.BInterpol('Base CDI'!$H$4:$H$28,'Base CDI'!$J$4:$J$29,S1305,"Cubic","Extrapolate=Linear","MultiX=Average","Skip=True","Sort=True")</f>
        <v>13.352086857439621</v>
      </c>
      <c r="U1305" s="43">
        <f ca="1">_xll.BInterpol('Base CDI'!$H$4:$H$28,'Base CDI'!$I$4:$I$29,S1305,"Cubic","Extrapolate=Linear","MultiX=Average","Skip=True","Sort=True")</f>
        <v>13.379860164036025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47083</v>
      </c>
      <c r="T1306" s="43">
        <f ca="1">_xll.BInterpol('Base CDI'!$H$4:$H$28,'Base CDI'!$J$4:$J$29,S1306,"Cubic","Extrapolate=Linear","MultiX=Average","Skip=True","Sort=True")</f>
        <v>13.352202382606574</v>
      </c>
      <c r="U1306" s="43">
        <f ca="1">_xll.BInterpol('Base CDI'!$H$4:$H$28,'Base CDI'!$I$4:$I$29,S1306,"Cubic","Extrapolate=Linear","MultiX=Average","Skip=True","Sort=True")</f>
        <v>13.379988056409989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47084</v>
      </c>
      <c r="T1307" s="43">
        <f ca="1">_xll.BInterpol('Base CDI'!$H$4:$H$28,'Base CDI'!$J$4:$J$29,S1307,"Cubic","Extrapolate=Linear","MultiX=Average","Skip=True","Sort=True")</f>
        <v>13.352318765613747</v>
      </c>
      <c r="U1307" s="43">
        <f ca="1">_xll.BInterpol('Base CDI'!$H$4:$H$28,'Base CDI'!$I$4:$I$29,S1307,"Cubic","Extrapolate=Linear","MultiX=Average","Skip=True","Sort=True")</f>
        <v>13.380116495219387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47085</v>
      </c>
      <c r="T1308" s="43">
        <f ca="1">_xll.BInterpol('Base CDI'!$H$4:$H$28,'Base CDI'!$J$4:$J$29,S1308,"Cubic","Extrapolate=Linear","MultiX=Average","Skip=True","Sort=True")</f>
        <v>13.352435996992735</v>
      </c>
      <c r="U1308" s="43">
        <f ca="1">_xll.BInterpol('Base CDI'!$H$4:$H$28,'Base CDI'!$I$4:$I$29,S1308,"Cubic","Extrapolate=Linear","MultiX=Average","Skip=True","Sort=True")</f>
        <v>13.380245468110218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47086</v>
      </c>
      <c r="T1309" s="43">
        <f ca="1">_xll.BInterpol('Base CDI'!$H$4:$H$28,'Base CDI'!$J$4:$J$29,S1309,"Cubic","Extrapolate=Linear","MultiX=Average","Skip=True","Sort=True")</f>
        <v>13.352554067275134</v>
      </c>
      <c r="U1309" s="43">
        <f ca="1">_xll.BInterpol('Base CDI'!$H$4:$H$28,'Base CDI'!$I$4:$I$29,S1309,"Cubic","Extrapolate=Linear","MultiX=Average","Skip=True","Sort=True")</f>
        <v>13.380374962728478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47087</v>
      </c>
      <c r="T1310" s="43">
        <f ca="1">_xll.BInterpol('Base CDI'!$H$4:$H$28,'Base CDI'!$J$4:$J$29,S1310,"Cubic","Extrapolate=Linear","MultiX=Average","Skip=True","Sort=True")</f>
        <v>13.352672966992539</v>
      </c>
      <c r="U1310" s="43">
        <f ca="1">_xll.BInterpol('Base CDI'!$H$4:$H$28,'Base CDI'!$I$4:$I$29,S1310,"Cubic","Extrapolate=Linear","MultiX=Average","Skip=True","Sort=True")</f>
        <v>13.380504966720167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47088</v>
      </c>
      <c r="T1311" s="43">
        <f ca="1">_xll.BInterpol('Base CDI'!$H$4:$H$28,'Base CDI'!$J$4:$J$29,S1311,"Cubic","Extrapolate=Linear","MultiX=Average","Skip=True","Sort=True")</f>
        <v>13.352792686676548</v>
      </c>
      <c r="U1311" s="43">
        <f ca="1">_xll.BInterpol('Base CDI'!$H$4:$H$28,'Base CDI'!$I$4:$I$29,S1311,"Cubic","Extrapolate=Linear","MultiX=Average","Skip=True","Sort=True")</f>
        <v>13.380635467731285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47089</v>
      </c>
      <c r="T1312" s="43">
        <f ca="1">_xll.BInterpol('Base CDI'!$H$4:$H$28,'Base CDI'!$J$4:$J$29,S1312,"Cubic","Extrapolate=Linear","MultiX=Average","Skip=True","Sort=True")</f>
        <v>13.352913216858754</v>
      </c>
      <c r="U1312" s="43">
        <f ca="1">_xll.BInterpol('Base CDI'!$H$4:$H$28,'Base CDI'!$I$4:$I$29,S1312,"Cubic","Extrapolate=Linear","MultiX=Average","Skip=True","Sort=True")</f>
        <v>13.380766453407828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47090</v>
      </c>
      <c r="T1313" s="43">
        <f ca="1">_xll.BInterpol('Base CDI'!$H$4:$H$28,'Base CDI'!$J$4:$J$29,S1313,"Cubic","Extrapolate=Linear","MultiX=Average","Skip=True","Sort=True")</f>
        <v>13.353034548070754</v>
      </c>
      <c r="U1313" s="43">
        <f ca="1">_xll.BInterpol('Base CDI'!$H$4:$H$28,'Base CDI'!$I$4:$I$29,S1313,"Cubic","Extrapolate=Linear","MultiX=Average","Skip=True","Sort=True")</f>
        <v>13.380897911395795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47091</v>
      </c>
      <c r="T1314" s="43">
        <f ca="1">_xll.BInterpol('Base CDI'!$H$4:$H$28,'Base CDI'!$J$4:$J$29,S1314,"Cubic","Extrapolate=Linear","MultiX=Average","Skip=True","Sort=True")</f>
        <v>13.353156670844145</v>
      </c>
      <c r="U1314" s="43">
        <f ca="1">_xll.BInterpol('Base CDI'!$H$4:$H$28,'Base CDI'!$I$4:$I$29,S1314,"Cubic","Extrapolate=Linear","MultiX=Average","Skip=True","Sort=True")</f>
        <v>13.381029829341186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47092</v>
      </c>
      <c r="T1315" s="43">
        <f ca="1">_xll.BInterpol('Base CDI'!$H$4:$H$28,'Base CDI'!$J$4:$J$29,S1315,"Cubic","Extrapolate=Linear","MultiX=Average","Skip=True","Sort=True")</f>
        <v>13.35327957571052</v>
      </c>
      <c r="U1315" s="43">
        <f ca="1">_xll.BInterpol('Base CDI'!$H$4:$H$28,'Base CDI'!$I$4:$I$29,S1315,"Cubic","Extrapolate=Linear","MultiX=Average","Skip=True","Sort=True")</f>
        <v>13.381162194889999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47093</v>
      </c>
      <c r="T1316" s="43">
        <f ca="1">_xll.BInterpol('Base CDI'!$H$4:$H$28,'Base CDI'!$J$4:$J$29,S1316,"Cubic","Extrapolate=Linear","MultiX=Average","Skip=True","Sort=True")</f>
        <v>13.353403253201478</v>
      </c>
      <c r="U1316" s="43">
        <f ca="1">_xll.BInterpol('Base CDI'!$H$4:$H$28,'Base CDI'!$I$4:$I$29,S1316,"Cubic","Extrapolate=Linear","MultiX=Average","Skip=True","Sort=True")</f>
        <v>13.381294995688231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47094</v>
      </c>
      <c r="T1317" s="43">
        <f ca="1">_xll.BInterpol('Base CDI'!$H$4:$H$28,'Base CDI'!$J$4:$J$29,S1317,"Cubic","Extrapolate=Linear","MultiX=Average","Skip=True","Sort=True")</f>
        <v>13.353527693848612</v>
      </c>
      <c r="U1317" s="43">
        <f ca="1">_xll.BInterpol('Base CDI'!$H$4:$H$28,'Base CDI'!$I$4:$I$29,S1317,"Cubic","Extrapolate=Linear","MultiX=Average","Skip=True","Sort=True")</f>
        <v>13.381428219381883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47095</v>
      </c>
      <c r="T1318" s="43">
        <f ca="1">_xll.BInterpol('Base CDI'!$H$4:$H$28,'Base CDI'!$J$4:$J$29,S1318,"Cubic","Extrapolate=Linear","MultiX=Average","Skip=True","Sort=True")</f>
        <v>13.35365288818352</v>
      </c>
      <c r="U1318" s="43">
        <f ca="1">_xll.BInterpol('Base CDI'!$H$4:$H$28,'Base CDI'!$I$4:$I$29,S1318,"Cubic","Extrapolate=Linear","MultiX=Average","Skip=True","Sort=True")</f>
        <v>13.381561853616951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47096</v>
      </c>
      <c r="T1319" s="43">
        <f ca="1">_xll.BInterpol('Base CDI'!$H$4:$H$28,'Base CDI'!$J$4:$J$29,S1319,"Cubic","Extrapolate=Linear","MultiX=Average","Skip=True","Sort=True")</f>
        <v>13.353778826737795</v>
      </c>
      <c r="U1319" s="43">
        <f ca="1">_xll.BInterpol('Base CDI'!$H$4:$H$28,'Base CDI'!$I$4:$I$29,S1319,"Cubic","Extrapolate=Linear","MultiX=Average","Skip=True","Sort=True")</f>
        <v>13.381695886039436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47097</v>
      </c>
      <c r="T1320" s="43">
        <f ca="1">_xll.BInterpol('Base CDI'!$H$4:$H$28,'Base CDI'!$J$4:$J$29,S1320,"Cubic","Extrapolate=Linear","MultiX=Average","Skip=True","Sort=True")</f>
        <v>13.353905500043036</v>
      </c>
      <c r="U1320" s="43">
        <f ca="1">_xll.BInterpol('Base CDI'!$H$4:$H$28,'Base CDI'!$I$4:$I$29,S1320,"Cubic","Extrapolate=Linear","MultiX=Average","Skip=True","Sort=True")</f>
        <v>13.381830304295335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47098</v>
      </c>
      <c r="T1321" s="43">
        <f ca="1">_xll.BInterpol('Base CDI'!$H$4:$H$28,'Base CDI'!$J$4:$J$29,S1321,"Cubic","Extrapolate=Linear","MultiX=Average","Skip=True","Sort=True")</f>
        <v>13.354032898630836</v>
      </c>
      <c r="U1321" s="43">
        <f ca="1">_xll.BInterpol('Base CDI'!$H$4:$H$28,'Base CDI'!$I$4:$I$29,S1321,"Cubic","Extrapolate=Linear","MultiX=Average","Skip=True","Sort=True")</f>
        <v>13.381965096030646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47099</v>
      </c>
      <c r="T1322" s="43">
        <f ca="1">_xll.BInterpol('Base CDI'!$H$4:$H$28,'Base CDI'!$J$4:$J$29,S1322,"Cubic","Extrapolate=Linear","MultiX=Average","Skip=True","Sort=True")</f>
        <v>13.354161013032792</v>
      </c>
      <c r="U1322" s="43">
        <f ca="1">_xll.BInterpol('Base CDI'!$H$4:$H$28,'Base CDI'!$I$4:$I$29,S1322,"Cubic","Extrapolate=Linear","MultiX=Average","Skip=True","Sort=True")</f>
        <v>13.382100248891369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47100</v>
      </c>
      <c r="T1323" s="43">
        <f ca="1">_xll.BInterpol('Base CDI'!$H$4:$H$28,'Base CDI'!$J$4:$J$29,S1323,"Cubic","Extrapolate=Linear","MultiX=Average","Skip=True","Sort=True")</f>
        <v>13.354289833780502</v>
      </c>
      <c r="U1323" s="43">
        <f ca="1">_xll.BInterpol('Base CDI'!$H$4:$H$28,'Base CDI'!$I$4:$I$29,S1323,"Cubic","Extrapolate=Linear","MultiX=Average","Skip=True","Sort=True")</f>
        <v>13.382235750523503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47101</v>
      </c>
      <c r="T1324" s="43">
        <f ca="1">_xll.BInterpol('Base CDI'!$H$4:$H$28,'Base CDI'!$J$4:$J$29,S1324,"Cubic","Extrapolate=Linear","MultiX=Average","Skip=True","Sort=True")</f>
        <v>13.354419351405557</v>
      </c>
      <c r="U1324" s="43">
        <f ca="1">_xll.BInterpol('Base CDI'!$H$4:$H$28,'Base CDI'!$I$4:$I$29,S1324,"Cubic","Extrapolate=Linear","MultiX=Average","Skip=True","Sort=True")</f>
        <v>13.382371588573044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47102</v>
      </c>
      <c r="T1325" s="43">
        <f ca="1">_xll.BInterpol('Base CDI'!$H$4:$H$28,'Base CDI'!$J$4:$J$29,S1325,"Cubic","Extrapolate=Linear","MultiX=Average","Skip=True","Sort=True")</f>
        <v>13.354549556439556</v>
      </c>
      <c r="U1325" s="43">
        <f ca="1">_xll.BInterpol('Base CDI'!$H$4:$H$28,'Base CDI'!$I$4:$I$29,S1325,"Cubic","Extrapolate=Linear","MultiX=Average","Skip=True","Sort=True")</f>
        <v>13.382507750685992</v>
      </c>
    </row>
    <row r="1326" spans="16:21" x14ac:dyDescent="0.25">
      <c r="P1326" s="10">
        <v>36440</v>
      </c>
      <c r="Q1326">
        <v>4.843915</v>
      </c>
      <c r="S1326" s="42">
        <f t="shared" ca="1" si="25"/>
        <v>47103</v>
      </c>
      <c r="T1326" s="43">
        <f ca="1">_xll.BInterpol('Base CDI'!$H$4:$H$28,'Base CDI'!$J$4:$J$29,S1326,"Cubic","Extrapolate=Linear","MultiX=Average","Skip=True","Sort=True")</f>
        <v>13.354680439414093</v>
      </c>
      <c r="U1326" s="43">
        <f ca="1">_xll.BInterpol('Base CDI'!$H$4:$H$28,'Base CDI'!$I$4:$I$29,S1326,"Cubic","Extrapolate=Linear","MultiX=Average","Skip=True","Sort=True")</f>
        <v>13.382644224508347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47104</v>
      </c>
      <c r="T1327" s="43">
        <f ca="1">_xll.BInterpol('Base CDI'!$H$4:$H$28,'Base CDI'!$J$4:$J$29,S1327,"Cubic","Extrapolate=Linear","MultiX=Average","Skip=True","Sort=True")</f>
        <v>13.354811990860766</v>
      </c>
      <c r="U1327" s="43">
        <f ca="1">_xll.BInterpol('Base CDI'!$H$4:$H$28,'Base CDI'!$I$4:$I$29,S1327,"Cubic","Extrapolate=Linear","MultiX=Average","Skip=True","Sort=True")</f>
        <v>13.382780997686105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47105</v>
      </c>
      <c r="T1328" s="43">
        <f ca="1">_xll.BInterpol('Base CDI'!$H$4:$H$28,'Base CDI'!$J$4:$J$29,S1328,"Cubic","Extrapolate=Linear","MultiX=Average","Skip=True","Sort=True")</f>
        <v>13.35494420131117</v>
      </c>
      <c r="U1328" s="43">
        <f ca="1">_xll.BInterpol('Base CDI'!$H$4:$H$28,'Base CDI'!$I$4:$I$29,S1328,"Cubic","Extrapolate=Linear","MultiX=Average","Skip=True","Sort=True")</f>
        <v>13.382918057865266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47106</v>
      </c>
      <c r="T1329" s="43">
        <f ca="1">_xll.BInterpol('Base CDI'!$H$4:$H$28,'Base CDI'!$J$4:$J$29,S1329,"Cubic","Extrapolate=Linear","MultiX=Average","Skip=True","Sort=True")</f>
        <v>13.355077061296898</v>
      </c>
      <c r="U1329" s="43">
        <f ca="1">_xll.BInterpol('Base CDI'!$H$4:$H$28,'Base CDI'!$I$4:$I$29,S1329,"Cubic","Extrapolate=Linear","MultiX=Average","Skip=True","Sort=True")</f>
        <v>13.383055392691828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47107</v>
      </c>
      <c r="T1330" s="43">
        <f ca="1">_xll.BInterpol('Base CDI'!$H$4:$H$28,'Base CDI'!$J$4:$J$29,S1330,"Cubic","Extrapolate=Linear","MultiX=Average","Skip=True","Sort=True")</f>
        <v>13.35521056134955</v>
      </c>
      <c r="U1330" s="43">
        <f ca="1">_xll.BInterpol('Base CDI'!$H$4:$H$28,'Base CDI'!$I$4:$I$29,S1330,"Cubic","Extrapolate=Linear","MultiX=Average","Skip=True","Sort=True")</f>
        <v>13.383192989811789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47108</v>
      </c>
      <c r="T1331" s="43">
        <f ca="1">_xll.BInterpol('Base CDI'!$H$4:$H$28,'Base CDI'!$J$4:$J$29,S1331,"Cubic","Extrapolate=Linear","MultiX=Average","Skip=True","Sort=True")</f>
        <v>13.35534469200072</v>
      </c>
      <c r="U1331" s="43">
        <f ca="1">_xll.BInterpol('Base CDI'!$H$4:$H$28,'Base CDI'!$I$4:$I$29,S1331,"Cubic","Extrapolate=Linear","MultiX=Average","Skip=True","Sort=True")</f>
        <v>13.383330836871149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47109</v>
      </c>
      <c r="T1332" s="43">
        <f ca="1">_xll.BInterpol('Base CDI'!$H$4:$H$28,'Base CDI'!$J$4:$J$29,S1332,"Cubic","Extrapolate=Linear","MultiX=Average","Skip=True","Sort=True")</f>
        <v>13.355479443782002</v>
      </c>
      <c r="U1332" s="43">
        <f ca="1">_xll.BInterpol('Base CDI'!$H$4:$H$28,'Base CDI'!$I$4:$I$29,S1332,"Cubic","Extrapolate=Linear","MultiX=Average","Skip=True","Sort=True")</f>
        <v>13.383468921515908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47110</v>
      </c>
      <c r="T1333" s="43">
        <f ca="1">_xll.BInterpol('Base CDI'!$H$4:$H$28,'Base CDI'!$J$4:$J$29,S1333,"Cubic","Extrapolate=Linear","MultiX=Average","Skip=True","Sort=True")</f>
        <v>13.355614807224995</v>
      </c>
      <c r="U1333" s="43">
        <f ca="1">_xll.BInterpol('Base CDI'!$H$4:$H$28,'Base CDI'!$I$4:$I$29,S1333,"Cubic","Extrapolate=Linear","MultiX=Average","Skip=True","Sort=True")</f>
        <v>13.383607231392059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47111</v>
      </c>
      <c r="T1334" s="43">
        <f ca="1">_xll.BInterpol('Base CDI'!$H$4:$H$28,'Base CDI'!$J$4:$J$29,S1334,"Cubic","Extrapolate=Linear","MultiX=Average","Skip=True","Sort=True")</f>
        <v>13.355750772861292</v>
      </c>
      <c r="U1334" s="43">
        <f ca="1">_xll.BInterpol('Base CDI'!$H$4:$H$28,'Base CDI'!$I$4:$I$29,S1334,"Cubic","Extrapolate=Linear","MultiX=Average","Skip=True","Sort=True")</f>
        <v>13.383745754145606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47112</v>
      </c>
      <c r="T1335" s="43">
        <f ca="1">_xll.BInterpol('Base CDI'!$H$4:$H$28,'Base CDI'!$J$4:$J$29,S1335,"Cubic","Extrapolate=Linear","MultiX=Average","Skip=True","Sort=True")</f>
        <v>13.35588733122249</v>
      </c>
      <c r="U1335" s="43">
        <f ca="1">_xll.BInterpol('Base CDI'!$H$4:$H$28,'Base CDI'!$I$4:$I$29,S1335,"Cubic","Extrapolate=Linear","MultiX=Average","Skip=True","Sort=True")</f>
        <v>13.383884477422543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47113</v>
      </c>
      <c r="T1336" s="43">
        <f ca="1">_xll.BInterpol('Base CDI'!$H$4:$H$28,'Base CDI'!$J$4:$J$29,S1336,"Cubic","Extrapolate=Linear","MultiX=Average","Skip=True","Sort=True")</f>
        <v>13.356024472840184</v>
      </c>
      <c r="U1336" s="43">
        <f ca="1">_xll.BInterpol('Base CDI'!$H$4:$H$28,'Base CDI'!$I$4:$I$29,S1336,"Cubic","Extrapolate=Linear","MultiX=Average","Skip=True","Sort=True")</f>
        <v>13.384023388868872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47114</v>
      </c>
      <c r="T1337" s="43">
        <f ca="1">_xll.BInterpol('Base CDI'!$H$4:$H$28,'Base CDI'!$J$4:$J$29,S1337,"Cubic","Extrapolate=Linear","MultiX=Average","Skip=True","Sort=True")</f>
        <v>13.356162188245973</v>
      </c>
      <c r="U1337" s="43">
        <f ca="1">_xll.BInterpol('Base CDI'!$H$4:$H$28,'Base CDI'!$I$4:$I$29,S1337,"Cubic","Extrapolate=Linear","MultiX=Average","Skip=True","Sort=True")</f>
        <v>13.384162476130591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47115</v>
      </c>
      <c r="T1338" s="43">
        <f ca="1">_xll.BInterpol('Base CDI'!$H$4:$H$28,'Base CDI'!$J$4:$J$29,S1338,"Cubic","Extrapolate=Linear","MultiX=Average","Skip=True","Sort=True")</f>
        <v>13.356300467971447</v>
      </c>
      <c r="U1338" s="43">
        <f ca="1">_xll.BInterpol('Base CDI'!$H$4:$H$28,'Base CDI'!$I$4:$I$29,S1338,"Cubic","Extrapolate=Linear","MultiX=Average","Skip=True","Sort=True")</f>
        <v>13.384301726853698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47116</v>
      </c>
      <c r="T1339" s="43">
        <f ca="1">_xll.BInterpol('Base CDI'!$H$4:$H$28,'Base CDI'!$J$4:$J$29,S1339,"Cubic","Extrapolate=Linear","MultiX=Average","Skip=True","Sort=True")</f>
        <v>13.356439302548207</v>
      </c>
      <c r="U1339" s="43">
        <f ca="1">_xll.BInterpol('Base CDI'!$H$4:$H$28,'Base CDI'!$I$4:$I$29,S1339,"Cubic","Extrapolate=Linear","MultiX=Average","Skip=True","Sort=True")</f>
        <v>13.384441128684191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47117</v>
      </c>
      <c r="T1340" s="43">
        <f ca="1">_xll.BInterpol('Base CDI'!$H$4:$H$28,'Base CDI'!$J$4:$J$29,S1340,"Cubic","Extrapolate=Linear","MultiX=Average","Skip=True","Sort=True")</f>
        <v>13.356578682507847</v>
      </c>
      <c r="U1340" s="43">
        <f ca="1">_xll.BInterpol('Base CDI'!$H$4:$H$28,'Base CDI'!$I$4:$I$29,S1340,"Cubic","Extrapolate=Linear","MultiX=Average","Skip=True","Sort=True")</f>
        <v>13.38458066926807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47118</v>
      </c>
      <c r="T1341" s="43">
        <f ca="1">_xll.BInterpol('Base CDI'!$H$4:$H$28,'Base CDI'!$J$4:$J$29,S1341,"Cubic","Extrapolate=Linear","MultiX=Average","Skip=True","Sort=True")</f>
        <v>13.356718598381962</v>
      </c>
      <c r="U1341" s="43">
        <f ca="1">_xll.BInterpol('Base CDI'!$H$4:$H$28,'Base CDI'!$I$4:$I$29,S1341,"Cubic","Extrapolate=Linear","MultiX=Average","Skip=True","Sort=True")</f>
        <v>13.384720336251331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47119</v>
      </c>
      <c r="T1342" s="43">
        <f ca="1">_xll.BInterpol('Base CDI'!$H$4:$H$28,'Base CDI'!$J$4:$J$29,S1342,"Cubic","Extrapolate=Linear","MultiX=Average","Skip=True","Sort=True")</f>
        <v>13.356859040702146</v>
      </c>
      <c r="U1342" s="43">
        <f ca="1">_xll.BInterpol('Base CDI'!$H$4:$H$28,'Base CDI'!$I$4:$I$29,S1342,"Cubic","Extrapolate=Linear","MultiX=Average","Skip=True","Sort=True")</f>
        <v>13.384860117279976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47120</v>
      </c>
      <c r="T1343" s="43">
        <f ca="1">_xll.BInterpol('Base CDI'!$H$4:$H$28,'Base CDI'!$J$4:$J$29,S1343,"Cubic","Extrapolate=Linear","MultiX=Average","Skip=True","Sort=True")</f>
        <v>13.356999999999999</v>
      </c>
      <c r="U1343" s="43">
        <f ca="1">_xll.BInterpol('Base CDI'!$H$4:$H$28,'Base CDI'!$I$4:$I$29,S1343,"Cubic","Extrapolate=Linear","MultiX=Average","Skip=True","Sort=True")</f>
        <v>13.385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47121</v>
      </c>
      <c r="T1344" s="43">
        <f ca="1">_xll.BInterpol('Base CDI'!$H$4:$H$28,'Base CDI'!$J$4:$J$29,S1344,"Cubic","Extrapolate=Linear","MultiX=Average","Skip=True","Sort=True")</f>
        <v>13.357141468110648</v>
      </c>
      <c r="U1344" s="43">
        <f ca="1">_xll.BInterpol('Base CDI'!$H$4:$H$28,'Base CDI'!$I$4:$I$29,S1344,"Cubic","Extrapolate=Linear","MultiX=Average","Skip=True","Sort=True")</f>
        <v>13.385139974177578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47122</v>
      </c>
      <c r="T1345" s="43">
        <f ca="1">_xll.BInterpol('Base CDI'!$H$4:$H$28,'Base CDI'!$J$4:$J$29,S1345,"Cubic","Extrapolate=Linear","MultiX=Average","Skip=True","Sort=True")</f>
        <v>13.357283442083355</v>
      </c>
      <c r="U1345" s="43">
        <f ca="1">_xll.BInterpol('Base CDI'!$H$4:$H$28,'Base CDI'!$I$4:$I$29,S1345,"Cubic","Extrapolate=Linear","MultiX=Average","Skip=True","Sort=True")</f>
        <v>13.385280038059587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47123</v>
      </c>
      <c r="T1346" s="43">
        <f ca="1">_xll.BInterpol('Base CDI'!$H$4:$H$28,'Base CDI'!$J$4:$J$29,S1346,"Cubic","Extrapolate=Linear","MultiX=Average","Skip=True","Sort=True")</f>
        <v>13.357425920270916</v>
      </c>
      <c r="U1346" s="43">
        <f ca="1">_xll.BInterpol('Base CDI'!$H$4:$H$28,'Base CDI'!$I$4:$I$29,S1346,"Cubic","Extrapolate=Linear","MultiX=Average","Skip=True","Sort=True")</f>
        <v>13.385420192013076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47124</v>
      </c>
      <c r="T1347" s="43">
        <f ca="1">_xll.BInterpol('Base CDI'!$H$4:$H$28,'Base CDI'!$J$4:$J$29,S1347,"Cubic","Extrapolate=Linear","MultiX=Average","Skip=True","Sort=True")</f>
        <v>13.357568901026129</v>
      </c>
      <c r="U1347" s="43">
        <f ca="1">_xll.BInterpol('Base CDI'!$H$4:$H$28,'Base CDI'!$I$4:$I$29,S1347,"Cubic","Extrapolate=Linear","MultiX=Average","Skip=True","Sort=True")</f>
        <v>13.385560436405093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47125</v>
      </c>
      <c r="T1348" s="43">
        <f ca="1">_xll.BInterpol('Base CDI'!$H$4:$H$28,'Base CDI'!$J$4:$J$29,S1348,"Cubic","Extrapolate=Linear","MultiX=Average","Skip=True","Sort=True")</f>
        <v>13.357712382701786</v>
      </c>
      <c r="U1348" s="43">
        <f ca="1">_xll.BInterpol('Base CDI'!$H$4:$H$28,'Base CDI'!$I$4:$I$29,S1348,"Cubic","Extrapolate=Linear","MultiX=Average","Skip=True","Sort=True")</f>
        <v>13.385700771602689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47126</v>
      </c>
      <c r="T1349" s="43">
        <f ca="1">_xll.BInterpol('Base CDI'!$H$4:$H$28,'Base CDI'!$J$4:$J$29,S1349,"Cubic","Extrapolate=Linear","MultiX=Average","Skip=True","Sort=True")</f>
        <v>13.357856363650686</v>
      </c>
      <c r="U1349" s="43">
        <f ca="1">_xll.BInterpol('Base CDI'!$H$4:$H$28,'Base CDI'!$I$4:$I$29,S1349,"Cubic","Extrapolate=Linear","MultiX=Average","Skip=True","Sort=True")</f>
        <v>13.385841197972917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47127</v>
      </c>
      <c r="T1350" s="43">
        <f ca="1">_xll.BInterpol('Base CDI'!$H$4:$H$28,'Base CDI'!$J$4:$J$29,S1350,"Cubic","Extrapolate=Linear","MultiX=Average","Skip=True","Sort=True")</f>
        <v>13.358000842225623</v>
      </c>
      <c r="U1350" s="43">
        <f ca="1">_xll.BInterpol('Base CDI'!$H$4:$H$28,'Base CDI'!$I$4:$I$29,S1350,"Cubic","Extrapolate=Linear","MultiX=Average","Skip=True","Sort=True")</f>
        <v>13.385981715882824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47128</v>
      </c>
      <c r="T1351" s="43">
        <f ca="1">_xll.BInterpol('Base CDI'!$H$4:$H$28,'Base CDI'!$J$4:$J$29,S1351,"Cubic","Extrapolate=Linear","MultiX=Average","Skip=True","Sort=True")</f>
        <v>13.358145816779393</v>
      </c>
      <c r="U1351" s="43">
        <f ca="1">_xll.BInterpol('Base CDI'!$H$4:$H$28,'Base CDI'!$I$4:$I$29,S1351,"Cubic","Extrapolate=Linear","MultiX=Average","Skip=True","Sort=True")</f>
        <v>13.386122325699461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47129</v>
      </c>
      <c r="T1352" s="43">
        <f ca="1">_xll.BInterpol('Base CDI'!$H$4:$H$28,'Base CDI'!$J$4:$J$29,S1352,"Cubic","Extrapolate=Linear","MultiX=Average","Skip=True","Sort=True")</f>
        <v>13.358291285664791</v>
      </c>
      <c r="U1352" s="43">
        <f ca="1">_xll.BInterpol('Base CDI'!$H$4:$H$28,'Base CDI'!$I$4:$I$29,S1352,"Cubic","Extrapolate=Linear","MultiX=Average","Skip=True","Sort=True")</f>
        <v>13.386263027789878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47130</v>
      </c>
      <c r="T1353" s="43">
        <f ca="1">_xll.BInterpol('Base CDI'!$H$4:$H$28,'Base CDI'!$J$4:$J$29,S1353,"Cubic","Extrapolate=Linear","MultiX=Average","Skip=True","Sort=True")</f>
        <v>13.358437247234615</v>
      </c>
      <c r="U1353" s="43">
        <f ca="1">_xll.BInterpol('Base CDI'!$H$4:$H$28,'Base CDI'!$I$4:$I$29,S1353,"Cubic","Extrapolate=Linear","MultiX=Average","Skip=True","Sort=True")</f>
        <v>13.386403822521126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47131</v>
      </c>
      <c r="T1354" s="43">
        <f ca="1">_xll.BInterpol('Base CDI'!$H$4:$H$28,'Base CDI'!$J$4:$J$29,S1354,"Cubic","Extrapolate=Linear","MultiX=Average","Skip=True","Sort=True")</f>
        <v>13.35858369984166</v>
      </c>
      <c r="U1354" s="43">
        <f ca="1">_xll.BInterpol('Base CDI'!$H$4:$H$28,'Base CDI'!$I$4:$I$29,S1354,"Cubic","Extrapolate=Linear","MultiX=Average","Skip=True","Sort=True")</f>
        <v>13.386544710260255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47132</v>
      </c>
      <c r="T1355" s="43">
        <f ca="1">_xll.BInterpol('Base CDI'!$H$4:$H$28,'Base CDI'!$J$4:$J$29,S1355,"Cubic","Extrapolate=Linear","MultiX=Average","Skip=True","Sort=True")</f>
        <v>13.35873064183872</v>
      </c>
      <c r="U1355" s="43">
        <f ca="1">_xll.BInterpol('Base CDI'!$H$4:$H$28,'Base CDI'!$I$4:$I$29,S1355,"Cubic","Extrapolate=Linear","MultiX=Average","Skip=True","Sort=True")</f>
        <v>13.386685691374312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47133</v>
      </c>
      <c r="T1356" s="43">
        <f ca="1">_xll.BInterpol('Base CDI'!$H$4:$H$28,'Base CDI'!$J$4:$J$29,S1356,"Cubic","Extrapolate=Linear","MultiX=Average","Skip=True","Sort=True")</f>
        <v>13.358878071578593</v>
      </c>
      <c r="U1356" s="43">
        <f ca="1">_xll.BInterpol('Base CDI'!$H$4:$H$28,'Base CDI'!$I$4:$I$29,S1356,"Cubic","Extrapolate=Linear","MultiX=Average","Skip=True","Sort=True")</f>
        <v>13.386826766230353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47134</v>
      </c>
      <c r="T1357" s="43">
        <f ca="1">_xll.BInterpol('Base CDI'!$H$4:$H$28,'Base CDI'!$J$4:$J$29,S1357,"Cubic","Extrapolate=Linear","MultiX=Average","Skip=True","Sort=True")</f>
        <v>13.359025987414073</v>
      </c>
      <c r="U1357" s="43">
        <f ca="1">_xll.BInterpol('Base CDI'!$H$4:$H$28,'Base CDI'!$I$4:$I$29,S1357,"Cubic","Extrapolate=Linear","MultiX=Average","Skip=True","Sort=True")</f>
        <v>13.386967935195424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47135</v>
      </c>
      <c r="T1358" s="43">
        <f ca="1">_xll.BInterpol('Base CDI'!$H$4:$H$28,'Base CDI'!$J$4:$J$29,S1358,"Cubic","Extrapolate=Linear","MultiX=Average","Skip=True","Sort=True")</f>
        <v>13.359174387697959</v>
      </c>
      <c r="U1358" s="43">
        <f ca="1">_xll.BInterpol('Base CDI'!$H$4:$H$28,'Base CDI'!$I$4:$I$29,S1358,"Cubic","Extrapolate=Linear","MultiX=Average","Skip=True","Sort=True")</f>
        <v>13.387109198636574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47136</v>
      </c>
      <c r="T1359" s="43">
        <f ca="1">_xll.BInterpol('Base CDI'!$H$4:$H$28,'Base CDI'!$J$4:$J$29,S1359,"Cubic","Extrapolate=Linear","MultiX=Average","Skip=True","Sort=True")</f>
        <v>13.359323270783042</v>
      </c>
      <c r="U1359" s="43">
        <f ca="1">_xll.BInterpol('Base CDI'!$H$4:$H$28,'Base CDI'!$I$4:$I$29,S1359,"Cubic","Extrapolate=Linear","MultiX=Average","Skip=True","Sort=True")</f>
        <v>13.387250556920856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47137</v>
      </c>
      <c r="T1360" s="43">
        <f ca="1">_xll.BInterpol('Base CDI'!$H$4:$H$28,'Base CDI'!$J$4:$J$29,S1360,"Cubic","Extrapolate=Linear","MultiX=Average","Skip=True","Sort=True")</f>
        <v>13.35947263502212</v>
      </c>
      <c r="U1360" s="43">
        <f ca="1">_xll.BInterpol('Base CDI'!$H$4:$H$28,'Base CDI'!$I$4:$I$29,S1360,"Cubic","Extrapolate=Linear","MultiX=Average","Skip=True","Sort=True")</f>
        <v>13.38739201041532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47138</v>
      </c>
      <c r="T1361" s="43">
        <f ca="1">_xll.BInterpol('Base CDI'!$H$4:$H$28,'Base CDI'!$J$4:$J$29,S1361,"Cubic","Extrapolate=Linear","MultiX=Average","Skip=True","Sort=True")</f>
        <v>13.35962247876799</v>
      </c>
      <c r="U1361" s="43">
        <f ca="1">_xll.BInterpol('Base CDI'!$H$4:$H$28,'Base CDI'!$I$4:$I$29,S1361,"Cubic","Extrapolate=Linear","MultiX=Average","Skip=True","Sort=True")</f>
        <v>13.387533559487016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47139</v>
      </c>
      <c r="T1362" s="43">
        <f ca="1">_xll.BInterpol('Base CDI'!$H$4:$H$28,'Base CDI'!$J$4:$J$29,S1362,"Cubic","Extrapolate=Linear","MultiX=Average","Skip=True","Sort=True")</f>
        <v>13.359772800373447</v>
      </c>
      <c r="U1362" s="43">
        <f ca="1">_xll.BInterpol('Base CDI'!$H$4:$H$28,'Base CDI'!$I$4:$I$29,S1362,"Cubic","Extrapolate=Linear","MultiX=Average","Skip=True","Sort=True")</f>
        <v>13.387675204502992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47140</v>
      </c>
      <c r="T1363" s="43">
        <f ca="1">_xll.BInterpol('Base CDI'!$H$4:$H$28,'Base CDI'!$J$4:$J$29,S1363,"Cubic","Extrapolate=Linear","MultiX=Average","Skip=True","Sort=True")</f>
        <v>13.359923598191287</v>
      </c>
      <c r="U1363" s="43">
        <f ca="1">_xll.BInterpol('Base CDI'!$H$4:$H$28,'Base CDI'!$I$4:$I$29,S1363,"Cubic","Extrapolate=Linear","MultiX=Average","Skip=True","Sort=True")</f>
        <v>13.3878169458303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47141</v>
      </c>
      <c r="T1364" s="43">
        <f ca="1">_xll.BInterpol('Base CDI'!$H$4:$H$28,'Base CDI'!$J$4:$J$29,S1364,"Cubic","Extrapolate=Linear","MultiX=Average","Skip=True","Sort=True")</f>
        <v>13.360074870574305</v>
      </c>
      <c r="U1364" s="43">
        <f ca="1">_xll.BInterpol('Base CDI'!$H$4:$H$28,'Base CDI'!$I$4:$I$29,S1364,"Cubic","Extrapolate=Linear","MultiX=Average","Skip=True","Sort=True")</f>
        <v>13.387958783835991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47142</v>
      </c>
      <c r="T1365" s="43">
        <f ca="1">_xll.BInterpol('Base CDI'!$H$4:$H$28,'Base CDI'!$J$4:$J$29,S1365,"Cubic","Extrapolate=Linear","MultiX=Average","Skip=True","Sort=True")</f>
        <v>13.360226615875296</v>
      </c>
      <c r="U1365" s="43">
        <f ca="1">_xll.BInterpol('Base CDI'!$H$4:$H$28,'Base CDI'!$I$4:$I$29,S1365,"Cubic","Extrapolate=Linear","MultiX=Average","Skip=True","Sort=True")</f>
        <v>13.388100718887113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47143</v>
      </c>
      <c r="T1366" s="43">
        <f ca="1">_xll.BInterpol('Base CDI'!$H$4:$H$28,'Base CDI'!$J$4:$J$29,S1366,"Cubic","Extrapolate=Linear","MultiX=Average","Skip=True","Sort=True")</f>
        <v>13.36037883244706</v>
      </c>
      <c r="U1366" s="43">
        <f ca="1">_xll.BInterpol('Base CDI'!$H$4:$H$28,'Base CDI'!$I$4:$I$29,S1366,"Cubic","Extrapolate=Linear","MultiX=Average","Skip=True","Sort=True")</f>
        <v>13.388242751350717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47144</v>
      </c>
      <c r="T1367" s="43">
        <f ca="1">_xll.BInterpol('Base CDI'!$H$4:$H$28,'Base CDI'!$J$4:$J$29,S1367,"Cubic","Extrapolate=Linear","MultiX=Average","Skip=True","Sort=True")</f>
        <v>13.360531518642386</v>
      </c>
      <c r="U1367" s="43">
        <f ca="1">_xll.BInterpol('Base CDI'!$H$4:$H$28,'Base CDI'!$I$4:$I$29,S1367,"Cubic","Extrapolate=Linear","MultiX=Average","Skip=True","Sort=True")</f>
        <v>13.388384881593852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47145</v>
      </c>
      <c r="T1368" s="43">
        <f ca="1">_xll.BInterpol('Base CDI'!$H$4:$H$28,'Base CDI'!$J$4:$J$29,S1368,"Cubic","Extrapolate=Linear","MultiX=Average","Skip=True","Sort=True")</f>
        <v>13.360684672814076</v>
      </c>
      <c r="U1368" s="43">
        <f ca="1">_xll.BInterpol('Base CDI'!$H$4:$H$28,'Base CDI'!$I$4:$I$29,S1368,"Cubic","Extrapolate=Linear","MultiX=Average","Skip=True","Sort=True")</f>
        <v>13.388527109983571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47146</v>
      </c>
      <c r="T1369" s="43">
        <f ca="1">_xll.BInterpol('Base CDI'!$H$4:$H$28,'Base CDI'!$J$4:$J$29,S1369,"Cubic","Extrapolate=Linear","MultiX=Average","Skip=True","Sort=True")</f>
        <v>13.360838293314922</v>
      </c>
      <c r="U1369" s="43">
        <f ca="1">_xll.BInterpol('Base CDI'!$H$4:$H$28,'Base CDI'!$I$4:$I$29,S1369,"Cubic","Extrapolate=Linear","MultiX=Average","Skip=True","Sort=True")</f>
        <v>13.388669436886921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47147</v>
      </c>
      <c r="T1370" s="43">
        <f ca="1">_xll.BInterpol('Base CDI'!$H$4:$H$28,'Base CDI'!$J$4:$J$29,S1370,"Cubic","Extrapolate=Linear","MultiX=Average","Skip=True","Sort=True")</f>
        <v>13.360992378497722</v>
      </c>
      <c r="U1370" s="43">
        <f ca="1">_xll.BInterpol('Base CDI'!$H$4:$H$28,'Base CDI'!$I$4:$I$29,S1370,"Cubic","Extrapolate=Linear","MultiX=Average","Skip=True","Sort=True")</f>
        <v>13.388811862670956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47148</v>
      </c>
      <c r="T1371" s="43">
        <f ca="1">_xll.BInterpol('Base CDI'!$H$4:$H$28,'Base CDI'!$J$4:$J$29,S1371,"Cubic","Extrapolate=Linear","MultiX=Average","Skip=True","Sort=True")</f>
        <v>13.36114692671527</v>
      </c>
      <c r="U1371" s="43">
        <f ca="1">_xll.BInterpol('Base CDI'!$H$4:$H$28,'Base CDI'!$I$4:$I$29,S1371,"Cubic","Extrapolate=Linear","MultiX=Average","Skip=True","Sort=True")</f>
        <v>13.388954387702722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47149</v>
      </c>
      <c r="T1372" s="43">
        <f ca="1">_xll.BInterpol('Base CDI'!$H$4:$H$28,'Base CDI'!$J$4:$J$29,S1372,"Cubic","Extrapolate=Linear","MultiX=Average","Skip=True","Sort=True")</f>
        <v>13.361301936320361</v>
      </c>
      <c r="U1372" s="43">
        <f ca="1">_xll.BInterpol('Base CDI'!$H$4:$H$28,'Base CDI'!$I$4:$I$29,S1372,"Cubic","Extrapolate=Linear","MultiX=Average","Skip=True","Sort=True")</f>
        <v>13.38909701234927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47150</v>
      </c>
      <c r="T1373" s="43">
        <f ca="1">_xll.BInterpol('Base CDI'!$H$4:$H$28,'Base CDI'!$J$4:$J$29,S1373,"Cubic","Extrapolate=Linear","MultiX=Average","Skip=True","Sort=True")</f>
        <v>13.361457405665796</v>
      </c>
      <c r="U1373" s="43">
        <f ca="1">_xll.BInterpol('Base CDI'!$H$4:$H$28,'Base CDI'!$I$4:$I$29,S1373,"Cubic","Extrapolate=Linear","MultiX=Average","Skip=True","Sort=True")</f>
        <v>13.389239736977652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47151</v>
      </c>
      <c r="T1374" s="43">
        <f ca="1">_xll.BInterpol('Base CDI'!$H$4:$H$28,'Base CDI'!$J$4:$J$29,S1374,"Cubic","Extrapolate=Linear","MultiX=Average","Skip=True","Sort=True")</f>
        <v>13.361613333104364</v>
      </c>
      <c r="U1374" s="43">
        <f ca="1">_xll.BInterpol('Base CDI'!$H$4:$H$28,'Base CDI'!$I$4:$I$29,S1374,"Cubic","Extrapolate=Linear","MultiX=Average","Skip=True","Sort=True")</f>
        <v>13.389382561954918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47152</v>
      </c>
      <c r="T1375" s="43">
        <f ca="1">_xll.BInterpol('Base CDI'!$H$4:$H$28,'Base CDI'!$J$4:$J$29,S1375,"Cubic","Extrapolate=Linear","MultiX=Average","Skip=True","Sort=True")</f>
        <v>13.361769716988865</v>
      </c>
      <c r="U1375" s="43">
        <f ca="1">_xll.BInterpol('Base CDI'!$H$4:$H$28,'Base CDI'!$I$4:$I$29,S1375,"Cubic","Extrapolate=Linear","MultiX=Average","Skip=True","Sort=True")</f>
        <v>13.389525487648115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47153</v>
      </c>
      <c r="T1376" s="43">
        <f ca="1">_xll.BInterpol('Base CDI'!$H$4:$H$28,'Base CDI'!$J$4:$J$29,S1376,"Cubic","Extrapolate=Linear","MultiX=Average","Skip=True","Sort=True")</f>
        <v>13.361926555672094</v>
      </c>
      <c r="U1376" s="43">
        <f ca="1">_xll.BInterpol('Base CDI'!$H$4:$H$28,'Base CDI'!$I$4:$I$29,S1376,"Cubic","Extrapolate=Linear","MultiX=Average","Skip=True","Sort=True")</f>
        <v>13.389668514424296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47154</v>
      </c>
      <c r="T1377" s="43">
        <f ca="1">_xll.BInterpol('Base CDI'!$H$4:$H$28,'Base CDI'!$J$4:$J$29,S1377,"Cubic","Extrapolate=Linear","MultiX=Average","Skip=True","Sort=True")</f>
        <v>13.362083847506847</v>
      </c>
      <c r="U1377" s="43">
        <f ca="1">_xll.BInterpol('Base CDI'!$H$4:$H$28,'Base CDI'!$I$4:$I$29,S1377,"Cubic","Extrapolate=Linear","MultiX=Average","Skip=True","Sort=True")</f>
        <v>13.38981164265051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47155</v>
      </c>
      <c r="T1378" s="43">
        <f ca="1">_xll.BInterpol('Base CDI'!$H$4:$H$28,'Base CDI'!$J$4:$J$29,S1378,"Cubic","Extrapolate=Linear","MultiX=Average","Skip=True","Sort=True")</f>
        <v>13.362241590845919</v>
      </c>
      <c r="U1378" s="43">
        <f ca="1">_xll.BInterpol('Base CDI'!$H$4:$H$28,'Base CDI'!$I$4:$I$29,S1378,"Cubic","Extrapolate=Linear","MultiX=Average","Skip=True","Sort=True")</f>
        <v>13.389954872693808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47156</v>
      </c>
      <c r="T1379" s="43">
        <f ca="1">_xll.BInterpol('Base CDI'!$H$4:$H$28,'Base CDI'!$J$4:$J$29,S1379,"Cubic","Extrapolate=Linear","MultiX=Average","Skip=True","Sort=True")</f>
        <v>13.362399784042106</v>
      </c>
      <c r="U1379" s="43">
        <f ca="1">_xll.BInterpol('Base CDI'!$H$4:$H$28,'Base CDI'!$I$4:$I$29,S1379,"Cubic","Extrapolate=Linear","MultiX=Average","Skip=True","Sort=True")</f>
        <v>13.390098204921241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47157</v>
      </c>
      <c r="T1380" s="43">
        <f ca="1">_xll.BInterpol('Base CDI'!$H$4:$H$28,'Base CDI'!$J$4:$J$29,S1380,"Cubic","Extrapolate=Linear","MultiX=Average","Skip=True","Sort=True")</f>
        <v>13.362558425448203</v>
      </c>
      <c r="U1380" s="43">
        <f ca="1">_xll.BInterpol('Base CDI'!$H$4:$H$28,'Base CDI'!$I$4:$I$29,S1380,"Cubic","Extrapolate=Linear","MultiX=Average","Skip=True","Sort=True")</f>
        <v>13.390241639699857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47158</v>
      </c>
      <c r="T1381" s="43">
        <f ca="1">_xll.BInterpol('Base CDI'!$H$4:$H$28,'Base CDI'!$J$4:$J$29,S1381,"Cubic","Extrapolate=Linear","MultiX=Average","Skip=True","Sort=True")</f>
        <v>13.362717513417007</v>
      </c>
      <c r="U1381" s="43">
        <f ca="1">_xll.BInterpol('Base CDI'!$H$4:$H$28,'Base CDI'!$I$4:$I$29,S1381,"Cubic","Extrapolate=Linear","MultiX=Average","Skip=True","Sort=True")</f>
        <v>13.390385177396707</v>
      </c>
    </row>
    <row r="1382" spans="16:21" x14ac:dyDescent="0.25">
      <c r="P1382" s="10">
        <v>36523</v>
      </c>
      <c r="Q1382">
        <v>5.032502</v>
      </c>
      <c r="S1382" s="42">
        <f t="shared" ca="1" si="26"/>
        <v>47159</v>
      </c>
      <c r="T1382" s="43">
        <f ca="1">_xll.BInterpol('Base CDI'!$H$4:$H$28,'Base CDI'!$J$4:$J$29,S1382,"Cubic","Extrapolate=Linear","MultiX=Average","Skip=True","Sort=True")</f>
        <v>13.362877046301314</v>
      </c>
      <c r="U1382" s="43">
        <f ca="1">_xll.BInterpol('Base CDI'!$H$4:$H$28,'Base CDI'!$I$4:$I$29,S1382,"Cubic","Extrapolate=Linear","MultiX=Average","Skip=True","Sort=True")</f>
        <v>13.39052881837884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47160</v>
      </c>
      <c r="T1383" s="43">
        <f ca="1">_xll.BInterpol('Base CDI'!$H$4:$H$28,'Base CDI'!$J$4:$J$29,S1383,"Cubic","Extrapolate=Linear","MultiX=Average","Skip=True","Sort=True")</f>
        <v>13.363037022453918</v>
      </c>
      <c r="U1383" s="43">
        <f ca="1">_xll.BInterpol('Base CDI'!$H$4:$H$28,'Base CDI'!$I$4:$I$29,S1383,"Cubic","Extrapolate=Linear","MultiX=Average","Skip=True","Sort=True")</f>
        <v>13.390672563013309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47161</v>
      </c>
      <c r="T1384" s="43">
        <f ca="1">_xll.BInterpol('Base CDI'!$H$4:$H$28,'Base CDI'!$J$4:$J$29,S1384,"Cubic","Extrapolate=Linear","MultiX=Average","Skip=True","Sort=True")</f>
        <v>13.363197440227617</v>
      </c>
      <c r="U1384" s="43">
        <f ca="1">_xll.BInterpol('Base CDI'!$H$4:$H$28,'Base CDI'!$I$4:$I$29,S1384,"Cubic","Extrapolate=Linear","MultiX=Average","Skip=True","Sort=True")</f>
        <v>13.39081641166716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47162</v>
      </c>
      <c r="T1385" s="43">
        <f ca="1">_xll.BInterpol('Base CDI'!$H$4:$H$28,'Base CDI'!$J$4:$J$29,S1385,"Cubic","Extrapolate=Linear","MultiX=Average","Skip=True","Sort=True")</f>
        <v>13.363358297975205</v>
      </c>
      <c r="U1385" s="43">
        <f ca="1">_xll.BInterpol('Base CDI'!$H$4:$H$28,'Base CDI'!$I$4:$I$29,S1385,"Cubic","Extrapolate=Linear","MultiX=Average","Skip=True","Sort=True")</f>
        <v>13.390960364707448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47163</v>
      </c>
      <c r="T1386" s="43">
        <f ca="1">_xll.BInterpol('Base CDI'!$H$4:$H$28,'Base CDI'!$J$4:$J$29,S1386,"Cubic","Extrapolate=Linear","MultiX=Average","Skip=True","Sort=True")</f>
        <v>13.36351959404948</v>
      </c>
      <c r="U1386" s="43">
        <f ca="1">_xll.BInterpol('Base CDI'!$H$4:$H$28,'Base CDI'!$I$4:$I$29,S1386,"Cubic","Extrapolate=Linear","MultiX=Average","Skip=True","Sort=True")</f>
        <v>13.391104422501218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47164</v>
      </c>
      <c r="T1387" s="43">
        <f ca="1">_xll.BInterpol('Base CDI'!$H$4:$H$28,'Base CDI'!$J$4:$J$29,S1387,"Cubic","Extrapolate=Linear","MultiX=Average","Skip=True","Sort=True")</f>
        <v>13.363681326803235</v>
      </c>
      <c r="U1387" s="43">
        <f ca="1">_xll.BInterpol('Base CDI'!$H$4:$H$28,'Base CDI'!$I$4:$I$29,S1387,"Cubic","Extrapolate=Linear","MultiX=Average","Skip=True","Sort=True")</f>
        <v>13.391248585415525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47165</v>
      </c>
      <c r="T1388" s="43">
        <f ca="1">_xll.BInterpol('Base CDI'!$H$4:$H$28,'Base CDI'!$J$4:$J$29,S1388,"Cubic","Extrapolate=Linear","MultiX=Average","Skip=True","Sort=True")</f>
        <v>13.363843494589268</v>
      </c>
      <c r="U1388" s="43">
        <f ca="1">_xll.BInterpol('Base CDI'!$H$4:$H$28,'Base CDI'!$I$4:$I$29,S1388,"Cubic","Extrapolate=Linear","MultiX=Average","Skip=True","Sort=True")</f>
        <v>13.391392853817417</v>
      </c>
    </row>
    <row r="1389" spans="16:21" x14ac:dyDescent="0.25">
      <c r="P1389" s="10">
        <v>36532</v>
      </c>
      <c r="Q1389">
        <v>5.05661</v>
      </c>
      <c r="S1389" s="42">
        <f t="shared" ca="1" si="26"/>
        <v>47166</v>
      </c>
      <c r="T1389" s="43">
        <f ca="1">_xll.BInterpol('Base CDI'!$H$4:$H$28,'Base CDI'!$J$4:$J$29,S1389,"Cubic","Extrapolate=Linear","MultiX=Average","Skip=True","Sort=True")</f>
        <v>13.364006095760372</v>
      </c>
      <c r="U1389" s="43">
        <f ca="1">_xll.BInterpol('Base CDI'!$H$4:$H$28,'Base CDI'!$I$4:$I$29,S1389,"Cubic","Extrapolate=Linear","MultiX=Average","Skip=True","Sort=True")</f>
        <v>13.391537228073942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47167</v>
      </c>
      <c r="T1390" s="43">
        <f ca="1">_xll.BInterpol('Base CDI'!$H$4:$H$28,'Base CDI'!$J$4:$J$29,S1390,"Cubic","Extrapolate=Linear","MultiX=Average","Skip=True","Sort=True")</f>
        <v>13.364169128669346</v>
      </c>
      <c r="U1390" s="43">
        <f ca="1">_xll.BInterpol('Base CDI'!$H$4:$H$28,'Base CDI'!$I$4:$I$29,S1390,"Cubic","Extrapolate=Linear","MultiX=Average","Skip=True","Sort=True")</f>
        <v>13.391681708552154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47168</v>
      </c>
      <c r="T1391" s="43">
        <f ca="1">_xll.BInterpol('Base CDI'!$H$4:$H$28,'Base CDI'!$J$4:$J$29,S1391,"Cubic","Extrapolate=Linear","MultiX=Average","Skip=True","Sort=True")</f>
        <v>13.364332591668985</v>
      </c>
      <c r="U1391" s="43">
        <f ca="1">_xll.BInterpol('Base CDI'!$H$4:$H$28,'Base CDI'!$I$4:$I$29,S1391,"Cubic","Extrapolate=Linear","MultiX=Average","Skip=True","Sort=True")</f>
        <v>13.391826295619099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47169</v>
      </c>
      <c r="T1392" s="43">
        <f ca="1">_xll.BInterpol('Base CDI'!$H$4:$H$28,'Base CDI'!$J$4:$J$29,S1392,"Cubic","Extrapolate=Linear","MultiX=Average","Skip=True","Sort=True")</f>
        <v>13.364496483112083</v>
      </c>
      <c r="U1392" s="43">
        <f ca="1">_xll.BInterpol('Base CDI'!$H$4:$H$28,'Base CDI'!$I$4:$I$29,S1392,"Cubic","Extrapolate=Linear","MultiX=Average","Skip=True","Sort=True")</f>
        <v>13.39197098964183</v>
      </c>
    </row>
    <row r="1393" spans="16:21" x14ac:dyDescent="0.25">
      <c r="P1393" s="10">
        <v>36538</v>
      </c>
      <c r="Q1393">
        <v>5.070424</v>
      </c>
      <c r="S1393" s="42">
        <f t="shared" ca="1" si="26"/>
        <v>47170</v>
      </c>
      <c r="T1393" s="43">
        <f ca="1">_xll.BInterpol('Base CDI'!$H$4:$H$28,'Base CDI'!$J$4:$J$29,S1393,"Cubic","Extrapolate=Linear","MultiX=Average","Skip=True","Sort=True")</f>
        <v>13.364660801351437</v>
      </c>
      <c r="U1393" s="43">
        <f ca="1">_xll.BInterpol('Base CDI'!$H$4:$H$28,'Base CDI'!$I$4:$I$29,S1393,"Cubic","Extrapolate=Linear","MultiX=Average","Skip=True","Sort=True")</f>
        <v>13.392115790987399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47171</v>
      </c>
      <c r="T1394" s="43">
        <f ca="1">_xll.BInterpol('Base CDI'!$H$4:$H$28,'Base CDI'!$J$4:$J$29,S1394,"Cubic","Extrapolate=Linear","MultiX=Average","Skip=True","Sort=True")</f>
        <v>13.364825544739844</v>
      </c>
      <c r="U1394" s="43">
        <f ca="1">_xll.BInterpol('Base CDI'!$H$4:$H$28,'Base CDI'!$I$4:$I$29,S1394,"Cubic","Extrapolate=Linear","MultiX=Average","Skip=True","Sort=True")</f>
        <v>13.392260700022851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47172</v>
      </c>
      <c r="T1395" s="43">
        <f ca="1">_xll.BInterpol('Base CDI'!$H$4:$H$28,'Base CDI'!$J$4:$J$29,S1395,"Cubic","Extrapolate=Linear","MultiX=Average","Skip=True","Sort=True")</f>
        <v>13.364990711630098</v>
      </c>
      <c r="U1395" s="43">
        <f ca="1">_xll.BInterpol('Base CDI'!$H$4:$H$28,'Base CDI'!$I$4:$I$29,S1395,"Cubic","Extrapolate=Linear","MultiX=Average","Skip=True","Sort=True")</f>
        <v>13.39240571711524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47173</v>
      </c>
      <c r="T1396" s="43">
        <f ca="1">_xll.BInterpol('Base CDI'!$H$4:$H$28,'Base CDI'!$J$4:$J$29,S1396,"Cubic","Extrapolate=Linear","MultiX=Average","Skip=True","Sort=True")</f>
        <v>13.365156300374995</v>
      </c>
      <c r="U1396" s="43">
        <f ca="1">_xll.BInterpol('Base CDI'!$H$4:$H$28,'Base CDI'!$I$4:$I$29,S1396,"Cubic","Extrapolate=Linear","MultiX=Average","Skip=True","Sort=True")</f>
        <v>13.392550842631614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47174</v>
      </c>
      <c r="T1397" s="43">
        <f ca="1">_xll.BInterpol('Base CDI'!$H$4:$H$28,'Base CDI'!$J$4:$J$29,S1397,"Cubic","Extrapolate=Linear","MultiX=Average","Skip=True","Sort=True")</f>
        <v>13.365322309327331</v>
      </c>
      <c r="U1397" s="43">
        <f ca="1">_xll.BInterpol('Base CDI'!$H$4:$H$28,'Base CDI'!$I$4:$I$29,S1397,"Cubic","Extrapolate=Linear","MultiX=Average","Skip=True","Sort=True")</f>
        <v>13.392696076939025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47175</v>
      </c>
      <c r="T1398" s="43">
        <f ca="1">_xll.BInterpol('Base CDI'!$H$4:$H$28,'Base CDI'!$J$4:$J$29,S1398,"Cubic","Extrapolate=Linear","MultiX=Average","Skip=True","Sort=True")</f>
        <v>13.365488736839902</v>
      </c>
      <c r="U1398" s="43">
        <f ca="1">_xll.BInterpol('Base CDI'!$H$4:$H$28,'Base CDI'!$I$4:$I$29,S1398,"Cubic","Extrapolate=Linear","MultiX=Average","Skip=True","Sort=True")</f>
        <v>13.392841420404521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47176</v>
      </c>
      <c r="T1399" s="43">
        <f ca="1">_xll.BInterpol('Base CDI'!$H$4:$H$28,'Base CDI'!$J$4:$J$29,S1399,"Cubic","Extrapolate=Linear","MultiX=Average","Skip=True","Sort=True")</f>
        <v>13.365655581265505</v>
      </c>
      <c r="U1399" s="43">
        <f ca="1">_xll.BInterpol('Base CDI'!$H$4:$H$28,'Base CDI'!$I$4:$I$29,S1399,"Cubic","Extrapolate=Linear","MultiX=Average","Skip=True","Sort=True")</f>
        <v>13.392986873395154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47177</v>
      </c>
      <c r="T1400" s="43">
        <f ca="1">_xll.BInterpol('Base CDI'!$H$4:$H$28,'Base CDI'!$J$4:$J$29,S1400,"Cubic","Extrapolate=Linear","MultiX=Average","Skip=True","Sort=True")</f>
        <v>13.365822840956932</v>
      </c>
      <c r="U1400" s="43">
        <f ca="1">_xll.BInterpol('Base CDI'!$H$4:$H$28,'Base CDI'!$I$4:$I$29,S1400,"Cubic","Extrapolate=Linear","MultiX=Average","Skip=True","Sort=True")</f>
        <v>13.393132436277973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47178</v>
      </c>
      <c r="T1401" s="43">
        <f ca="1">_xll.BInterpol('Base CDI'!$H$4:$H$28,'Base CDI'!$J$4:$J$29,S1401,"Cubic","Extrapolate=Linear","MultiX=Average","Skip=True","Sort=True")</f>
        <v>13.365990514266983</v>
      </c>
      <c r="U1401" s="43">
        <f ca="1">_xll.BInterpol('Base CDI'!$H$4:$H$28,'Base CDI'!$I$4:$I$29,S1401,"Cubic","Extrapolate=Linear","MultiX=Average","Skip=True","Sort=True")</f>
        <v>13.393278109420029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47179</v>
      </c>
      <c r="T1402" s="43">
        <f ca="1">_xll.BInterpol('Base CDI'!$H$4:$H$28,'Base CDI'!$J$4:$J$29,S1402,"Cubic","Extrapolate=Linear","MultiX=Average","Skip=True","Sort=True")</f>
        <v>13.366158599548452</v>
      </c>
      <c r="U1402" s="43">
        <f ca="1">_xll.BInterpol('Base CDI'!$H$4:$H$28,'Base CDI'!$I$4:$I$29,S1402,"Cubic","Extrapolate=Linear","MultiX=Average","Skip=True","Sort=True")</f>
        <v>13.393423893188372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47180</v>
      </c>
      <c r="T1403" s="43">
        <f ca="1">_xll.BInterpol('Base CDI'!$H$4:$H$28,'Base CDI'!$J$4:$J$29,S1403,"Cubic","Extrapolate=Linear","MultiX=Average","Skip=True","Sort=True")</f>
        <v>13.366327095154134</v>
      </c>
      <c r="U1403" s="43">
        <f ca="1">_xll.BInterpol('Base CDI'!$H$4:$H$28,'Base CDI'!$I$4:$I$29,S1403,"Cubic","Extrapolate=Linear","MultiX=Average","Skip=True","Sort=True")</f>
        <v>13.393569787950049</v>
      </c>
    </row>
    <row r="1404" spans="16:21" x14ac:dyDescent="0.25">
      <c r="P1404" s="10">
        <v>36553</v>
      </c>
      <c r="Q1404">
        <v>5.108562</v>
      </c>
      <c r="S1404" s="42">
        <f t="shared" ca="1" si="26"/>
        <v>47181</v>
      </c>
      <c r="T1404" s="43">
        <f ca="1">_xll.BInterpol('Base CDI'!$H$4:$H$28,'Base CDI'!$J$4:$J$29,S1404,"Cubic","Extrapolate=Linear","MultiX=Average","Skip=True","Sort=True")</f>
        <v>13.366495999436825</v>
      </c>
      <c r="U1404" s="43">
        <f ca="1">_xll.BInterpol('Base CDI'!$H$4:$H$28,'Base CDI'!$I$4:$I$29,S1404,"Cubic","Extrapolate=Linear","MultiX=Average","Skip=True","Sort=True")</f>
        <v>13.393715794072117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47182</v>
      </c>
      <c r="T1405" s="43">
        <f ca="1">_xll.BInterpol('Base CDI'!$H$4:$H$28,'Base CDI'!$J$4:$J$29,S1405,"Cubic","Extrapolate=Linear","MultiX=Average","Skip=True","Sort=True")</f>
        <v>13.366665310749323</v>
      </c>
      <c r="U1405" s="43">
        <f ca="1">_xll.BInterpol('Base CDI'!$H$4:$H$28,'Base CDI'!$I$4:$I$29,S1405,"Cubic","Extrapolate=Linear","MultiX=Average","Skip=True","Sort=True")</f>
        <v>13.393861911921618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47183</v>
      </c>
      <c r="T1406" s="43">
        <f ca="1">_xll.BInterpol('Base CDI'!$H$4:$H$28,'Base CDI'!$J$4:$J$29,S1406,"Cubic","Extrapolate=Linear","MultiX=Average","Skip=True","Sort=True")</f>
        <v>13.366835027444422</v>
      </c>
      <c r="U1406" s="43">
        <f ca="1">_xll.BInterpol('Base CDI'!$H$4:$H$28,'Base CDI'!$I$4:$I$29,S1406,"Cubic","Extrapolate=Linear","MultiX=Average","Skip=True","Sort=True")</f>
        <v>13.394008141865609</v>
      </c>
    </row>
    <row r="1407" spans="16:21" x14ac:dyDescent="0.25">
      <c r="P1407" s="10">
        <v>36558</v>
      </c>
      <c r="Q1407">
        <v>5.118995</v>
      </c>
      <c r="S1407" s="42">
        <f t="shared" ca="1" si="26"/>
        <v>47184</v>
      </c>
      <c r="T1407" s="43">
        <f ca="1">_xll.BInterpol('Base CDI'!$H$4:$H$28,'Base CDI'!$J$4:$J$29,S1407,"Cubic","Extrapolate=Linear","MultiX=Average","Skip=True","Sort=True")</f>
        <v>13.367005147874917</v>
      </c>
      <c r="U1407" s="43">
        <f ca="1">_xll.BInterpol('Base CDI'!$H$4:$H$28,'Base CDI'!$I$4:$I$29,S1407,"Cubic","Extrapolate=Linear","MultiX=Average","Skip=True","Sort=True")</f>
        <v>13.394154484271137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47185</v>
      </c>
      <c r="T1408" s="43">
        <f ca="1">_xll.BInterpol('Base CDI'!$H$4:$H$28,'Base CDI'!$J$4:$J$29,S1408,"Cubic","Extrapolate=Linear","MultiX=Average","Skip=True","Sort=True")</f>
        <v>13.367175670393605</v>
      </c>
      <c r="U1408" s="43">
        <f ca="1">_xll.BInterpol('Base CDI'!$H$4:$H$28,'Base CDI'!$I$4:$I$29,S1408,"Cubic","Extrapolate=Linear","MultiX=Average","Skip=True","Sort=True")</f>
        <v>13.394300939505252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47186</v>
      </c>
      <c r="T1409" s="43">
        <f ca="1">_xll.BInterpol('Base CDI'!$H$4:$H$28,'Base CDI'!$J$4:$J$29,S1409,"Cubic","Extrapolate=Linear","MultiX=Average","Skip=True","Sort=True")</f>
        <v>13.367346593353281</v>
      </c>
      <c r="U1409" s="43">
        <f ca="1">_xll.BInterpol('Base CDI'!$H$4:$H$28,'Base CDI'!$I$4:$I$29,S1409,"Cubic","Extrapolate=Linear","MultiX=Average","Skip=True","Sort=True")</f>
        <v>13.394447507935004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47187</v>
      </c>
      <c r="T1410" s="43">
        <f ca="1">_xll.BInterpol('Base CDI'!$H$4:$H$28,'Base CDI'!$J$4:$J$29,S1410,"Cubic","Extrapolate=Linear","MultiX=Average","Skip=True","Sort=True")</f>
        <v>13.367517915106742</v>
      </c>
      <c r="U1410" s="43">
        <f ca="1">_xll.BInterpol('Base CDI'!$H$4:$H$28,'Base CDI'!$I$4:$I$29,S1410,"Cubic","Extrapolate=Linear","MultiX=Average","Skip=True","Sort=True")</f>
        <v>13.394594189927444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47188</v>
      </c>
      <c r="T1411" s="43">
        <f ca="1">_xll.BInterpol('Base CDI'!$H$4:$H$28,'Base CDI'!$J$4:$J$29,S1411,"Cubic","Extrapolate=Linear","MultiX=Average","Skip=True","Sort=True")</f>
        <v>13.367689634006782</v>
      </c>
      <c r="U1411" s="43">
        <f ca="1">_xll.BInterpol('Base CDI'!$H$4:$H$28,'Base CDI'!$I$4:$I$29,S1411,"Cubic","Extrapolate=Linear","MultiX=Average","Skip=True","Sort=True")</f>
        <v>13.394740985849623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47189</v>
      </c>
      <c r="T1412" s="43">
        <f ca="1">_xll.BInterpol('Base CDI'!$H$4:$H$28,'Base CDI'!$J$4:$J$29,S1412,"Cubic","Extrapolate=Linear","MultiX=Average","Skip=True","Sort=True")</f>
        <v>13.367861748406199</v>
      </c>
      <c r="U1412" s="43">
        <f ca="1">_xll.BInterpol('Base CDI'!$H$4:$H$28,'Base CDI'!$I$4:$I$29,S1412,"Cubic","Extrapolate=Linear","MultiX=Average","Skip=True","Sort=True")</f>
        <v>13.394887896068589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47190</v>
      </c>
      <c r="T1413" s="43">
        <f ca="1">_xll.BInterpol('Base CDI'!$H$4:$H$28,'Base CDI'!$J$4:$J$29,S1413,"Cubic","Extrapolate=Linear","MultiX=Average","Skip=True","Sort=True")</f>
        <v>13.368034256657786</v>
      </c>
      <c r="U1413" s="43">
        <f ca="1">_xll.BInterpol('Base CDI'!$H$4:$H$28,'Base CDI'!$I$4:$I$29,S1413,"Cubic","Extrapolate=Linear","MultiX=Average","Skip=True","Sort=True")</f>
        <v>13.395034920951392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47191</v>
      </c>
      <c r="T1414" s="43">
        <f ca="1">_xll.BInterpol('Base CDI'!$H$4:$H$28,'Base CDI'!$J$4:$J$29,S1414,"Cubic","Extrapolate=Linear","MultiX=Average","Skip=True","Sort=True")</f>
        <v>13.368207157114341</v>
      </c>
      <c r="U1414" s="43">
        <f ca="1">_xll.BInterpol('Base CDI'!$H$4:$H$28,'Base CDI'!$I$4:$I$29,S1414,"Cubic","Extrapolate=Linear","MultiX=Average","Skip=True","Sort=True")</f>
        <v>13.395182060865084</v>
      </c>
    </row>
    <row r="1415" spans="16:21" x14ac:dyDescent="0.25">
      <c r="P1415" s="10">
        <v>36570</v>
      </c>
      <c r="Q1415">
        <v>5.146935</v>
      </c>
      <c r="S1415" s="42">
        <f t="shared" ca="1" si="26"/>
        <v>47192</v>
      </c>
      <c r="T1415" s="43">
        <f ca="1">_xll.BInterpol('Base CDI'!$H$4:$H$28,'Base CDI'!$J$4:$J$29,S1415,"Cubic","Extrapolate=Linear","MultiX=Average","Skip=True","Sort=True")</f>
        <v>13.36838044812866</v>
      </c>
      <c r="U1415" s="43">
        <f ca="1">_xll.BInterpol('Base CDI'!$H$4:$H$28,'Base CDI'!$I$4:$I$29,S1415,"Cubic","Extrapolate=Linear","MultiX=Average","Skip=True","Sort=True")</f>
        <v>13.395329316176715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47193</v>
      </c>
      <c r="T1416" s="43">
        <f ca="1">_xll.BInterpol('Base CDI'!$H$4:$H$28,'Base CDI'!$J$4:$J$29,S1416,"Cubic","Extrapolate=Linear","MultiX=Average","Skip=True","Sort=True")</f>
        <v>13.368554128053537</v>
      </c>
      <c r="U1416" s="43">
        <f ca="1">_xll.BInterpol('Base CDI'!$H$4:$H$28,'Base CDI'!$I$4:$I$29,S1416,"Cubic","Extrapolate=Linear","MultiX=Average","Skip=True","Sort=True")</f>
        <v>13.395476687253334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47194</v>
      </c>
      <c r="T1417" s="43">
        <f ca="1">_xll.BInterpol('Base CDI'!$H$4:$H$28,'Base CDI'!$J$4:$J$29,S1417,"Cubic","Extrapolate=Linear","MultiX=Average","Skip=True","Sort=True")</f>
        <v>13.36872819524177</v>
      </c>
      <c r="U1417" s="43">
        <f ca="1">_xll.BInterpol('Base CDI'!$H$4:$H$28,'Base CDI'!$I$4:$I$29,S1417,"Cubic","Extrapolate=Linear","MultiX=Average","Skip=True","Sort=True")</f>
        <v>13.395624174461991</v>
      </c>
    </row>
    <row r="1418" spans="16:21" x14ac:dyDescent="0.25">
      <c r="P1418" s="10">
        <v>36573</v>
      </c>
      <c r="Q1418">
        <v>5.157457</v>
      </c>
      <c r="S1418" s="42">
        <f t="shared" ca="1" si="26"/>
        <v>47195</v>
      </c>
      <c r="T1418" s="43">
        <f ca="1">_xll.BInterpol('Base CDI'!$H$4:$H$28,'Base CDI'!$J$4:$J$29,S1418,"Cubic","Extrapolate=Linear","MultiX=Average","Skip=True","Sort=True")</f>
        <v>13.368902648046152</v>
      </c>
      <c r="U1418" s="43">
        <f ca="1">_xll.BInterpol('Base CDI'!$H$4:$H$28,'Base CDI'!$I$4:$I$29,S1418,"Cubic","Extrapolate=Linear","MultiX=Average","Skip=True","Sort=True")</f>
        <v>13.395771778169737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47196</v>
      </c>
      <c r="T1419" s="43">
        <f ca="1">_xll.BInterpol('Base CDI'!$H$4:$H$28,'Base CDI'!$J$4:$J$29,S1419,"Cubic","Extrapolate=Linear","MultiX=Average","Skip=True","Sort=True")</f>
        <v>13.369077484819481</v>
      </c>
      <c r="U1419" s="43">
        <f ca="1">_xll.BInterpol('Base CDI'!$H$4:$H$28,'Base CDI'!$I$4:$I$29,S1419,"Cubic","Extrapolate=Linear","MultiX=Average","Skip=True","Sort=True")</f>
        <v>13.395919498743622</v>
      </c>
    </row>
    <row r="1420" spans="16:21" x14ac:dyDescent="0.25">
      <c r="P1420" s="10">
        <v>36577</v>
      </c>
      <c r="Q1420">
        <v>5.164485</v>
      </c>
      <c r="S1420" s="42">
        <f t="shared" ca="1" si="27"/>
        <v>47197</v>
      </c>
      <c r="T1420" s="43">
        <f ca="1">_xll.BInterpol('Base CDI'!$H$4:$H$28,'Base CDI'!$J$4:$J$29,S1420,"Cubic","Extrapolate=Linear","MultiX=Average","Skip=True","Sort=True")</f>
        <v>13.369252703914553</v>
      </c>
      <c r="U1420" s="43">
        <f ca="1">_xll.BInterpol('Base CDI'!$H$4:$H$28,'Base CDI'!$I$4:$I$29,S1420,"Cubic","Extrapolate=Linear","MultiX=Average","Skip=True","Sort=True")</f>
        <v>13.396067336550695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47198</v>
      </c>
      <c r="T1421" s="43">
        <f ca="1">_xll.BInterpol('Base CDI'!$H$4:$H$28,'Base CDI'!$J$4:$J$29,S1421,"Cubic","Extrapolate=Linear","MultiX=Average","Skip=True","Sort=True")</f>
        <v>13.369428303684161</v>
      </c>
      <c r="U1421" s="43">
        <f ca="1">_xll.BInterpol('Base CDI'!$H$4:$H$28,'Base CDI'!$I$4:$I$29,S1421,"Cubic","Extrapolate=Linear","MultiX=Average","Skip=True","Sort=True")</f>
        <v>13.39621529195801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47199</v>
      </c>
      <c r="T1422" s="43">
        <f ca="1">_xll.BInterpol('Base CDI'!$H$4:$H$28,'Base CDI'!$J$4:$J$29,S1422,"Cubic","Extrapolate=Linear","MultiX=Average","Skip=True","Sort=True")</f>
        <v>13.369604282481104</v>
      </c>
      <c r="U1422" s="43">
        <f ca="1">_xll.BInterpol('Base CDI'!$H$4:$H$28,'Base CDI'!$I$4:$I$29,S1422,"Cubic","Extrapolate=Linear","MultiX=Average","Skip=True","Sort=True")</f>
        <v>13.396363365332611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47200</v>
      </c>
      <c r="T1423" s="43">
        <f ca="1">_xll.BInterpol('Base CDI'!$H$4:$H$28,'Base CDI'!$J$4:$J$29,S1423,"Cubic","Extrapolate=Linear","MultiX=Average","Skip=True","Sort=True")</f>
        <v>13.369780638658176</v>
      </c>
      <c r="U1423" s="43">
        <f ca="1">_xll.BInterpol('Base CDI'!$H$4:$H$28,'Base CDI'!$I$4:$I$29,S1423,"Cubic","Extrapolate=Linear","MultiX=Average","Skip=True","Sort=True")</f>
        <v>13.396511557041553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47201</v>
      </c>
      <c r="T1424" s="43">
        <f ca="1">_xll.BInterpol('Base CDI'!$H$4:$H$28,'Base CDI'!$J$4:$J$29,S1424,"Cubic","Extrapolate=Linear","MultiX=Average","Skip=True","Sort=True")</f>
        <v>13.369957370568173</v>
      </c>
      <c r="U1424" s="43">
        <f ca="1">_xll.BInterpol('Base CDI'!$H$4:$H$28,'Base CDI'!$I$4:$I$29,S1424,"Cubic","Extrapolate=Linear","MultiX=Average","Skip=True","Sort=True")</f>
        <v>13.396659867451884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47202</v>
      </c>
      <c r="T1425" s="43">
        <f ca="1">_xll.BInterpol('Base CDI'!$H$4:$H$28,'Base CDI'!$J$4:$J$29,S1425,"Cubic","Extrapolate=Linear","MultiX=Average","Skip=True","Sort=True")</f>
        <v>13.370134476563891</v>
      </c>
      <c r="U1425" s="43">
        <f ca="1">_xll.BInterpol('Base CDI'!$H$4:$H$28,'Base CDI'!$I$4:$I$29,S1425,"Cubic","Extrapolate=Linear","MultiX=Average","Skip=True","Sort=True")</f>
        <v>13.396808296930654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47203</v>
      </c>
      <c r="T1426" s="43">
        <f ca="1">_xll.BInterpol('Base CDI'!$H$4:$H$28,'Base CDI'!$J$4:$J$29,S1426,"Cubic","Extrapolate=Linear","MultiX=Average","Skip=True","Sort=True")</f>
        <v>13.370311954998124</v>
      </c>
      <c r="U1426" s="43">
        <f ca="1">_xll.BInterpol('Base CDI'!$H$4:$H$28,'Base CDI'!$I$4:$I$29,S1426,"Cubic","Extrapolate=Linear","MultiX=Average","Skip=True","Sort=True")</f>
        <v>13.396956845844915</v>
      </c>
    </row>
    <row r="1427" spans="16:21" x14ac:dyDescent="0.25">
      <c r="P1427" s="10">
        <v>36586</v>
      </c>
      <c r="Q1427">
        <v>5.189203</v>
      </c>
      <c r="S1427" s="42">
        <f t="shared" ca="1" si="27"/>
        <v>47204</v>
      </c>
      <c r="T1427" s="43">
        <f ca="1">_xll.BInterpol('Base CDI'!$H$4:$H$28,'Base CDI'!$J$4:$J$29,S1427,"Cubic","Extrapolate=Linear","MultiX=Average","Skip=True","Sort=True")</f>
        <v>13.370489804223672</v>
      </c>
      <c r="U1427" s="43">
        <f ca="1">_xll.BInterpol('Base CDI'!$H$4:$H$28,'Base CDI'!$I$4:$I$29,S1427,"Cubic","Extrapolate=Linear","MultiX=Average","Skip=True","Sort=True")</f>
        <v>13.397105514561714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47205</v>
      </c>
      <c r="T1428" s="43">
        <f ca="1">_xll.BInterpol('Base CDI'!$H$4:$H$28,'Base CDI'!$J$4:$J$29,S1428,"Cubic","Extrapolate=Linear","MultiX=Average","Skip=True","Sort=True")</f>
        <v>13.370668022593327</v>
      </c>
      <c r="U1428" s="43">
        <f ca="1">_xll.BInterpol('Base CDI'!$H$4:$H$28,'Base CDI'!$I$4:$I$29,S1428,"Cubic","Extrapolate=Linear","MultiX=Average","Skip=True","Sort=True")</f>
        <v>13.397254303448104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47206</v>
      </c>
      <c r="T1429" s="43">
        <f ca="1">_xll.BInterpol('Base CDI'!$H$4:$H$28,'Base CDI'!$J$4:$J$29,S1429,"Cubic","Extrapolate=Linear","MultiX=Average","Skip=True","Sort=True")</f>
        <v>13.370846608459887</v>
      </c>
      <c r="U1429" s="43">
        <f ca="1">_xll.BInterpol('Base CDI'!$H$4:$H$28,'Base CDI'!$I$4:$I$29,S1429,"Cubic","Extrapolate=Linear","MultiX=Average","Skip=True","Sort=True")</f>
        <v>13.397403212871135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47207</v>
      </c>
      <c r="T1430" s="43">
        <f ca="1">_xll.BInterpol('Base CDI'!$H$4:$H$28,'Base CDI'!$J$4:$J$29,S1430,"Cubic","Extrapolate=Linear","MultiX=Average","Skip=True","Sort=True")</f>
        <v>13.371025560176145</v>
      </c>
      <c r="U1430" s="43">
        <f ca="1">_xll.BInterpol('Base CDI'!$H$4:$H$28,'Base CDI'!$I$4:$I$29,S1430,"Cubic","Extrapolate=Linear","MultiX=Average","Skip=True","Sort=True")</f>
        <v>13.397552243197856</v>
      </c>
    </row>
    <row r="1431" spans="16:21" x14ac:dyDescent="0.25">
      <c r="P1431" s="10">
        <v>36594</v>
      </c>
      <c r="Q1431">
        <v>5.203379</v>
      </c>
      <c r="S1431" s="42">
        <f t="shared" ca="1" si="27"/>
        <v>47208</v>
      </c>
      <c r="T1431" s="43">
        <f ca="1">_xll.BInterpol('Base CDI'!$H$4:$H$28,'Base CDI'!$J$4:$J$29,S1431,"Cubic","Extrapolate=Linear","MultiX=Average","Skip=True","Sort=True")</f>
        <v>13.3712048760949</v>
      </c>
      <c r="U1431" s="43">
        <f ca="1">_xll.BInterpol('Base CDI'!$H$4:$H$28,'Base CDI'!$I$4:$I$29,S1431,"Cubic","Extrapolate=Linear","MultiX=Average","Skip=True","Sort=True")</f>
        <v>13.397701394795316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47209</v>
      </c>
      <c r="T1432" s="43">
        <f ca="1">_xll.BInterpol('Base CDI'!$H$4:$H$28,'Base CDI'!$J$4:$J$29,S1432,"Cubic","Extrapolate=Linear","MultiX=Average","Skip=True","Sort=True")</f>
        <v>13.371384554568946</v>
      </c>
      <c r="U1432" s="43">
        <f ca="1">_xll.BInterpol('Base CDI'!$H$4:$H$28,'Base CDI'!$I$4:$I$29,S1432,"Cubic","Extrapolate=Linear","MultiX=Average","Skip=True","Sort=True")</f>
        <v>13.397850668030568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47210</v>
      </c>
      <c r="T1433" s="43">
        <f ca="1">_xll.BInterpol('Base CDI'!$H$4:$H$28,'Base CDI'!$J$4:$J$29,S1433,"Cubic","Extrapolate=Linear","MultiX=Average","Skip=True","Sort=True")</f>
        <v>13.371564593951081</v>
      </c>
      <c r="U1433" s="43">
        <f ca="1">_xll.BInterpol('Base CDI'!$H$4:$H$28,'Base CDI'!$I$4:$I$29,S1433,"Cubic","Extrapolate=Linear","MultiX=Average","Skip=True","Sort=True")</f>
        <v>13.39800006327066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47211</v>
      </c>
      <c r="T1434" s="43">
        <f ca="1">_xll.BInterpol('Base CDI'!$H$4:$H$28,'Base CDI'!$J$4:$J$29,S1434,"Cubic","Extrapolate=Linear","MultiX=Average","Skip=True","Sort=True")</f>
        <v>13.371744992594097</v>
      </c>
      <c r="U1434" s="43">
        <f ca="1">_xll.BInterpol('Base CDI'!$H$4:$H$28,'Base CDI'!$I$4:$I$29,S1434,"Cubic","Extrapolate=Linear","MultiX=Average","Skip=True","Sort=True")</f>
        <v>13.398149580882643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47212</v>
      </c>
      <c r="T1435" s="43">
        <f ca="1">_xll.BInterpol('Base CDI'!$H$4:$H$28,'Base CDI'!$J$4:$J$29,S1435,"Cubic","Extrapolate=Linear","MultiX=Average","Skip=True","Sort=True")</f>
        <v>13.371925748850792</v>
      </c>
      <c r="U1435" s="43">
        <f ca="1">_xll.BInterpol('Base CDI'!$H$4:$H$28,'Base CDI'!$I$4:$I$29,S1435,"Cubic","Extrapolate=Linear","MultiX=Average","Skip=True","Sort=True")</f>
        <v>13.398299221233566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47213</v>
      </c>
      <c r="T1436" s="43">
        <f ca="1">_xll.BInterpol('Base CDI'!$H$4:$H$28,'Base CDI'!$J$4:$J$29,S1436,"Cubic","Extrapolate=Linear","MultiX=Average","Skip=True","Sort=True")</f>
        <v>13.372106861073963</v>
      </c>
      <c r="U1436" s="43">
        <f ca="1">_xll.BInterpol('Base CDI'!$H$4:$H$28,'Base CDI'!$I$4:$I$29,S1436,"Cubic","Extrapolate=Linear","MultiX=Average","Skip=True","Sort=True")</f>
        <v>13.39844898469048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47214</v>
      </c>
      <c r="T1437" s="43">
        <f ca="1">_xll.BInterpol('Base CDI'!$H$4:$H$28,'Base CDI'!$J$4:$J$29,S1437,"Cubic","Extrapolate=Linear","MultiX=Average","Skip=True","Sort=True")</f>
        <v>13.372288327616403</v>
      </c>
      <c r="U1437" s="43">
        <f ca="1">_xll.BInterpol('Base CDI'!$H$4:$H$28,'Base CDI'!$I$4:$I$29,S1437,"Cubic","Extrapolate=Linear","MultiX=Average","Skip=True","Sort=True")</f>
        <v>13.398598871620436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47215</v>
      </c>
      <c r="T1438" s="43">
        <f ca="1">_xll.BInterpol('Base CDI'!$H$4:$H$28,'Base CDI'!$J$4:$J$29,S1438,"Cubic","Extrapolate=Linear","MultiX=Average","Skip=True","Sort=True")</f>
        <v>13.372470146830908</v>
      </c>
      <c r="U1438" s="43">
        <f ca="1">_xll.BInterpol('Base CDI'!$H$4:$H$28,'Base CDI'!$I$4:$I$29,S1438,"Cubic","Extrapolate=Linear","MultiX=Average","Skip=True","Sort=True")</f>
        <v>13.398748882390484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47216</v>
      </c>
      <c r="T1439" s="43">
        <f ca="1">_xll.BInterpol('Base CDI'!$H$4:$H$28,'Base CDI'!$J$4:$J$29,S1439,"Cubic","Extrapolate=Linear","MultiX=Average","Skip=True","Sort=True")</f>
        <v>13.372652317070276</v>
      </c>
      <c r="U1439" s="43">
        <f ca="1">_xll.BInterpol('Base CDI'!$H$4:$H$28,'Base CDI'!$I$4:$I$29,S1439,"Cubic","Extrapolate=Linear","MultiX=Average","Skip=True","Sort=True")</f>
        <v>13.398899017367672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47217</v>
      </c>
      <c r="T1440" s="43">
        <f ca="1">_xll.BInterpol('Base CDI'!$H$4:$H$28,'Base CDI'!$J$4:$J$29,S1440,"Cubic","Extrapolate=Linear","MultiX=Average","Skip=True","Sort=True")</f>
        <v>13.372834836687302</v>
      </c>
      <c r="U1440" s="43">
        <f ca="1">_xll.BInterpol('Base CDI'!$H$4:$H$28,'Base CDI'!$I$4:$I$29,S1440,"Cubic","Extrapolate=Linear","MultiX=Average","Skip=True","Sort=True")</f>
        <v>13.399049276919053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47218</v>
      </c>
      <c r="T1441" s="43">
        <f ca="1">_xll.BInterpol('Base CDI'!$H$4:$H$28,'Base CDI'!$J$4:$J$29,S1441,"Cubic","Extrapolate=Linear","MultiX=Average","Skip=True","Sort=True")</f>
        <v>13.373017704034782</v>
      </c>
      <c r="U1441" s="43">
        <f ca="1">_xll.BInterpol('Base CDI'!$H$4:$H$28,'Base CDI'!$I$4:$I$29,S1441,"Cubic","Extrapolate=Linear","MultiX=Average","Skip=True","Sort=True")</f>
        <v>13.399199661411673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47219</v>
      </c>
      <c r="T1442" s="43">
        <f ca="1">_xll.BInterpol('Base CDI'!$H$4:$H$28,'Base CDI'!$J$4:$J$29,S1442,"Cubic","Extrapolate=Linear","MultiX=Average","Skip=True","Sort=True")</f>
        <v>13.37320091746551</v>
      </c>
      <c r="U1442" s="43">
        <f ca="1">_xll.BInterpol('Base CDI'!$H$4:$H$28,'Base CDI'!$I$4:$I$29,S1442,"Cubic","Extrapolate=Linear","MultiX=Average","Skip=True","Sort=True")</f>
        <v>13.399350171212587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47220</v>
      </c>
      <c r="T1443" s="43">
        <f ca="1">_xll.BInterpol('Base CDI'!$H$4:$H$28,'Base CDI'!$J$4:$J$29,S1443,"Cubic","Extrapolate=Linear","MultiX=Average","Skip=True","Sort=True")</f>
        <v>13.373384475332283</v>
      </c>
      <c r="U1443" s="43">
        <f ca="1">_xll.BInterpol('Base CDI'!$H$4:$H$28,'Base CDI'!$I$4:$I$29,S1443,"Cubic","Extrapolate=Linear","MultiX=Average","Skip=True","Sort=True")</f>
        <v>13.399500806688843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47221</v>
      </c>
      <c r="T1444" s="43">
        <f ca="1">_xll.BInterpol('Base CDI'!$H$4:$H$28,'Base CDI'!$J$4:$J$29,S1444,"Cubic","Extrapolate=Linear","MultiX=Average","Skip=True","Sort=True")</f>
        <v>13.373568375987897</v>
      </c>
      <c r="U1444" s="43">
        <f ca="1">_xll.BInterpol('Base CDI'!$H$4:$H$28,'Base CDI'!$I$4:$I$29,S1444,"Cubic","Extrapolate=Linear","MultiX=Average","Skip=True","Sort=True")</f>
        <v>13.39965156820749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47222</v>
      </c>
      <c r="T1445" s="43">
        <f ca="1">_xll.BInterpol('Base CDI'!$H$4:$H$28,'Base CDI'!$J$4:$J$29,S1445,"Cubic","Extrapolate=Linear","MultiX=Average","Skip=True","Sort=True")</f>
        <v>13.373752617785147</v>
      </c>
      <c r="U1445" s="43">
        <f ca="1">_xll.BInterpol('Base CDI'!$H$4:$H$28,'Base CDI'!$I$4:$I$29,S1445,"Cubic","Extrapolate=Linear","MultiX=Average","Skip=True","Sort=True")</f>
        <v>13.39980245613558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47223</v>
      </c>
      <c r="T1446" s="43">
        <f ca="1">_xll.BInterpol('Base CDI'!$H$4:$H$28,'Base CDI'!$J$4:$J$29,S1446,"Cubic","Extrapolate=Linear","MultiX=Average","Skip=True","Sort=True")</f>
        <v>13.373937199076831</v>
      </c>
      <c r="U1446" s="43">
        <f ca="1">_xll.BInterpol('Base CDI'!$H$4:$H$28,'Base CDI'!$I$4:$I$29,S1446,"Cubic","Extrapolate=Linear","MultiX=Average","Skip=True","Sort=True")</f>
        <v>13.399953470840162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47224</v>
      </c>
      <c r="T1447" s="43">
        <f ca="1">_xll.BInterpol('Base CDI'!$H$4:$H$28,'Base CDI'!$J$4:$J$29,S1447,"Cubic","Extrapolate=Linear","MultiX=Average","Skip=True","Sort=True")</f>
        <v>13.374122118215741</v>
      </c>
      <c r="U1447" s="43">
        <f ca="1">_xll.BInterpol('Base CDI'!$H$4:$H$28,'Base CDI'!$I$4:$I$29,S1447,"Cubic","Extrapolate=Linear","MultiX=Average","Skip=True","Sort=True")</f>
        <v>13.400104612688287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47225</v>
      </c>
      <c r="T1448" s="43">
        <f ca="1">_xll.BInterpol('Base CDI'!$H$4:$H$28,'Base CDI'!$J$4:$J$29,S1448,"Cubic","Extrapolate=Linear","MultiX=Average","Skip=True","Sort=True")</f>
        <v>13.374307373554677</v>
      </c>
      <c r="U1448" s="43">
        <f ca="1">_xll.BInterpol('Base CDI'!$H$4:$H$28,'Base CDI'!$I$4:$I$29,S1448,"Cubic","Extrapolate=Linear","MultiX=Average","Skip=True","Sort=True")</f>
        <v>13.400255882047002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47226</v>
      </c>
      <c r="T1449" s="43">
        <f ca="1">_xll.BInterpol('Base CDI'!$H$4:$H$28,'Base CDI'!$J$4:$J$29,S1449,"Cubic","Extrapolate=Linear","MultiX=Average","Skip=True","Sort=True")</f>
        <v>13.374492963446432</v>
      </c>
      <c r="U1449" s="43">
        <f ca="1">_xll.BInterpol('Base CDI'!$H$4:$H$28,'Base CDI'!$I$4:$I$29,S1449,"Cubic","Extrapolate=Linear","MultiX=Average","Skip=True","Sort=True")</f>
        <v>13.400407279283362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47227</v>
      </c>
      <c r="T1450" s="43">
        <f ca="1">_xll.BInterpol('Base CDI'!$H$4:$H$28,'Base CDI'!$J$4:$J$29,S1450,"Cubic","Extrapolate=Linear","MultiX=Average","Skip=True","Sort=True")</f>
        <v>13.374678886243801</v>
      </c>
      <c r="U1450" s="43">
        <f ca="1">_xll.BInterpol('Base CDI'!$H$4:$H$28,'Base CDI'!$I$4:$I$29,S1450,"Cubic","Extrapolate=Linear","MultiX=Average","Skip=True","Sort=True")</f>
        <v>13.400558804764414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47228</v>
      </c>
      <c r="T1451" s="43">
        <f ca="1">_xll.BInterpol('Base CDI'!$H$4:$H$28,'Base CDI'!$J$4:$J$29,S1451,"Cubic","Extrapolate=Linear","MultiX=Average","Skip=True","Sort=True")</f>
        <v>13.374865140299583</v>
      </c>
      <c r="U1451" s="43">
        <f ca="1">_xll.BInterpol('Base CDI'!$H$4:$H$28,'Base CDI'!$I$4:$I$29,S1451,"Cubic","Extrapolate=Linear","MultiX=Average","Skip=True","Sort=True")</f>
        <v>13.40071045885721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47229</v>
      </c>
      <c r="T1452" s="43">
        <f ca="1">_xll.BInterpol('Base CDI'!$H$4:$H$28,'Base CDI'!$J$4:$J$29,S1452,"Cubic","Extrapolate=Linear","MultiX=Average","Skip=True","Sort=True")</f>
        <v>13.375051723966571</v>
      </c>
      <c r="U1452" s="43">
        <f ca="1">_xll.BInterpol('Base CDI'!$H$4:$H$28,'Base CDI'!$I$4:$I$29,S1452,"Cubic","Extrapolate=Linear","MultiX=Average","Skip=True","Sort=True")</f>
        <v>13.400862241928797</v>
      </c>
    </row>
    <row r="1453" spans="16:21" x14ac:dyDescent="0.25">
      <c r="P1453" s="10">
        <v>36626</v>
      </c>
      <c r="Q1453">
        <v>5.281523</v>
      </c>
      <c r="S1453" s="42">
        <f t="shared" ca="1" si="27"/>
        <v>47230</v>
      </c>
      <c r="T1453" s="43">
        <f ca="1">_xll.BInterpol('Base CDI'!$H$4:$H$28,'Base CDI'!$J$4:$J$29,S1453,"Cubic","Extrapolate=Linear","MultiX=Average","Skip=True","Sort=True")</f>
        <v>13.375238635597562</v>
      </c>
      <c r="U1453" s="43">
        <f ca="1">_xll.BInterpol('Base CDI'!$H$4:$H$28,'Base CDI'!$I$4:$I$29,S1453,"Cubic","Extrapolate=Linear","MultiX=Average","Skip=True","Sort=True")</f>
        <v>13.40101415434623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47231</v>
      </c>
      <c r="T1454" s="43">
        <f ca="1">_xll.BInterpol('Base CDI'!$H$4:$H$28,'Base CDI'!$J$4:$J$29,S1454,"Cubic","Extrapolate=Linear","MultiX=Average","Skip=True","Sort=True")</f>
        <v>13.375425873545352</v>
      </c>
      <c r="U1454" s="43">
        <f ca="1">_xll.BInterpol('Base CDI'!$H$4:$H$28,'Base CDI'!$I$4:$I$29,S1454,"Cubic","Extrapolate=Linear","MultiX=Average","Skip=True","Sort=True")</f>
        <v>13.401166196476554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47232</v>
      </c>
      <c r="T1455" s="43">
        <f ca="1">_xll.BInterpol('Base CDI'!$H$4:$H$28,'Base CDI'!$J$4:$J$29,S1455,"Cubic","Extrapolate=Linear","MultiX=Average","Skip=True","Sort=True")</f>
        <v>13.375613436162736</v>
      </c>
      <c r="U1455" s="43">
        <f ca="1">_xll.BInterpol('Base CDI'!$H$4:$H$28,'Base CDI'!$I$4:$I$29,S1455,"Cubic","Extrapolate=Linear","MultiX=Average","Skip=True","Sort=True")</f>
        <v>13.401318368686823</v>
      </c>
    </row>
    <row r="1456" spans="16:21" x14ac:dyDescent="0.25">
      <c r="P1456" s="10">
        <v>36629</v>
      </c>
      <c r="Q1456">
        <v>5.292154</v>
      </c>
      <c r="S1456" s="42">
        <f t="shared" ca="1" si="27"/>
        <v>47233</v>
      </c>
      <c r="T1456" s="43">
        <f ca="1">_xll.BInterpol('Base CDI'!$H$4:$H$28,'Base CDI'!$J$4:$J$29,S1456,"Cubic","Extrapolate=Linear","MultiX=Average","Skip=True","Sort=True")</f>
        <v>13.375801321802511</v>
      </c>
      <c r="U1456" s="43">
        <f ca="1">_xll.BInterpol('Base CDI'!$H$4:$H$28,'Base CDI'!$I$4:$I$29,S1456,"Cubic","Extrapolate=Linear","MultiX=Average","Skip=True","Sort=True")</f>
        <v>13.401470671344084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47234</v>
      </c>
      <c r="T1457" s="43">
        <f ca="1">_xll.BInterpol('Base CDI'!$H$4:$H$28,'Base CDI'!$J$4:$J$29,S1457,"Cubic","Extrapolate=Linear","MultiX=Average","Skip=True","Sort=True")</f>
        <v>13.37598952881747</v>
      </c>
      <c r="U1457" s="43">
        <f ca="1">_xll.BInterpol('Base CDI'!$H$4:$H$28,'Base CDI'!$I$4:$I$29,S1457,"Cubic","Extrapolate=Linear","MultiX=Average","Skip=True","Sort=True")</f>
        <v>13.401623104815389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47235</v>
      </c>
      <c r="T1458" s="43">
        <f ca="1">_xll.BInterpol('Base CDI'!$H$4:$H$28,'Base CDI'!$J$4:$J$29,S1458,"Cubic","Extrapolate=Linear","MultiX=Average","Skip=True","Sort=True")</f>
        <v>13.376178055560413</v>
      </c>
      <c r="U1458" s="43">
        <f ca="1">_xll.BInterpol('Base CDI'!$H$4:$H$28,'Base CDI'!$I$4:$I$29,S1458,"Cubic","Extrapolate=Linear","MultiX=Average","Skip=True","Sort=True")</f>
        <v>13.401775669467789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47236</v>
      </c>
      <c r="T1459" s="43">
        <f ca="1">_xll.BInterpol('Base CDI'!$H$4:$H$28,'Base CDI'!$J$4:$J$29,S1459,"Cubic","Extrapolate=Linear","MultiX=Average","Skip=True","Sort=True")</f>
        <v>13.376366900384131</v>
      </c>
      <c r="U1459" s="43">
        <f ca="1">_xll.BInterpol('Base CDI'!$H$4:$H$28,'Base CDI'!$I$4:$I$29,S1459,"Cubic","Extrapolate=Linear","MultiX=Average","Skip=True","Sort=True")</f>
        <v>13.401928365668333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47237</v>
      </c>
      <c r="T1460" s="43">
        <f ca="1">_xll.BInterpol('Base CDI'!$H$4:$H$28,'Base CDI'!$J$4:$J$29,S1460,"Cubic","Extrapolate=Linear","MultiX=Average","Skip=True","Sort=True")</f>
        <v>13.376556061641423</v>
      </c>
      <c r="U1460" s="43">
        <f ca="1">_xll.BInterpol('Base CDI'!$H$4:$H$28,'Base CDI'!$I$4:$I$29,S1460,"Cubic","Extrapolate=Linear","MultiX=Average","Skip=True","Sort=True")</f>
        <v>13.40208119378407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47238</v>
      </c>
      <c r="T1461" s="43">
        <f ca="1">_xll.BInterpol('Base CDI'!$H$4:$H$28,'Base CDI'!$J$4:$J$29,S1461,"Cubic","Extrapolate=Linear","MultiX=Average","Skip=True","Sort=True")</f>
        <v>13.376745537685085</v>
      </c>
      <c r="U1461" s="43">
        <f ca="1">_xll.BInterpol('Base CDI'!$H$4:$H$28,'Base CDI'!$I$4:$I$29,S1461,"Cubic","Extrapolate=Linear","MultiX=Average","Skip=True","Sort=True")</f>
        <v>13.402234154182052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47239</v>
      </c>
      <c r="T1462" s="43">
        <f ca="1">_xll.BInterpol('Base CDI'!$H$4:$H$28,'Base CDI'!$J$4:$J$29,S1462,"Cubic","Extrapolate=Linear","MultiX=Average","Skip=True","Sort=True")</f>
        <v>13.376935326867912</v>
      </c>
      <c r="U1462" s="43">
        <f ca="1">_xll.BInterpol('Base CDI'!$H$4:$H$28,'Base CDI'!$I$4:$I$29,S1462,"Cubic","Extrapolate=Linear","MultiX=Average","Skip=True","Sort=True")</f>
        <v>13.402387247229328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47240</v>
      </c>
      <c r="T1463" s="43">
        <f ca="1">_xll.BInterpol('Base CDI'!$H$4:$H$28,'Base CDI'!$J$4:$J$29,S1463,"Cubic","Extrapolate=Linear","MultiX=Average","Skip=True","Sort=True")</f>
        <v>13.377125427542698</v>
      </c>
      <c r="U1463" s="43">
        <f ca="1">_xll.BInterpol('Base CDI'!$H$4:$H$28,'Base CDI'!$I$4:$I$29,S1463,"Cubic","Extrapolate=Linear","MultiX=Average","Skip=True","Sort=True")</f>
        <v>13.402540473292948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47241</v>
      </c>
      <c r="T1464" s="43">
        <f ca="1">_xll.BInterpol('Base CDI'!$H$4:$H$28,'Base CDI'!$J$4:$J$29,S1464,"Cubic","Extrapolate=Linear","MultiX=Average","Skip=True","Sort=True")</f>
        <v>13.377315838062241</v>
      </c>
      <c r="U1464" s="43">
        <f ca="1">_xll.BInterpol('Base CDI'!$H$4:$H$28,'Base CDI'!$I$4:$I$29,S1464,"Cubic","Extrapolate=Linear","MultiX=Average","Skip=True","Sort=True")</f>
        <v>13.402693832739963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47242</v>
      </c>
      <c r="T1465" s="43">
        <f ca="1">_xll.BInterpol('Base CDI'!$H$4:$H$28,'Base CDI'!$J$4:$J$29,S1465,"Cubic","Extrapolate=Linear","MultiX=Average","Skip=True","Sort=True")</f>
        <v>13.377506556779338</v>
      </c>
      <c r="U1465" s="43">
        <f ca="1">_xll.BInterpol('Base CDI'!$H$4:$H$28,'Base CDI'!$I$4:$I$29,S1465,"Cubic","Extrapolate=Linear","MultiX=Average","Skip=True","Sort=True")</f>
        <v>13.402847325937422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47243</v>
      </c>
      <c r="T1466" s="43">
        <f ca="1">_xll.BInterpol('Base CDI'!$H$4:$H$28,'Base CDI'!$J$4:$J$29,S1466,"Cubic","Extrapolate=Linear","MultiX=Average","Skip=True","Sort=True")</f>
        <v>13.37769758204678</v>
      </c>
      <c r="U1466" s="43">
        <f ca="1">_xll.BInterpol('Base CDI'!$H$4:$H$28,'Base CDI'!$I$4:$I$29,S1466,"Cubic","Extrapolate=Linear","MultiX=Average","Skip=True","Sort=True")</f>
        <v>13.403000953252377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47244</v>
      </c>
      <c r="T1467" s="43">
        <f ca="1">_xll.BInterpol('Base CDI'!$H$4:$H$28,'Base CDI'!$J$4:$J$29,S1467,"Cubic","Extrapolate=Linear","MultiX=Average","Skip=True","Sort=True")</f>
        <v>13.377888912217367</v>
      </c>
      <c r="U1467" s="43">
        <f ca="1">_xll.BInterpol('Base CDI'!$H$4:$H$28,'Base CDI'!$I$4:$I$29,S1467,"Cubic","Extrapolate=Linear","MultiX=Average","Skip=True","Sort=True")</f>
        <v>13.403154715051876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47245</v>
      </c>
      <c r="T1468" s="43">
        <f ca="1">_xll.BInterpol('Base CDI'!$H$4:$H$28,'Base CDI'!$J$4:$J$29,S1468,"Cubic","Extrapolate=Linear","MultiX=Average","Skip=True","Sort=True")</f>
        <v>13.378080545643895</v>
      </c>
      <c r="U1468" s="43">
        <f ca="1">_xll.BInterpol('Base CDI'!$H$4:$H$28,'Base CDI'!$I$4:$I$29,S1468,"Cubic","Extrapolate=Linear","MultiX=Average","Skip=True","Sort=True")</f>
        <v>13.403308611702972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47246</v>
      </c>
      <c r="T1469" s="43">
        <f ca="1">_xll.BInterpol('Base CDI'!$H$4:$H$28,'Base CDI'!$J$4:$J$29,S1469,"Cubic","Extrapolate=Linear","MultiX=Average","Skip=True","Sort=True")</f>
        <v>13.378272480679156</v>
      </c>
      <c r="U1469" s="43">
        <f ca="1">_xll.BInterpol('Base CDI'!$H$4:$H$28,'Base CDI'!$I$4:$I$29,S1469,"Cubic","Extrapolate=Linear","MultiX=Average","Skip=True","Sort=True")</f>
        <v>13.403462643572713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47247</v>
      </c>
      <c r="T1470" s="43">
        <f ca="1">_xll.BInterpol('Base CDI'!$H$4:$H$28,'Base CDI'!$J$4:$J$29,S1470,"Cubic","Extrapolate=Linear","MultiX=Average","Skip=True","Sort=True")</f>
        <v>13.37846471567595</v>
      </c>
      <c r="U1470" s="43">
        <f ca="1">_xll.BInterpol('Base CDI'!$H$4:$H$28,'Base CDI'!$I$4:$I$29,S1470,"Cubic","Extrapolate=Linear","MultiX=Average","Skip=True","Sort=True")</f>
        <v>13.403616811028147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47248</v>
      </c>
      <c r="T1471" s="43">
        <f ca="1">_xll.BInterpol('Base CDI'!$H$4:$H$28,'Base CDI'!$J$4:$J$29,S1471,"Cubic","Extrapolate=Linear","MultiX=Average","Skip=True","Sort=True")</f>
        <v>13.37865724898707</v>
      </c>
      <c r="U1471" s="43">
        <f ca="1">_xll.BInterpol('Base CDI'!$H$4:$H$28,'Base CDI'!$I$4:$I$29,S1471,"Cubic","Extrapolate=Linear","MultiX=Average","Skip=True","Sort=True")</f>
        <v>13.403771114436328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47249</v>
      </c>
      <c r="T1472" s="43">
        <f ca="1">_xll.BInterpol('Base CDI'!$H$4:$H$28,'Base CDI'!$J$4:$J$29,S1472,"Cubic","Extrapolate=Linear","MultiX=Average","Skip=True","Sort=True")</f>
        <v>13.378850078965311</v>
      </c>
      <c r="U1472" s="43">
        <f ca="1">_xll.BInterpol('Base CDI'!$H$4:$H$28,'Base CDI'!$I$4:$I$29,S1472,"Cubic","Extrapolate=Linear","MultiX=Average","Skip=True","Sort=True")</f>
        <v>13.403925554164305</v>
      </c>
    </row>
    <row r="1473" spans="16:21" x14ac:dyDescent="0.25">
      <c r="P1473" s="10">
        <v>36656</v>
      </c>
      <c r="Q1473">
        <v>5.353021</v>
      </c>
      <c r="S1473" s="42">
        <f t="shared" ca="1" si="27"/>
        <v>47250</v>
      </c>
      <c r="T1473" s="43">
        <f ca="1">_xll.BInterpol('Base CDI'!$H$4:$H$28,'Base CDI'!$J$4:$J$29,S1473,"Cubic","Extrapolate=Linear","MultiX=Average","Skip=True","Sort=True")</f>
        <v>13.379043203963471</v>
      </c>
      <c r="U1473" s="43">
        <f ca="1">_xll.BInterpol('Base CDI'!$H$4:$H$28,'Base CDI'!$I$4:$I$29,S1473,"Cubic","Extrapolate=Linear","MultiX=Average","Skip=True","Sort=True")</f>
        <v>13.404080130579127</v>
      </c>
    </row>
    <row r="1474" spans="16:21" x14ac:dyDescent="0.25">
      <c r="P1474" s="10">
        <v>36657</v>
      </c>
      <c r="Q1474">
        <v>5.356617</v>
      </c>
      <c r="S1474" s="42">
        <f t="shared" ca="1" si="27"/>
        <v>47251</v>
      </c>
      <c r="T1474" s="43">
        <f ca="1">_xll.BInterpol('Base CDI'!$H$4:$H$28,'Base CDI'!$J$4:$J$29,S1474,"Cubic","Extrapolate=Linear","MultiX=Average","Skip=True","Sort=True")</f>
        <v>13.379236622334346</v>
      </c>
      <c r="U1474" s="43">
        <f ca="1">_xll.BInterpol('Base CDI'!$H$4:$H$28,'Base CDI'!$I$4:$I$29,S1474,"Cubic","Extrapolate=Linear","MultiX=Average","Skip=True","Sort=True")</f>
        <v>13.404234844047846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47252</v>
      </c>
      <c r="T1475" s="43">
        <f ca="1">_xll.BInterpol('Base CDI'!$H$4:$H$28,'Base CDI'!$J$4:$J$29,S1475,"Cubic","Extrapolate=Linear","MultiX=Average","Skip=True","Sort=True")</f>
        <v>13.379430332430731</v>
      </c>
      <c r="U1475" s="43">
        <f ca="1">_xll.BInterpol('Base CDI'!$H$4:$H$28,'Base CDI'!$I$4:$I$29,S1475,"Cubic","Extrapolate=Linear","MultiX=Average","Skip=True","Sort=True")</f>
        <v>13.404389694937509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47253</v>
      </c>
      <c r="T1476" s="43">
        <f ca="1">_xll.BInterpol('Base CDI'!$H$4:$H$28,'Base CDI'!$J$4:$J$29,S1476,"Cubic","Extrapolate=Linear","MultiX=Average","Skip=True","Sort=True")</f>
        <v>13.379624332605422</v>
      </c>
      <c r="U1476" s="43">
        <f ca="1">_xll.BInterpol('Base CDI'!$H$4:$H$28,'Base CDI'!$I$4:$I$29,S1476,"Cubic","Extrapolate=Linear","MultiX=Average","Skip=True","Sort=True")</f>
        <v>13.404544683615169</v>
      </c>
    </row>
    <row r="1477" spans="16:21" x14ac:dyDescent="0.25">
      <c r="P1477" s="10">
        <v>36662</v>
      </c>
      <c r="Q1477">
        <v>5.367413</v>
      </c>
      <c r="S1477" s="42">
        <f t="shared" ca="1" si="27"/>
        <v>47254</v>
      </c>
      <c r="T1477" s="43">
        <f ca="1">_xll.BInterpol('Base CDI'!$H$4:$H$28,'Base CDI'!$J$4:$J$29,S1477,"Cubic","Extrapolate=Linear","MultiX=Average","Skip=True","Sort=True")</f>
        <v>13.379818621211214</v>
      </c>
      <c r="U1477" s="43">
        <f ca="1">_xll.BInterpol('Base CDI'!$H$4:$H$28,'Base CDI'!$I$4:$I$29,S1477,"Cubic","Extrapolate=Linear","MultiX=Average","Skip=True","Sort=True")</f>
        <v>13.404699810447877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47255</v>
      </c>
      <c r="T1478" s="43">
        <f ca="1">_xll.BInterpol('Base CDI'!$H$4:$H$28,'Base CDI'!$J$4:$J$29,S1478,"Cubic","Extrapolate=Linear","MultiX=Average","Skip=True","Sort=True")</f>
        <v>13.380013196600904</v>
      </c>
      <c r="U1478" s="43">
        <f ca="1">_xll.BInterpol('Base CDI'!$H$4:$H$28,'Base CDI'!$I$4:$I$29,S1478,"Cubic","Extrapolate=Linear","MultiX=Average","Skip=True","Sort=True")</f>
        <v>13.404855075802679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47256</v>
      </c>
      <c r="T1479" s="43">
        <f ca="1">_xll.BInterpol('Base CDI'!$H$4:$H$28,'Base CDI'!$J$4:$J$29,S1479,"Cubic","Extrapolate=Linear","MultiX=Average","Skip=True","Sort=True")</f>
        <v>13.380208057127287</v>
      </c>
      <c r="U1479" s="43">
        <f ca="1">_xll.BInterpol('Base CDI'!$H$4:$H$28,'Base CDI'!$I$4:$I$29,S1479,"Cubic","Extrapolate=Linear","MultiX=Average","Skip=True","Sort=True")</f>
        <v>13.405010480046629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47257</v>
      </c>
      <c r="T1480" s="43">
        <f ca="1">_xll.BInterpol('Base CDI'!$H$4:$H$28,'Base CDI'!$J$4:$J$29,S1480,"Cubic","Extrapolate=Linear","MultiX=Average","Skip=True","Sort=True")</f>
        <v>13.380403201143158</v>
      </c>
      <c r="U1480" s="43">
        <f ca="1">_xll.BInterpol('Base CDI'!$H$4:$H$28,'Base CDI'!$I$4:$I$29,S1480,"Cubic","Extrapolate=Linear","MultiX=Average","Skip=True","Sort=True")</f>
        <v>13.405166023546775</v>
      </c>
    </row>
    <row r="1481" spans="16:21" x14ac:dyDescent="0.25">
      <c r="P1481" s="10">
        <v>36668</v>
      </c>
      <c r="Q1481">
        <v>5.381831</v>
      </c>
      <c r="S1481" s="42">
        <f t="shared" ca="1" si="27"/>
        <v>47258</v>
      </c>
      <c r="T1481" s="43">
        <f ca="1">_xll.BInterpol('Base CDI'!$H$4:$H$28,'Base CDI'!$J$4:$J$29,S1481,"Cubic","Extrapolate=Linear","MultiX=Average","Skip=True","Sort=True")</f>
        <v>13.380598627001314</v>
      </c>
      <c r="U1481" s="43">
        <f ca="1">_xll.BInterpol('Base CDI'!$H$4:$H$28,'Base CDI'!$I$4:$I$29,S1481,"Cubic","Extrapolate=Linear","MultiX=Average","Skip=True","Sort=True")</f>
        <v>13.405321706670168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47259</v>
      </c>
      <c r="T1482" s="43">
        <f ca="1">_xll.BInterpol('Base CDI'!$H$4:$H$28,'Base CDI'!$J$4:$J$29,S1482,"Cubic","Extrapolate=Linear","MultiX=Average","Skip=True","Sort=True")</f>
        <v>13.380794333054551</v>
      </c>
      <c r="U1482" s="43">
        <f ca="1">_xll.BInterpol('Base CDI'!$H$4:$H$28,'Base CDI'!$I$4:$I$29,S1482,"Cubic","Extrapolate=Linear","MultiX=Average","Skip=True","Sort=True")</f>
        <v>13.405477529783857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47260</v>
      </c>
      <c r="T1483" s="43">
        <f ca="1">_xll.BInterpol('Base CDI'!$H$4:$H$28,'Base CDI'!$J$4:$J$29,S1483,"Cubic","Extrapolate=Linear","MultiX=Average","Skip=True","Sort=True")</f>
        <v>13.380990317655662</v>
      </c>
      <c r="U1483" s="43">
        <f ca="1">_xll.BInterpol('Base CDI'!$H$4:$H$28,'Base CDI'!$I$4:$I$29,S1483,"Cubic","Extrapolate=Linear","MultiX=Average","Skip=True","Sort=True")</f>
        <v>13.405633493254895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47261</v>
      </c>
      <c r="T1484" s="43">
        <f ca="1">_xll.BInterpol('Base CDI'!$H$4:$H$28,'Base CDI'!$J$4:$J$29,S1484,"Cubic","Extrapolate=Linear","MultiX=Average","Skip=True","Sort=True")</f>
        <v>13.381186579157447</v>
      </c>
      <c r="U1484" s="43">
        <f ca="1">_xll.BInterpol('Base CDI'!$H$4:$H$28,'Base CDI'!$I$4:$I$29,S1484,"Cubic","Extrapolate=Linear","MultiX=Average","Skip=True","Sort=True")</f>
        <v>13.40578959745033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47262</v>
      </c>
      <c r="T1485" s="43">
        <f ca="1">_xll.BInterpol('Base CDI'!$H$4:$H$28,'Base CDI'!$J$4:$J$29,S1485,"Cubic","Extrapolate=Linear","MultiX=Average","Skip=True","Sort=True")</f>
        <v>13.381383115912699</v>
      </c>
      <c r="U1485" s="43">
        <f ca="1">_xll.BInterpol('Base CDI'!$H$4:$H$28,'Base CDI'!$I$4:$I$29,S1485,"Cubic","Extrapolate=Linear","MultiX=Average","Skip=True","Sort=True")</f>
        <v>13.405945842737211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47263</v>
      </c>
      <c r="T1486" s="43">
        <f ca="1">_xll.BInterpol('Base CDI'!$H$4:$H$28,'Base CDI'!$J$4:$J$29,S1486,"Cubic","Extrapolate=Linear","MultiX=Average","Skip=True","Sort=True")</f>
        <v>13.381579926274217</v>
      </c>
      <c r="U1486" s="43">
        <f ca="1">_xll.BInterpol('Base CDI'!$H$4:$H$28,'Base CDI'!$I$4:$I$29,S1486,"Cubic","Extrapolate=Linear","MultiX=Average","Skip=True","Sort=True")</f>
        <v>13.406102229482588</v>
      </c>
    </row>
    <row r="1487" spans="16:21" x14ac:dyDescent="0.25">
      <c r="P1487" s="10">
        <v>36676</v>
      </c>
      <c r="Q1487">
        <v>5.403537</v>
      </c>
      <c r="S1487" s="42">
        <f t="shared" ca="1" si="28"/>
        <v>47264</v>
      </c>
      <c r="T1487" s="43">
        <f ca="1">_xll.BInterpol('Base CDI'!$H$4:$H$28,'Base CDI'!$J$4:$J$29,S1487,"Cubic","Extrapolate=Linear","MultiX=Average","Skip=True","Sort=True")</f>
        <v>13.381777008594792</v>
      </c>
      <c r="U1487" s="43">
        <f ca="1">_xll.BInterpol('Base CDI'!$H$4:$H$28,'Base CDI'!$I$4:$I$29,S1487,"Cubic","Extrapolate=Linear","MultiX=Average","Skip=True","Sort=True")</f>
        <v>13.406258758053516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47265</v>
      </c>
      <c r="T1488" s="43">
        <f ca="1">_xll.BInterpol('Base CDI'!$H$4:$H$28,'Base CDI'!$J$4:$J$29,S1488,"Cubic","Extrapolate=Linear","MultiX=Average","Skip=True","Sort=True")</f>
        <v>13.381974361227222</v>
      </c>
      <c r="U1488" s="43">
        <f ca="1">_xll.BInterpol('Base CDI'!$H$4:$H$28,'Base CDI'!$I$4:$I$29,S1488,"Cubic","Extrapolate=Linear","MultiX=Average","Skip=True","Sort=True")</f>
        <v>13.40641542881704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47266</v>
      </c>
      <c r="T1489" s="43">
        <f ca="1">_xll.BInterpol('Base CDI'!$H$4:$H$28,'Base CDI'!$J$4:$J$29,S1489,"Cubic","Extrapolate=Linear","MultiX=Average","Skip=True","Sort=True")</f>
        <v>13.382171982524303</v>
      </c>
      <c r="U1489" s="43">
        <f ca="1">_xll.BInterpol('Base CDI'!$H$4:$H$28,'Base CDI'!$I$4:$I$29,S1489,"Cubic","Extrapolate=Linear","MultiX=Average","Skip=True","Sort=True")</f>
        <v>13.406572242140211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47267</v>
      </c>
      <c r="T1490" s="43">
        <f ca="1">_xll.BInterpol('Base CDI'!$H$4:$H$28,'Base CDI'!$J$4:$J$29,S1490,"Cubic","Extrapolate=Linear","MultiX=Average","Skip=True","Sort=True")</f>
        <v>13.382369870838831</v>
      </c>
      <c r="U1490" s="43">
        <f ca="1">_xll.BInterpol('Base CDI'!$H$4:$H$28,'Base CDI'!$I$4:$I$29,S1490,"Cubic","Extrapolate=Linear","MultiX=Average","Skip=True","Sort=True")</f>
        <v>13.406729198390082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47268</v>
      </c>
      <c r="T1491" s="43">
        <f ca="1">_xll.BInterpol('Base CDI'!$H$4:$H$28,'Base CDI'!$J$4:$J$29,S1491,"Cubic","Extrapolate=Linear","MultiX=Average","Skip=True","Sort=True")</f>
        <v>13.3825680245236</v>
      </c>
      <c r="U1491" s="43">
        <f ca="1">_xll.BInterpol('Base CDI'!$H$4:$H$28,'Base CDI'!$I$4:$I$29,S1491,"Cubic","Extrapolate=Linear","MultiX=Average","Skip=True","Sort=True")</f>
        <v>13.406886297933699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47269</v>
      </c>
      <c r="T1492" s="43">
        <f ca="1">_xll.BInterpol('Base CDI'!$H$4:$H$28,'Base CDI'!$J$4:$J$29,S1492,"Cubic","Extrapolate=Linear","MultiX=Average","Skip=True","Sort=True")</f>
        <v>13.382766441931409</v>
      </c>
      <c r="U1492" s="43">
        <f ca="1">_xll.BInterpol('Base CDI'!$H$4:$H$28,'Base CDI'!$I$4:$I$29,S1492,"Cubic","Extrapolate=Linear","MultiX=Average","Skip=True","Sort=True")</f>
        <v>13.407043541138115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47270</v>
      </c>
      <c r="T1493" s="43">
        <f ca="1">_xll.BInterpol('Base CDI'!$H$4:$H$28,'Base CDI'!$J$4:$J$29,S1493,"Cubic","Extrapolate=Linear","MultiX=Average","Skip=True","Sort=True")</f>
        <v>13.382965121415051</v>
      </c>
      <c r="U1493" s="43">
        <f ca="1">_xll.BInterpol('Base CDI'!$H$4:$H$28,'Base CDI'!$I$4:$I$29,S1493,"Cubic","Extrapolate=Linear","MultiX=Average","Skip=True","Sort=True")</f>
        <v>13.407200928370379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47271</v>
      </c>
      <c r="T1494" s="43">
        <f ca="1">_xll.BInterpol('Base CDI'!$H$4:$H$28,'Base CDI'!$J$4:$J$29,S1494,"Cubic","Extrapolate=Linear","MultiX=Average","Skip=True","Sort=True")</f>
        <v>13.383164061327324</v>
      </c>
      <c r="U1494" s="43">
        <f ca="1">_xll.BInterpol('Base CDI'!$H$4:$H$28,'Base CDI'!$I$4:$I$29,S1494,"Cubic","Extrapolate=Linear","MultiX=Average","Skip=True","Sort=True")</f>
        <v>13.407358459997543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47272</v>
      </c>
      <c r="T1495" s="43">
        <f ca="1">_xll.BInterpol('Base CDI'!$H$4:$H$28,'Base CDI'!$J$4:$J$29,S1495,"Cubic","Extrapolate=Linear","MultiX=Average","Skip=True","Sort=True")</f>
        <v>13.383363260021021</v>
      </c>
      <c r="U1495" s="43">
        <f ca="1">_xll.BInterpol('Base CDI'!$H$4:$H$28,'Base CDI'!$I$4:$I$29,S1495,"Cubic","Extrapolate=Linear","MultiX=Average","Skip=True","Sort=True")</f>
        <v>13.407516136386654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47273</v>
      </c>
      <c r="T1496" s="43">
        <f ca="1">_xll.BInterpol('Base CDI'!$H$4:$H$28,'Base CDI'!$J$4:$J$29,S1496,"Cubic","Extrapolate=Linear","MultiX=Average","Skip=True","Sort=True")</f>
        <v>13.383562715848941</v>
      </c>
      <c r="U1496" s="43">
        <f ca="1">_xll.BInterpol('Base CDI'!$H$4:$H$28,'Base CDI'!$I$4:$I$29,S1496,"Cubic","Extrapolate=Linear","MultiX=Average","Skip=True","Sort=True")</f>
        <v>13.407673957904764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47274</v>
      </c>
      <c r="T1497" s="43">
        <f ca="1">_xll.BInterpol('Base CDI'!$H$4:$H$28,'Base CDI'!$J$4:$J$29,S1497,"Cubic","Extrapolate=Linear","MultiX=Average","Skip=True","Sort=True")</f>
        <v>13.383762427163877</v>
      </c>
      <c r="U1497" s="43">
        <f ca="1">_xll.BInterpol('Base CDI'!$H$4:$H$28,'Base CDI'!$I$4:$I$29,S1497,"Cubic","Extrapolate=Linear","MultiX=Average","Skip=True","Sort=True")</f>
        <v>13.407831924918924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47275</v>
      </c>
      <c r="T1498" s="43">
        <f ca="1">_xll.BInterpol('Base CDI'!$H$4:$H$28,'Base CDI'!$J$4:$J$29,S1498,"Cubic","Extrapolate=Linear","MultiX=Average","Skip=True","Sort=True")</f>
        <v>13.383962392318626</v>
      </c>
      <c r="U1498" s="43">
        <f ca="1">_xll.BInterpol('Base CDI'!$H$4:$H$28,'Base CDI'!$I$4:$I$29,S1498,"Cubic","Extrapolate=Linear","MultiX=Average","Skip=True","Sort=True")</f>
        <v>13.407990037796182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47276</v>
      </c>
      <c r="T1499" s="43">
        <f ca="1">_xll.BInterpol('Base CDI'!$H$4:$H$28,'Base CDI'!$J$4:$J$29,S1499,"Cubic","Extrapolate=Linear","MultiX=Average","Skip=True","Sort=True")</f>
        <v>13.384162609665983</v>
      </c>
      <c r="U1499" s="43">
        <f ca="1">_xll.BInterpol('Base CDI'!$H$4:$H$28,'Base CDI'!$I$4:$I$29,S1499,"Cubic","Extrapolate=Linear","MultiX=Average","Skip=True","Sort=True")</f>
        <v>13.408148296903589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47277</v>
      </c>
      <c r="T1500" s="43">
        <f ca="1">_xll.BInterpol('Base CDI'!$H$4:$H$28,'Base CDI'!$J$4:$J$29,S1500,"Cubic","Extrapolate=Linear","MultiX=Average","Skip=True","Sort=True")</f>
        <v>13.384363077558746</v>
      </c>
      <c r="U1500" s="43">
        <f ca="1">_xll.BInterpol('Base CDI'!$H$4:$H$28,'Base CDI'!$I$4:$I$29,S1500,"Cubic","Extrapolate=Linear","MultiX=Average","Skip=True","Sort=True")</f>
        <v>13.408306702608195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47278</v>
      </c>
      <c r="T1501" s="43">
        <f ca="1">_xll.BInterpol('Base CDI'!$H$4:$H$28,'Base CDI'!$J$4:$J$29,S1501,"Cubic","Extrapolate=Linear","MultiX=Average","Skip=True","Sort=True")</f>
        <v>13.38456379434971</v>
      </c>
      <c r="U1501" s="43">
        <f ca="1">_xll.BInterpol('Base CDI'!$H$4:$H$28,'Base CDI'!$I$4:$I$29,S1501,"Cubic","Extrapolate=Linear","MultiX=Average","Skip=True","Sort=True")</f>
        <v>13.408465255277051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47279</v>
      </c>
      <c r="T1502" s="43">
        <f ca="1">_xll.BInterpol('Base CDI'!$H$4:$H$28,'Base CDI'!$J$4:$J$29,S1502,"Cubic","Extrapolate=Linear","MultiX=Average","Skip=True","Sort=True")</f>
        <v>13.384764758391668</v>
      </c>
      <c r="U1502" s="43">
        <f ca="1">_xll.BInterpol('Base CDI'!$H$4:$H$28,'Base CDI'!$I$4:$I$29,S1502,"Cubic","Extrapolate=Linear","MultiX=Average","Skip=True","Sort=True")</f>
        <v>13.408623955277205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47280</v>
      </c>
      <c r="T1503" s="43">
        <f ca="1">_xll.BInterpol('Base CDI'!$H$4:$H$28,'Base CDI'!$J$4:$J$29,S1503,"Cubic","Extrapolate=Linear","MultiX=Average","Skip=True","Sort=True")</f>
        <v>13.384965968037418</v>
      </c>
      <c r="U1503" s="43">
        <f ca="1">_xll.BInterpol('Base CDI'!$H$4:$H$28,'Base CDI'!$I$4:$I$29,S1503,"Cubic","Extrapolate=Linear","MultiX=Average","Skip=True","Sort=True")</f>
        <v>13.408782802975709</v>
      </c>
    </row>
    <row r="1504" spans="16:21" x14ac:dyDescent="0.25">
      <c r="P1504" s="10">
        <v>36700</v>
      </c>
      <c r="Q1504">
        <v>5.46495</v>
      </c>
      <c r="S1504" s="42">
        <f t="shared" ca="1" si="28"/>
        <v>47281</v>
      </c>
      <c r="T1504" s="43">
        <f ca="1">_xll.BInterpol('Base CDI'!$H$4:$H$28,'Base CDI'!$J$4:$J$29,S1504,"Cubic","Extrapolate=Linear","MultiX=Average","Skip=True","Sort=True")</f>
        <v>13.385167421639755</v>
      </c>
      <c r="U1504" s="43">
        <f ca="1">_xll.BInterpol('Base CDI'!$H$4:$H$28,'Base CDI'!$I$4:$I$29,S1504,"Cubic","Extrapolate=Linear","MultiX=Average","Skip=True","Sort=True")</f>
        <v>13.408941798739615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47282</v>
      </c>
      <c r="T1505" s="43">
        <f ca="1">_xll.BInterpol('Base CDI'!$H$4:$H$28,'Base CDI'!$J$4:$J$29,S1505,"Cubic","Extrapolate=Linear","MultiX=Average","Skip=True","Sort=True")</f>
        <v>13.385369117551477</v>
      </c>
      <c r="U1505" s="43">
        <f ca="1">_xll.BInterpol('Base CDI'!$H$4:$H$28,'Base CDI'!$I$4:$I$29,S1505,"Cubic","Extrapolate=Linear","MultiX=Average","Skip=True","Sort=True")</f>
        <v>13.40910094293597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47283</v>
      </c>
      <c r="T1506" s="43">
        <f ca="1">_xll.BInterpol('Base CDI'!$H$4:$H$28,'Base CDI'!$J$4:$J$29,S1506,"Cubic","Extrapolate=Linear","MultiX=Average","Skip=True","Sort=True")</f>
        <v>13.385571054125377</v>
      </c>
      <c r="U1506" s="43">
        <f ca="1">_xll.BInterpol('Base CDI'!$H$4:$H$28,'Base CDI'!$I$4:$I$29,S1506,"Cubic","Extrapolate=Linear","MultiX=Average","Skip=True","Sort=True")</f>
        <v>13.409260235931823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47284</v>
      </c>
      <c r="T1507" s="43">
        <f ca="1">_xll.BInterpol('Base CDI'!$H$4:$H$28,'Base CDI'!$J$4:$J$29,S1507,"Cubic","Extrapolate=Linear","MultiX=Average","Skip=True","Sort=True")</f>
        <v>13.385773229714253</v>
      </c>
      <c r="U1507" s="43">
        <f ca="1">_xll.BInterpol('Base CDI'!$H$4:$H$28,'Base CDI'!$I$4:$I$29,S1507,"Cubic","Extrapolate=Linear","MultiX=Average","Skip=True","Sort=True")</f>
        <v>13.409419678094228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47285</v>
      </c>
      <c r="T1508" s="43">
        <f ca="1">_xll.BInterpol('Base CDI'!$H$4:$H$28,'Base CDI'!$J$4:$J$29,S1508,"Cubic","Extrapolate=Linear","MultiX=Average","Skip=True","Sort=True")</f>
        <v>13.3859756426709</v>
      </c>
      <c r="U1508" s="43">
        <f ca="1">_xll.BInterpol('Base CDI'!$H$4:$H$28,'Base CDI'!$I$4:$I$29,S1508,"Cubic","Extrapolate=Linear","MultiX=Average","Skip=True","Sort=True")</f>
        <v>13.409579269790232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47286</v>
      </c>
      <c r="T1509" s="43">
        <f ca="1">_xll.BInterpol('Base CDI'!$H$4:$H$28,'Base CDI'!$J$4:$J$29,S1509,"Cubic","Extrapolate=Linear","MultiX=Average","Skip=True","Sort=True")</f>
        <v>13.386178291348111</v>
      </c>
      <c r="U1509" s="43">
        <f ca="1">_xll.BInterpol('Base CDI'!$H$4:$H$28,'Base CDI'!$I$4:$I$29,S1509,"Cubic","Extrapolate=Linear","MultiX=Average","Skip=True","Sort=True")</f>
        <v>13.409739011386888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47287</v>
      </c>
      <c r="T1510" s="43">
        <f ca="1">_xll.BInterpol('Base CDI'!$H$4:$H$28,'Base CDI'!$J$4:$J$29,S1510,"Cubic","Extrapolate=Linear","MultiX=Average","Skip=True","Sort=True")</f>
        <v>13.386381174098686</v>
      </c>
      <c r="U1510" s="43">
        <f ca="1">_xll.BInterpol('Base CDI'!$H$4:$H$28,'Base CDI'!$I$4:$I$29,S1510,"Cubic","Extrapolate=Linear","MultiX=Average","Skip=True","Sort=True")</f>
        <v>13.409898903251243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47288</v>
      </c>
      <c r="T1511" s="43">
        <f ca="1">_xll.BInterpol('Base CDI'!$H$4:$H$28,'Base CDI'!$J$4:$J$29,S1511,"Cubic","Extrapolate=Linear","MultiX=Average","Skip=True","Sort=True")</f>
        <v>13.386584289275419</v>
      </c>
      <c r="U1511" s="43">
        <f ca="1">_xll.BInterpol('Base CDI'!$H$4:$H$28,'Base CDI'!$I$4:$I$29,S1511,"Cubic","Extrapolate=Linear","MultiX=Average","Skip=True","Sort=True")</f>
        <v>13.41005894575035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47289</v>
      </c>
      <c r="T1512" s="43">
        <f ca="1">_xll.BInterpol('Base CDI'!$H$4:$H$28,'Base CDI'!$J$4:$J$29,S1512,"Cubic","Extrapolate=Linear","MultiX=Average","Skip=True","Sort=True")</f>
        <v>13.386787635231105</v>
      </c>
      <c r="U1512" s="43">
        <f ca="1">_xll.BInterpol('Base CDI'!$H$4:$H$28,'Base CDI'!$I$4:$I$29,S1512,"Cubic","Extrapolate=Linear","MultiX=Average","Skip=True","Sort=True")</f>
        <v>13.410219139251257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47290</v>
      </c>
      <c r="T1513" s="43">
        <f ca="1">_xll.BInterpol('Base CDI'!$H$4:$H$28,'Base CDI'!$J$4:$J$29,S1513,"Cubic","Extrapolate=Linear","MultiX=Average","Skip=True","Sort=True")</f>
        <v>13.386991210318541</v>
      </c>
      <c r="U1513" s="43">
        <f ca="1">_xll.BInterpol('Base CDI'!$H$4:$H$28,'Base CDI'!$I$4:$I$29,S1513,"Cubic","Extrapolate=Linear","MultiX=Average","Skip=True","Sort=True")</f>
        <v>13.410379484121014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47291</v>
      </c>
      <c r="T1514" s="43">
        <f ca="1">_xll.BInterpol('Base CDI'!$H$4:$H$28,'Base CDI'!$J$4:$J$29,S1514,"Cubic","Extrapolate=Linear","MultiX=Average","Skip=True","Sort=True")</f>
        <v>13.387195012890524</v>
      </c>
      <c r="U1514" s="43">
        <f ca="1">_xll.BInterpol('Base CDI'!$H$4:$H$28,'Base CDI'!$I$4:$I$29,S1514,"Cubic","Extrapolate=Linear","MultiX=Average","Skip=True","Sort=True")</f>
        <v>13.410539980726673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47292</v>
      </c>
      <c r="T1515" s="43">
        <f ca="1">_xll.BInterpol('Base CDI'!$H$4:$H$28,'Base CDI'!$J$4:$J$29,S1515,"Cubic","Extrapolate=Linear","MultiX=Average","Skip=True","Sort=True")</f>
        <v>13.387399041299846</v>
      </c>
      <c r="U1515" s="43">
        <f ca="1">_xll.BInterpol('Base CDI'!$H$4:$H$28,'Base CDI'!$I$4:$I$29,S1515,"Cubic","Extrapolate=Linear","MultiX=Average","Skip=True","Sort=True")</f>
        <v>13.410700629435283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47293</v>
      </c>
      <c r="T1516" s="43">
        <f ca="1">_xll.BInterpol('Base CDI'!$H$4:$H$28,'Base CDI'!$J$4:$J$29,S1516,"Cubic","Extrapolate=Linear","MultiX=Average","Skip=True","Sort=True")</f>
        <v>13.387603293899305</v>
      </c>
      <c r="U1516" s="43">
        <f ca="1">_xll.BInterpol('Base CDI'!$H$4:$H$28,'Base CDI'!$I$4:$I$29,S1516,"Cubic","Extrapolate=Linear","MultiX=Average","Skip=True","Sort=True")</f>
        <v>13.410861430613895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47294</v>
      </c>
      <c r="T1517" s="43">
        <f ca="1">_xll.BInterpol('Base CDI'!$H$4:$H$28,'Base CDI'!$J$4:$J$29,S1517,"Cubic","Extrapolate=Linear","MultiX=Average","Skip=True","Sort=True")</f>
        <v>13.387807769041698</v>
      </c>
      <c r="U1517" s="43">
        <f ca="1">_xll.BInterpol('Base CDI'!$H$4:$H$28,'Base CDI'!$I$4:$I$29,S1517,"Cubic","Extrapolate=Linear","MultiX=Average","Skip=True","Sort=True")</f>
        <v>13.411022384629558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47295</v>
      </c>
      <c r="T1518" s="43">
        <f ca="1">_xll.BInterpol('Base CDI'!$H$4:$H$28,'Base CDI'!$J$4:$J$29,S1518,"Cubic","Extrapolate=Linear","MultiX=Average","Skip=True","Sort=True")</f>
        <v>13.38801246507982</v>
      </c>
      <c r="U1518" s="43">
        <f ca="1">_xll.BInterpol('Base CDI'!$H$4:$H$28,'Base CDI'!$I$4:$I$29,S1518,"Cubic","Extrapolate=Linear","MultiX=Average","Skip=True","Sort=True")</f>
        <v>13.411183491849322</v>
      </c>
    </row>
    <row r="1519" spans="16:21" x14ac:dyDescent="0.25">
      <c r="P1519" s="10">
        <v>36721</v>
      </c>
      <c r="Q1519">
        <v>5.516686</v>
      </c>
      <c r="S1519" s="42">
        <f t="shared" ca="1" si="28"/>
        <v>47296</v>
      </c>
      <c r="T1519" s="43">
        <f ca="1">_xll.BInterpol('Base CDI'!$H$4:$H$28,'Base CDI'!$J$4:$J$29,S1519,"Cubic","Extrapolate=Linear","MultiX=Average","Skip=True","Sort=True")</f>
        <v>13.388217380366465</v>
      </c>
      <c r="U1519" s="43">
        <f ca="1">_xll.BInterpol('Base CDI'!$H$4:$H$28,'Base CDI'!$I$4:$I$29,S1519,"Cubic","Extrapolate=Linear","MultiX=Average","Skip=True","Sort=True")</f>
        <v>13.411344752640238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47297</v>
      </c>
      <c r="T1520" s="43">
        <f ca="1">_xll.BInterpol('Base CDI'!$H$4:$H$28,'Base CDI'!$J$4:$J$29,S1520,"Cubic","Extrapolate=Linear","MultiX=Average","Skip=True","Sort=True")</f>
        <v>13.388422513254429</v>
      </c>
      <c r="U1520" s="43">
        <f ca="1">_xll.BInterpol('Base CDI'!$H$4:$H$28,'Base CDI'!$I$4:$I$29,S1520,"Cubic","Extrapolate=Linear","MultiX=Average","Skip=True","Sort=True")</f>
        <v>13.411506167369357</v>
      </c>
    </row>
    <row r="1521" spans="16:21" x14ac:dyDescent="0.25">
      <c r="P1521" s="10">
        <v>36725</v>
      </c>
      <c r="Q1521">
        <v>5.523523</v>
      </c>
      <c r="S1521" s="42">
        <f t="shared" ca="1" si="28"/>
        <v>47298</v>
      </c>
      <c r="T1521" s="43">
        <f ca="1">_xll.BInterpol('Base CDI'!$H$4:$H$28,'Base CDI'!$J$4:$J$29,S1521,"Cubic","Extrapolate=Linear","MultiX=Average","Skip=True","Sort=True")</f>
        <v>13.388627862096511</v>
      </c>
      <c r="U1521" s="43">
        <f ca="1">_xll.BInterpol('Base CDI'!$H$4:$H$28,'Base CDI'!$I$4:$I$29,S1521,"Cubic","Extrapolate=Linear","MultiX=Average","Skip=True","Sort=True")</f>
        <v>13.411667736403725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47299</v>
      </c>
      <c r="T1522" s="43">
        <f ca="1">_xll.BInterpol('Base CDI'!$H$4:$H$28,'Base CDI'!$J$4:$J$29,S1522,"Cubic","Extrapolate=Linear","MultiX=Average","Skip=True","Sort=True")</f>
        <v>13.388833425245505</v>
      </c>
      <c r="U1522" s="43">
        <f ca="1">_xll.BInterpol('Base CDI'!$H$4:$H$28,'Base CDI'!$I$4:$I$29,S1522,"Cubic","Extrapolate=Linear","MultiX=Average","Skip=True","Sort=True")</f>
        <v>13.411829460110397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47300</v>
      </c>
      <c r="T1523" s="43">
        <f ca="1">_xll.BInterpol('Base CDI'!$H$4:$H$28,'Base CDI'!$J$4:$J$29,S1523,"Cubic","Extrapolate=Linear","MultiX=Average","Skip=True","Sort=True")</f>
        <v>13.389039201054205</v>
      </c>
      <c r="U1523" s="43">
        <f ca="1">_xll.BInterpol('Base CDI'!$H$4:$H$28,'Base CDI'!$I$4:$I$29,S1523,"Cubic","Extrapolate=Linear","MultiX=Average","Skip=True","Sort=True")</f>
        <v>13.411991338856421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47301</v>
      </c>
      <c r="T1524" s="43">
        <f ca="1">_xll.BInterpol('Base CDI'!$H$4:$H$28,'Base CDI'!$J$4:$J$29,S1524,"Cubic","Extrapolate=Linear","MultiX=Average","Skip=True","Sort=True")</f>
        <v>13.389245187875407</v>
      </c>
      <c r="U1524" s="43">
        <f ca="1">_xll.BInterpol('Base CDI'!$H$4:$H$28,'Base CDI'!$I$4:$I$29,S1524,"Cubic","Extrapolate=Linear","MultiX=Average","Skip=True","Sort=True")</f>
        <v>13.412153373008847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47302</v>
      </c>
      <c r="T1525" s="43">
        <f ca="1">_xll.BInterpol('Base CDI'!$H$4:$H$28,'Base CDI'!$J$4:$J$29,S1525,"Cubic","Extrapolate=Linear","MultiX=Average","Skip=True","Sort=True")</f>
        <v>13.389451384061909</v>
      </c>
      <c r="U1525" s="43">
        <f ca="1">_xll.BInterpol('Base CDI'!$H$4:$H$28,'Base CDI'!$I$4:$I$29,S1525,"Cubic","Extrapolate=Linear","MultiX=Average","Skip=True","Sort=True")</f>
        <v>13.412315562934726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47303</v>
      </c>
      <c r="T1526" s="43">
        <f ca="1">_xll.BInterpol('Base CDI'!$H$4:$H$28,'Base CDI'!$J$4:$J$29,S1526,"Cubic","Extrapolate=Linear","MultiX=Average","Skip=True","Sort=True")</f>
        <v>13.389657787966506</v>
      </c>
      <c r="U1526" s="43">
        <f ca="1">_xll.BInterpol('Base CDI'!$H$4:$H$28,'Base CDI'!$I$4:$I$29,S1526,"Cubic","Extrapolate=Linear","MultiX=Average","Skip=True","Sort=True")</f>
        <v>13.412477909001108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47304</v>
      </c>
      <c r="T1527" s="43">
        <f ca="1">_xll.BInterpol('Base CDI'!$H$4:$H$28,'Base CDI'!$J$4:$J$29,S1527,"Cubic","Extrapolate=Linear","MultiX=Average","Skip=True","Sort=True")</f>
        <v>13.389864397941993</v>
      </c>
      <c r="U1527" s="43">
        <f ca="1">_xll.BInterpol('Base CDI'!$H$4:$H$28,'Base CDI'!$I$4:$I$29,S1527,"Cubic","Extrapolate=Linear","MultiX=Average","Skip=True","Sort=True")</f>
        <v>13.412640411575042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47305</v>
      </c>
      <c r="T1528" s="43" t="str">
        <f ca="1">_xll.BInterpol('Base CDI'!$H$4:$H$28,'Base CDI'!$J$4:$J$29,S1528,"Cubic","Extrapolate=Linear","MultiX=Average","Skip=True","Sort=True")</f>
        <v>#N/A Missing Value</v>
      </c>
      <c r="U1528" s="43" t="str">
        <f ca="1">_xll.BInterpol('Base CDI'!$H$4:$H$28,'Base CDI'!$I$4:$I$29,S1528,"Cubic","Extrapolate=Linear","MultiX=Average","Skip=True","Sort=True")</f>
        <v>#N/A Missing Value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47306</v>
      </c>
      <c r="T1529" s="43" t="str">
        <f ca="1">_xll.BInterpol('Base CDI'!$H$4:$H$28,'Base CDI'!$J$4:$J$29,S1529,"Cubic","Extrapolate=Linear","MultiX=Average","Skip=True","Sort=True")</f>
        <v>#N/A Missing Value</v>
      </c>
      <c r="U1529" s="43" t="str">
        <f ca="1">_xll.BInterpol('Base CDI'!$H$4:$H$28,'Base CDI'!$I$4:$I$29,S1529,"Cubic","Extrapolate=Linear","MultiX=Average","Skip=True","Sort=True")</f>
        <v>#N/A Missing Value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47307</v>
      </c>
      <c r="T1530" s="43" t="str">
        <f ca="1">_xll.BInterpol('Base CDI'!$H$4:$H$28,'Base CDI'!$J$4:$J$29,S1530,"Cubic","Extrapolate=Linear","MultiX=Average","Skip=True","Sort=True")</f>
        <v>#N/A Missing Value</v>
      </c>
      <c r="U1530" s="43" t="str">
        <f ca="1">_xll.BInterpol('Base CDI'!$H$4:$H$28,'Base CDI'!$I$4:$I$29,S1530,"Cubic","Extrapolate=Linear","MultiX=Average","Skip=True","Sort=True")</f>
        <v>#N/A Missing Value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47308</v>
      </c>
      <c r="T1531" s="43" t="str">
        <f ca="1">_xll.BInterpol('Base CDI'!$H$4:$H$28,'Base CDI'!$J$4:$J$29,S1531,"Cubic","Extrapolate=Linear","MultiX=Average","Skip=True","Sort=True")</f>
        <v>#N/A Missing Value</v>
      </c>
      <c r="U1531" s="43" t="str">
        <f ca="1">_xll.BInterpol('Base CDI'!$H$4:$H$28,'Base CDI'!$I$4:$I$29,S1531,"Cubic","Extrapolate=Linear","MultiX=Average","Skip=True","Sort=True")</f>
        <v>#N/A Missing Value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47309</v>
      </c>
      <c r="T1532" s="43" t="str">
        <f ca="1">_xll.BInterpol('Base CDI'!$H$4:$H$28,'Base CDI'!$J$4:$J$29,S1532,"Cubic","Extrapolate=Linear","MultiX=Average","Skip=True","Sort=True")</f>
        <v>#N/A Missing Value</v>
      </c>
      <c r="U1532" s="43" t="str">
        <f ca="1">_xll.BInterpol('Base CDI'!$H$4:$H$28,'Base CDI'!$I$4:$I$29,S1532,"Cubic","Extrapolate=Linear","MultiX=Average","Skip=True","Sort=True")</f>
        <v>#N/A Missing Value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47310</v>
      </c>
      <c r="T1533" s="43" t="str">
        <f ca="1">_xll.BInterpol('Base CDI'!$H$4:$H$28,'Base CDI'!$J$4:$J$29,S1533,"Cubic","Extrapolate=Linear","MultiX=Average","Skip=True","Sort=True")</f>
        <v>#N/A Missing Value</v>
      </c>
      <c r="U1533" s="43" t="str">
        <f ca="1">_xll.BInterpol('Base CDI'!$H$4:$H$28,'Base CDI'!$I$4:$I$29,S1533,"Cubic","Extrapolate=Linear","MultiX=Average","Skip=True","Sort=True")</f>
        <v>#N/A Missing Value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47311</v>
      </c>
      <c r="T1534" s="43" t="str">
        <f ca="1">_xll.BInterpol('Base CDI'!$H$4:$H$28,'Base CDI'!$J$4:$J$29,S1534,"Cubic","Extrapolate=Linear","MultiX=Average","Skip=True","Sort=True")</f>
        <v>#N/A Missing Value</v>
      </c>
      <c r="U1534" s="43" t="str">
        <f ca="1">_xll.BInterpol('Base CDI'!$H$4:$H$28,'Base CDI'!$I$4:$I$29,S1534,"Cubic","Extrapolate=Linear","MultiX=Average","Skip=True","Sort=True")</f>
        <v>#N/A Missing Value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47312</v>
      </c>
      <c r="T1535" s="43" t="str">
        <f ca="1">_xll.BInterpol('Base CDI'!$H$4:$H$28,'Base CDI'!$J$4:$J$29,S1535,"Cubic","Extrapolate=Linear","MultiX=Average","Skip=True","Sort=True")</f>
        <v>#N/A Missing Value</v>
      </c>
      <c r="U1535" s="43" t="str">
        <f ca="1">_xll.BInterpol('Base CDI'!$H$4:$H$28,'Base CDI'!$I$4:$I$29,S1535,"Cubic","Extrapolate=Linear","MultiX=Average","Skip=True","Sort=True")</f>
        <v>#N/A Missing Value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47313</v>
      </c>
      <c r="T1536" s="43" t="str">
        <f ca="1">_xll.BInterpol('Base CDI'!$H$4:$H$28,'Base CDI'!$J$4:$J$29,S1536,"Cubic","Extrapolate=Linear","MultiX=Average","Skip=True","Sort=True")</f>
        <v>#N/A Missing Value</v>
      </c>
      <c r="U1536" s="43" t="str">
        <f ca="1">_xll.BInterpol('Base CDI'!$H$4:$H$28,'Base CDI'!$I$4:$I$29,S1536,"Cubic","Extrapolate=Linear","MultiX=Average","Skip=True","Sort=True")</f>
        <v>#N/A Missing Value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47314</v>
      </c>
      <c r="T1537" s="43" t="str">
        <f ca="1">_xll.BInterpol('Base CDI'!$H$4:$H$28,'Base CDI'!$J$4:$J$29,S1537,"Cubic","Extrapolate=Linear","MultiX=Average","Skip=True","Sort=True")</f>
        <v>#N/A Missing Value</v>
      </c>
      <c r="U1537" s="43" t="str">
        <f ca="1">_xll.BInterpol('Base CDI'!$H$4:$H$28,'Base CDI'!$I$4:$I$29,S1537,"Cubic","Extrapolate=Linear","MultiX=Average","Skip=True","Sort=True")</f>
        <v>#N/A Missing Value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47315</v>
      </c>
      <c r="T1538" s="43" t="str">
        <f ca="1">_xll.BInterpol('Base CDI'!$H$4:$H$28,'Base CDI'!$J$4:$J$29,S1538,"Cubic","Extrapolate=Linear","MultiX=Average","Skip=True","Sort=True")</f>
        <v>#N/A Missing Value</v>
      </c>
      <c r="U1538" s="43" t="str">
        <f ca="1">_xll.BInterpol('Base CDI'!$H$4:$H$28,'Base CDI'!$I$4:$I$29,S1538,"Cubic","Extrapolate=Linear","MultiX=Average","Skip=True","Sort=True")</f>
        <v>#N/A Missing Value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47316</v>
      </c>
      <c r="T1539" s="43" t="str">
        <f ca="1">_xll.BInterpol('Base CDI'!$H$4:$H$28,'Base CDI'!$J$4:$J$29,S1539,"Cubic","Extrapolate=Linear","MultiX=Average","Skip=True","Sort=True")</f>
        <v>#N/A Missing Value</v>
      </c>
      <c r="U1539" s="43" t="str">
        <f ca="1">_xll.BInterpol('Base CDI'!$H$4:$H$28,'Base CDI'!$I$4:$I$29,S1539,"Cubic","Extrapolate=Linear","MultiX=Average","Skip=True","Sort=True")</f>
        <v>#N/A Missing Value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47317</v>
      </c>
      <c r="T1540" s="43" t="str">
        <f ca="1">_xll.BInterpol('Base CDI'!$H$4:$H$28,'Base CDI'!$J$4:$J$29,S1540,"Cubic","Extrapolate=Linear","MultiX=Average","Skip=True","Sort=True")</f>
        <v>#N/A Missing Value</v>
      </c>
      <c r="U1540" s="43" t="str">
        <f ca="1">_xll.BInterpol('Base CDI'!$H$4:$H$28,'Base CDI'!$I$4:$I$29,S1540,"Cubic","Extrapolate=Linear","MultiX=Average","Skip=True","Sort=True")</f>
        <v>#N/A Missing Value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47318</v>
      </c>
      <c r="T1541" s="43" t="str">
        <f ca="1">_xll.BInterpol('Base CDI'!$H$4:$H$28,'Base CDI'!$J$4:$J$29,S1541,"Cubic","Extrapolate=Linear","MultiX=Average","Skip=True","Sort=True")</f>
        <v>#N/A Missing Value</v>
      </c>
      <c r="U1541" s="43" t="str">
        <f ca="1">_xll.BInterpol('Base CDI'!$H$4:$H$28,'Base CDI'!$I$4:$I$29,S1541,"Cubic","Extrapolate=Linear","MultiX=Average","Skip=True","Sort=True")</f>
        <v>#N/A Missing Value</v>
      </c>
    </row>
    <row r="1542" spans="16:21" x14ac:dyDescent="0.25">
      <c r="P1542" s="10">
        <v>36754</v>
      </c>
      <c r="Q1542">
        <v>5.594074</v>
      </c>
      <c r="S1542" s="42">
        <f t="shared" ca="1" si="28"/>
        <v>47319</v>
      </c>
      <c r="T1542" s="43" t="str">
        <f ca="1">_xll.BInterpol('Base CDI'!$H$4:$H$28,'Base CDI'!$J$4:$J$29,S1542,"Cubic","Extrapolate=Linear","MultiX=Average","Skip=True","Sort=True")</f>
        <v>#N/A Missing Value</v>
      </c>
      <c r="U1542" s="43" t="str">
        <f ca="1">_xll.BInterpol('Base CDI'!$H$4:$H$28,'Base CDI'!$I$4:$I$29,S1542,"Cubic","Extrapolate=Linear","MultiX=Average","Skip=True","Sort=True")</f>
        <v>#N/A Missing Value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47320</v>
      </c>
      <c r="T1543" s="43" t="str">
        <f ca="1">_xll.BInterpol('Base CDI'!$H$4:$H$28,'Base CDI'!$J$4:$J$29,S1543,"Cubic","Extrapolate=Linear","MultiX=Average","Skip=True","Sort=True")</f>
        <v>#N/A Missing Value</v>
      </c>
      <c r="U1543" s="43" t="str">
        <f ca="1">_xll.BInterpol('Base CDI'!$H$4:$H$28,'Base CDI'!$I$4:$I$29,S1543,"Cubic","Extrapolate=Linear","MultiX=Average","Skip=True","Sort=True")</f>
        <v>#N/A Missing Value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47321</v>
      </c>
      <c r="T1544" s="43" t="str">
        <f ca="1">_xll.BInterpol('Base CDI'!$H$4:$H$28,'Base CDI'!$J$4:$J$29,S1544,"Cubic","Extrapolate=Linear","MultiX=Average","Skip=True","Sort=True")</f>
        <v>#N/A Missing Value</v>
      </c>
      <c r="U1544" s="43" t="str">
        <f ca="1">_xll.BInterpol('Base CDI'!$H$4:$H$28,'Base CDI'!$I$4:$I$29,S1544,"Cubic","Extrapolate=Linear","MultiX=Average","Skip=True","Sort=True")</f>
        <v>#N/A Missing Value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47322</v>
      </c>
      <c r="T1545" s="43" t="str">
        <f ca="1">_xll.BInterpol('Base CDI'!$H$4:$H$28,'Base CDI'!$J$4:$J$29,S1545,"Cubic","Extrapolate=Linear","MultiX=Average","Skip=True","Sort=True")</f>
        <v>#N/A Missing Value</v>
      </c>
      <c r="U1545" s="43" t="str">
        <f ca="1">_xll.BInterpol('Base CDI'!$H$4:$H$28,'Base CDI'!$I$4:$I$29,S1545,"Cubic","Extrapolate=Linear","MultiX=Average","Skip=True","Sort=True")</f>
        <v>#N/A Missing Value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47323</v>
      </c>
      <c r="T1546" s="43" t="str">
        <f ca="1">_xll.BInterpol('Base CDI'!$H$4:$H$28,'Base CDI'!$J$4:$J$29,S1546,"Cubic","Extrapolate=Linear","MultiX=Average","Skip=True","Sort=True")</f>
        <v>#N/A Missing Value</v>
      </c>
      <c r="U1546" s="43" t="str">
        <f ca="1">_xll.BInterpol('Base CDI'!$H$4:$H$28,'Base CDI'!$I$4:$I$29,S1546,"Cubic","Extrapolate=Linear","MultiX=Average","Skip=True","Sort=True")</f>
        <v>#N/A Missing Value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47324</v>
      </c>
      <c r="T1547" s="43" t="str">
        <f ca="1">_xll.BInterpol('Base CDI'!$H$4:$H$28,'Base CDI'!$J$4:$J$29,S1547,"Cubic","Extrapolate=Linear","MultiX=Average","Skip=True","Sort=True")</f>
        <v>#N/A Missing Value</v>
      </c>
      <c r="U1547" s="43" t="str">
        <f ca="1">_xll.BInterpol('Base CDI'!$H$4:$H$28,'Base CDI'!$I$4:$I$29,S1547,"Cubic","Extrapolate=Linear","MultiX=Average","Skip=True","Sort=True")</f>
        <v>#N/A Missing Value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47325</v>
      </c>
      <c r="T1548" s="43" t="str">
        <f ca="1">_xll.BInterpol('Base CDI'!$H$4:$H$28,'Base CDI'!$J$4:$J$29,S1548,"Cubic","Extrapolate=Linear","MultiX=Average","Skip=True","Sort=True")</f>
        <v>#N/A Missing Value</v>
      </c>
      <c r="U1548" s="43" t="str">
        <f ca="1">_xll.BInterpol('Base CDI'!$H$4:$H$28,'Base CDI'!$I$4:$I$29,S1548,"Cubic","Extrapolate=Linear","MultiX=Average","Skip=True","Sort=True")</f>
        <v>#N/A Missing Value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47326</v>
      </c>
      <c r="T1549" s="43" t="str">
        <f ca="1">_xll.BInterpol('Base CDI'!$H$4:$H$28,'Base CDI'!$J$4:$J$29,S1549,"Cubic","Extrapolate=Linear","MultiX=Average","Skip=True","Sort=True")</f>
        <v>#N/A Missing Value</v>
      </c>
      <c r="U1549" s="43" t="str">
        <f ca="1">_xll.BInterpol('Base CDI'!$H$4:$H$28,'Base CDI'!$I$4:$I$29,S1549,"Cubic","Extrapolate=Linear","MultiX=Average","Skip=True","Sort=True")</f>
        <v>#N/A Missing Value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47327</v>
      </c>
      <c r="T1550" s="43" t="str">
        <f ca="1">_xll.BInterpol('Base CDI'!$H$4:$H$28,'Base CDI'!$J$4:$J$29,S1550,"Cubic","Extrapolate=Linear","MultiX=Average","Skip=True","Sort=True")</f>
        <v>#N/A Missing Value</v>
      </c>
      <c r="U1550" s="43" t="str">
        <f ca="1">_xll.BInterpol('Base CDI'!$H$4:$H$28,'Base CDI'!$I$4:$I$29,S1550,"Cubic","Extrapolate=Linear","MultiX=Average","Skip=True","Sort=True")</f>
        <v>#N/A Missing Value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47328</v>
      </c>
      <c r="T1551" s="43" t="str">
        <f ca="1">_xll.BInterpol('Base CDI'!$H$4:$H$28,'Base CDI'!$J$4:$J$29,S1551,"Cubic","Extrapolate=Linear","MultiX=Average","Skip=True","Sort=True")</f>
        <v>#N/A Missing Value</v>
      </c>
      <c r="U1551" s="43" t="str">
        <f ca="1">_xll.BInterpol('Base CDI'!$H$4:$H$28,'Base CDI'!$I$4:$I$29,S1551,"Cubic","Extrapolate=Linear","MultiX=Average","Skip=True","Sort=True")</f>
        <v>#N/A Missing Value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47329</v>
      </c>
      <c r="T1552" s="43" t="str">
        <f ca="1">_xll.BInterpol('Base CDI'!$H$4:$H$28,'Base CDI'!$J$4:$J$29,S1552,"Cubic","Extrapolate=Linear","MultiX=Average","Skip=True","Sort=True")</f>
        <v>#N/A Missing Value</v>
      </c>
      <c r="U1552" s="43" t="str">
        <f ca="1">_xll.BInterpol('Base CDI'!$H$4:$H$28,'Base CDI'!$I$4:$I$29,S1552,"Cubic","Extrapolate=Linear","MultiX=Average","Skip=True","Sort=True")</f>
        <v>#N/A Missing Value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47330</v>
      </c>
      <c r="T1553" s="43" t="str">
        <f ca="1">_xll.BInterpol('Base CDI'!$H$4:$H$28,'Base CDI'!$J$4:$J$29,S1553,"Cubic","Extrapolate=Linear","MultiX=Average","Skip=True","Sort=True")</f>
        <v>#N/A Missing Value</v>
      </c>
      <c r="U1553" s="43" t="str">
        <f ca="1">_xll.BInterpol('Base CDI'!$H$4:$H$28,'Base CDI'!$I$4:$I$29,S1553,"Cubic","Extrapolate=Linear","MultiX=Average","Skip=True","Sort=True")</f>
        <v>#N/A Missing Value</v>
      </c>
    </row>
    <row r="1554" spans="16:21" x14ac:dyDescent="0.25">
      <c r="P1554" s="10">
        <v>36770</v>
      </c>
      <c r="Q1554">
        <v>5.634652</v>
      </c>
      <c r="S1554" s="42">
        <f t="shared" ca="1" si="29"/>
        <v>47331</v>
      </c>
      <c r="T1554" s="43" t="str">
        <f ca="1">_xll.BInterpol('Base CDI'!$H$4:$H$28,'Base CDI'!$J$4:$J$29,S1554,"Cubic","Extrapolate=Linear","MultiX=Average","Skip=True","Sort=True")</f>
        <v>#N/A Missing Value</v>
      </c>
      <c r="U1554" s="43" t="str">
        <f ca="1">_xll.BInterpol('Base CDI'!$H$4:$H$28,'Base CDI'!$I$4:$I$29,S1554,"Cubic","Extrapolate=Linear","MultiX=Average","Skip=True","Sort=True")</f>
        <v>#N/A Missing Value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47332</v>
      </c>
      <c r="T1555" s="43" t="str">
        <f ca="1">_xll.BInterpol('Base CDI'!$H$4:$H$28,'Base CDI'!$J$4:$J$29,S1555,"Cubic","Extrapolate=Linear","MultiX=Average","Skip=True","Sort=True")</f>
        <v>#N/A Missing Value</v>
      </c>
      <c r="U1555" s="43" t="str">
        <f ca="1">_xll.BInterpol('Base CDI'!$H$4:$H$28,'Base CDI'!$I$4:$I$29,S1555,"Cubic","Extrapolate=Linear","MultiX=Average","Skip=True","Sort=True")</f>
        <v>#N/A Missing Value</v>
      </c>
    </row>
    <row r="1556" spans="16:21" x14ac:dyDescent="0.25">
      <c r="P1556" s="10">
        <v>36774</v>
      </c>
      <c r="Q1556">
        <v>5.641438</v>
      </c>
      <c r="S1556" s="42">
        <f t="shared" ca="1" si="29"/>
        <v>47333</v>
      </c>
      <c r="T1556" s="43" t="str">
        <f ca="1">_xll.BInterpol('Base CDI'!$H$4:$H$28,'Base CDI'!$J$4:$J$29,S1556,"Cubic","Extrapolate=Linear","MultiX=Average","Skip=True","Sort=True")</f>
        <v>#N/A Missing Value</v>
      </c>
      <c r="U1556" s="43" t="str">
        <f ca="1">_xll.BInterpol('Base CDI'!$H$4:$H$28,'Base CDI'!$I$4:$I$29,S1556,"Cubic","Extrapolate=Linear","MultiX=Average","Skip=True","Sort=True")</f>
        <v>#N/A Missing Value</v>
      </c>
    </row>
    <row r="1557" spans="16:21" x14ac:dyDescent="0.25">
      <c r="P1557" s="10">
        <v>36775</v>
      </c>
      <c r="Q1557">
        <v>5.644838</v>
      </c>
      <c r="S1557" s="42">
        <f t="shared" ca="1" si="29"/>
        <v>47334</v>
      </c>
      <c r="T1557" s="43" t="str">
        <f ca="1">_xll.BInterpol('Base CDI'!$H$4:$H$28,'Base CDI'!$J$4:$J$29,S1557,"Cubic","Extrapolate=Linear","MultiX=Average","Skip=True","Sort=True")</f>
        <v>#N/A Missing Value</v>
      </c>
      <c r="U1557" s="43" t="str">
        <f ca="1">_xll.BInterpol('Base CDI'!$H$4:$H$28,'Base CDI'!$I$4:$I$29,S1557,"Cubic","Extrapolate=Linear","MultiX=Average","Skip=True","Sort=True")</f>
        <v>#N/A Missing Value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47335</v>
      </c>
      <c r="T1558" s="43" t="str">
        <f ca="1">_xll.BInterpol('Base CDI'!$H$4:$H$28,'Base CDI'!$J$4:$J$29,S1558,"Cubic","Extrapolate=Linear","MultiX=Average","Skip=True","Sort=True")</f>
        <v>#N/A Missing Value</v>
      </c>
      <c r="U1558" s="43" t="str">
        <f ca="1">_xll.BInterpol('Base CDI'!$H$4:$H$28,'Base CDI'!$I$4:$I$29,S1558,"Cubic","Extrapolate=Linear","MultiX=Average","Skip=True","Sort=True")</f>
        <v>#N/A Missing Value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47336</v>
      </c>
      <c r="T1559" s="43" t="str">
        <f ca="1">_xll.BInterpol('Base CDI'!$H$4:$H$28,'Base CDI'!$J$4:$J$29,S1559,"Cubic","Extrapolate=Linear","MultiX=Average","Skip=True","Sort=True")</f>
        <v>#N/A Missing Value</v>
      </c>
      <c r="U1559" s="43" t="str">
        <f ca="1">_xll.BInterpol('Base CDI'!$H$4:$H$28,'Base CDI'!$I$4:$I$29,S1559,"Cubic","Extrapolate=Linear","MultiX=Average","Skip=True","Sort=True")</f>
        <v>#N/A Missing Value</v>
      </c>
    </row>
    <row r="1560" spans="16:21" x14ac:dyDescent="0.25">
      <c r="P1560" s="10">
        <v>36781</v>
      </c>
      <c r="Q1560">
        <v>5.655087</v>
      </c>
      <c r="S1560" s="42">
        <f t="shared" ca="1" si="29"/>
        <v>47337</v>
      </c>
      <c r="T1560" s="43" t="str">
        <f ca="1">_xll.BInterpol('Base CDI'!$H$4:$H$28,'Base CDI'!$J$4:$J$29,S1560,"Cubic","Extrapolate=Linear","MultiX=Average","Skip=True","Sort=True")</f>
        <v>#N/A Missing Value</v>
      </c>
      <c r="U1560" s="43" t="str">
        <f ca="1">_xll.BInterpol('Base CDI'!$H$4:$H$28,'Base CDI'!$I$4:$I$29,S1560,"Cubic","Extrapolate=Linear","MultiX=Average","Skip=True","Sort=True")</f>
        <v>#N/A Missing Value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47338</v>
      </c>
      <c r="T1561" s="43" t="str">
        <f ca="1">_xll.BInterpol('Base CDI'!$H$4:$H$28,'Base CDI'!$J$4:$J$29,S1561,"Cubic","Extrapolate=Linear","MultiX=Average","Skip=True","Sort=True")</f>
        <v>#N/A Missing Value</v>
      </c>
      <c r="U1561" s="43" t="str">
        <f ca="1">_xll.BInterpol('Base CDI'!$H$4:$H$28,'Base CDI'!$I$4:$I$29,S1561,"Cubic","Extrapolate=Linear","MultiX=Average","Skip=True","Sort=True")</f>
        <v>#N/A Missing Value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47339</v>
      </c>
      <c r="T1562" s="43" t="str">
        <f ca="1">_xll.BInterpol('Base CDI'!$H$4:$H$28,'Base CDI'!$J$4:$J$29,S1562,"Cubic","Extrapolate=Linear","MultiX=Average","Skip=True","Sort=True")</f>
        <v>#N/A Missing Value</v>
      </c>
      <c r="U1562" s="43" t="str">
        <f ca="1">_xll.BInterpol('Base CDI'!$H$4:$H$28,'Base CDI'!$I$4:$I$29,S1562,"Cubic","Extrapolate=Linear","MultiX=Average","Skip=True","Sort=True")</f>
        <v>#N/A Missing Value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47340</v>
      </c>
      <c r="T1563" s="43" t="str">
        <f ca="1">_xll.BInterpol('Base CDI'!$H$4:$H$28,'Base CDI'!$J$4:$J$29,S1563,"Cubic","Extrapolate=Linear","MultiX=Average","Skip=True","Sort=True")</f>
        <v>#N/A Missing Value</v>
      </c>
      <c r="U1563" s="43" t="str">
        <f ca="1">_xll.BInterpol('Base CDI'!$H$4:$H$28,'Base CDI'!$I$4:$I$29,S1563,"Cubic","Extrapolate=Linear","MultiX=Average","Skip=True","Sort=True")</f>
        <v>#N/A Missing Value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47341</v>
      </c>
      <c r="T1564" s="43" t="str">
        <f ca="1">_xll.BInterpol('Base CDI'!$H$4:$H$28,'Base CDI'!$J$4:$J$29,S1564,"Cubic","Extrapolate=Linear","MultiX=Average","Skip=True","Sort=True")</f>
        <v>#N/A Missing Value</v>
      </c>
      <c r="U1564" s="43" t="str">
        <f ca="1">_xll.BInterpol('Base CDI'!$H$4:$H$28,'Base CDI'!$I$4:$I$29,S1564,"Cubic","Extrapolate=Linear","MultiX=Average","Skip=True","Sort=True")</f>
        <v>#N/A Missing Value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47342</v>
      </c>
      <c r="T1565" s="43" t="str">
        <f ca="1">_xll.BInterpol('Base CDI'!$H$4:$H$28,'Base CDI'!$J$4:$J$29,S1565,"Cubic","Extrapolate=Linear","MultiX=Average","Skip=True","Sort=True")</f>
        <v>#N/A Missing Value</v>
      </c>
      <c r="U1565" s="43" t="str">
        <f ca="1">_xll.BInterpol('Base CDI'!$H$4:$H$28,'Base CDI'!$I$4:$I$29,S1565,"Cubic","Extrapolate=Linear","MultiX=Average","Skip=True","Sort=True")</f>
        <v>#N/A Missing Value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47343</v>
      </c>
      <c r="T1566" s="43" t="str">
        <f ca="1">_xll.BInterpol('Base CDI'!$H$4:$H$28,'Base CDI'!$J$4:$J$29,S1566,"Cubic","Extrapolate=Linear","MultiX=Average","Skip=True","Sort=True")</f>
        <v>#N/A Missing Value</v>
      </c>
      <c r="U1566" s="43" t="str">
        <f ca="1">_xll.BInterpol('Base CDI'!$H$4:$H$28,'Base CDI'!$I$4:$I$29,S1566,"Cubic","Extrapolate=Linear","MultiX=Average","Skip=True","Sort=True")</f>
        <v>#N/A Missing Value</v>
      </c>
    </row>
    <row r="1567" spans="16:21" x14ac:dyDescent="0.25">
      <c r="P1567" s="10">
        <v>36790</v>
      </c>
      <c r="Q1567">
        <v>5.679125</v>
      </c>
      <c r="S1567" s="42">
        <f t="shared" ca="1" si="29"/>
        <v>47344</v>
      </c>
      <c r="T1567" s="43" t="str">
        <f ca="1">_xll.BInterpol('Base CDI'!$H$4:$H$28,'Base CDI'!$J$4:$J$29,S1567,"Cubic","Extrapolate=Linear","MultiX=Average","Skip=True","Sort=True")</f>
        <v>#N/A Missing Value</v>
      </c>
      <c r="U1567" s="43" t="str">
        <f ca="1">_xll.BInterpol('Base CDI'!$H$4:$H$28,'Base CDI'!$I$4:$I$29,S1567,"Cubic","Extrapolate=Linear","MultiX=Average","Skip=True","Sort=True")</f>
        <v>#N/A Missing Value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47345</v>
      </c>
      <c r="T1568" s="43" t="str">
        <f ca="1">_xll.BInterpol('Base CDI'!$H$4:$H$28,'Base CDI'!$J$4:$J$29,S1568,"Cubic","Extrapolate=Linear","MultiX=Average","Skip=True","Sort=True")</f>
        <v>#N/A Missing Value</v>
      </c>
      <c r="U1568" s="43" t="str">
        <f ca="1">_xll.BInterpol('Base CDI'!$H$4:$H$28,'Base CDI'!$I$4:$I$29,S1568,"Cubic","Extrapolate=Linear","MultiX=Average","Skip=True","Sort=True")</f>
        <v>#N/A Missing Value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47346</v>
      </c>
      <c r="T1569" s="43" t="str">
        <f ca="1">_xll.BInterpol('Base CDI'!$H$4:$H$28,'Base CDI'!$J$4:$J$29,S1569,"Cubic","Extrapolate=Linear","MultiX=Average","Skip=True","Sort=True")</f>
        <v>#N/A Missing Value</v>
      </c>
      <c r="U1569" s="43" t="str">
        <f ca="1">_xll.BInterpol('Base CDI'!$H$4:$H$28,'Base CDI'!$I$4:$I$29,S1569,"Cubic","Extrapolate=Linear","MultiX=Average","Skip=True","Sort=True")</f>
        <v>#N/A Missing Value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47347</v>
      </c>
      <c r="T1570" s="43" t="str">
        <f ca="1">_xll.BInterpol('Base CDI'!$H$4:$H$28,'Base CDI'!$J$4:$J$29,S1570,"Cubic","Extrapolate=Linear","MultiX=Average","Skip=True","Sort=True")</f>
        <v>#N/A Missing Value</v>
      </c>
      <c r="U1570" s="43" t="str">
        <f ca="1">_xll.BInterpol('Base CDI'!$H$4:$H$28,'Base CDI'!$I$4:$I$29,S1570,"Cubic","Extrapolate=Linear","MultiX=Average","Skip=True","Sort=True")</f>
        <v>#N/A Missing Value</v>
      </c>
    </row>
    <row r="1571" spans="16:21" x14ac:dyDescent="0.25">
      <c r="P1571" s="10">
        <v>36796</v>
      </c>
      <c r="Q1571">
        <v>5.692895</v>
      </c>
      <c r="S1571" s="42">
        <f t="shared" ca="1" si="29"/>
        <v>47348</v>
      </c>
      <c r="T1571" s="43" t="str">
        <f ca="1">_xll.BInterpol('Base CDI'!$H$4:$H$28,'Base CDI'!$J$4:$J$29,S1571,"Cubic","Extrapolate=Linear","MultiX=Average","Skip=True","Sort=True")</f>
        <v>#N/A Missing Value</v>
      </c>
      <c r="U1571" s="43" t="str">
        <f ca="1">_xll.BInterpol('Base CDI'!$H$4:$H$28,'Base CDI'!$I$4:$I$29,S1571,"Cubic","Extrapolate=Linear","MultiX=Average","Skip=True","Sort=True")</f>
        <v>#N/A Missing Value</v>
      </c>
    </row>
    <row r="1572" spans="16:21" x14ac:dyDescent="0.25">
      <c r="P1572" s="10">
        <v>36797</v>
      </c>
      <c r="Q1572">
        <v>5.696332</v>
      </c>
      <c r="S1572" s="42">
        <f t="shared" ca="1" si="29"/>
        <v>47349</v>
      </c>
      <c r="T1572" s="43" t="str">
        <f ca="1">_xll.BInterpol('Base CDI'!$H$4:$H$28,'Base CDI'!$J$4:$J$29,S1572,"Cubic","Extrapolate=Linear","MultiX=Average","Skip=True","Sort=True")</f>
        <v>#N/A Missing Value</v>
      </c>
      <c r="U1572" s="43" t="str">
        <f ca="1">_xll.BInterpol('Base CDI'!$H$4:$H$28,'Base CDI'!$I$4:$I$29,S1572,"Cubic","Extrapolate=Linear","MultiX=Average","Skip=True","Sort=True")</f>
        <v>#N/A Missing Value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47350</v>
      </c>
      <c r="T1573" s="43" t="str">
        <f ca="1">_xll.BInterpol('Base CDI'!$H$4:$H$28,'Base CDI'!$J$4:$J$29,S1573,"Cubic","Extrapolate=Linear","MultiX=Average","Skip=True","Sort=True")</f>
        <v>#N/A Missing Value</v>
      </c>
      <c r="U1573" s="43" t="str">
        <f ca="1">_xll.BInterpol('Base CDI'!$H$4:$H$28,'Base CDI'!$I$4:$I$29,S1573,"Cubic","Extrapolate=Linear","MultiX=Average","Skip=True","Sort=True")</f>
        <v>#N/A Missing Value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47351</v>
      </c>
      <c r="T1574" s="43" t="str">
        <f ca="1">_xll.BInterpol('Base CDI'!$H$4:$H$28,'Base CDI'!$J$4:$J$29,S1574,"Cubic","Extrapolate=Linear","MultiX=Average","Skip=True","Sort=True")</f>
        <v>#N/A Missing Value</v>
      </c>
      <c r="U1574" s="43" t="str">
        <f ca="1">_xll.BInterpol('Base CDI'!$H$4:$H$28,'Base CDI'!$I$4:$I$29,S1574,"Cubic","Extrapolate=Linear","MultiX=Average","Skip=True","Sort=True")</f>
        <v>#N/A Missing Value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47352</v>
      </c>
      <c r="T1575" s="43" t="str">
        <f ca="1">_xll.BInterpol('Base CDI'!$H$4:$H$28,'Base CDI'!$J$4:$J$29,S1575,"Cubic","Extrapolate=Linear","MultiX=Average","Skip=True","Sort=True")</f>
        <v>#N/A Missing Value</v>
      </c>
      <c r="U1575" s="43" t="str">
        <f ca="1">_xll.BInterpol('Base CDI'!$H$4:$H$28,'Base CDI'!$I$4:$I$29,S1575,"Cubic","Extrapolate=Linear","MultiX=Average","Skip=True","Sort=True")</f>
        <v>#N/A Missing Value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47353</v>
      </c>
      <c r="T1576" s="43" t="str">
        <f ca="1">_xll.BInterpol('Base CDI'!$H$4:$H$28,'Base CDI'!$J$4:$J$29,S1576,"Cubic","Extrapolate=Linear","MultiX=Average","Skip=True","Sort=True")</f>
        <v>#N/A Missing Value</v>
      </c>
      <c r="U1576" s="43" t="str">
        <f ca="1">_xll.BInterpol('Base CDI'!$H$4:$H$28,'Base CDI'!$I$4:$I$29,S1576,"Cubic","Extrapolate=Linear","MultiX=Average","Skip=True","Sort=True")</f>
        <v>#N/A Missing Value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47354</v>
      </c>
      <c r="T1577" s="43" t="str">
        <f ca="1">_xll.BInterpol('Base CDI'!$H$4:$H$28,'Base CDI'!$J$4:$J$29,S1577,"Cubic","Extrapolate=Linear","MultiX=Average","Skip=True","Sort=True")</f>
        <v>#N/A Missing Value</v>
      </c>
      <c r="U1577" s="43" t="str">
        <f ca="1">_xll.BInterpol('Base CDI'!$H$4:$H$28,'Base CDI'!$I$4:$I$29,S1577,"Cubic","Extrapolate=Linear","MultiX=Average","Skip=True","Sort=True")</f>
        <v>#N/A Missing Value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47355</v>
      </c>
      <c r="T1578" s="43" t="str">
        <f ca="1">_xll.BInterpol('Base CDI'!$H$4:$H$28,'Base CDI'!$J$4:$J$29,S1578,"Cubic","Extrapolate=Linear","MultiX=Average","Skip=True","Sort=True")</f>
        <v>#N/A Missing Value</v>
      </c>
      <c r="U1578" s="43" t="str">
        <f ca="1">_xll.BInterpol('Base CDI'!$H$4:$H$28,'Base CDI'!$I$4:$I$29,S1578,"Cubic","Extrapolate=Linear","MultiX=Average","Skip=True","Sort=True")</f>
        <v>#N/A Missing Value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47356</v>
      </c>
      <c r="T1579" s="43" t="str">
        <f ca="1">_xll.BInterpol('Base CDI'!$H$4:$H$28,'Base CDI'!$J$4:$J$29,S1579,"Cubic","Extrapolate=Linear","MultiX=Average","Skip=True","Sort=True")</f>
        <v>#N/A Missing Value</v>
      </c>
      <c r="U1579" s="43" t="str">
        <f ca="1">_xll.BInterpol('Base CDI'!$H$4:$H$28,'Base CDI'!$I$4:$I$29,S1579,"Cubic","Extrapolate=Linear","MultiX=Average","Skip=True","Sort=True")</f>
        <v>#N/A Missing Value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47357</v>
      </c>
      <c r="T1580" s="43" t="str">
        <f ca="1">_xll.BInterpol('Base CDI'!$H$4:$H$28,'Base CDI'!$J$4:$J$29,S1580,"Cubic","Extrapolate=Linear","MultiX=Average","Skip=True","Sort=True")</f>
        <v>#N/A Missing Value</v>
      </c>
      <c r="U1580" s="43" t="str">
        <f ca="1">_xll.BInterpol('Base CDI'!$H$4:$H$28,'Base CDI'!$I$4:$I$29,S1580,"Cubic","Extrapolate=Linear","MultiX=Average","Skip=True","Sort=True")</f>
        <v>#N/A Missing Value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47358</v>
      </c>
      <c r="T1581" s="43" t="str">
        <f ca="1">_xll.BInterpol('Base CDI'!$H$4:$H$28,'Base CDI'!$J$4:$J$29,S1581,"Cubic","Extrapolate=Linear","MultiX=Average","Skip=True","Sort=True")</f>
        <v>#N/A Missing Value</v>
      </c>
      <c r="U1581" s="43" t="str">
        <f ca="1">_xll.BInterpol('Base CDI'!$H$4:$H$28,'Base CDI'!$I$4:$I$29,S1581,"Cubic","Extrapolate=Linear","MultiX=Average","Skip=True","Sort=True")</f>
        <v>#N/A Missing Value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47359</v>
      </c>
      <c r="T1582" s="43" t="str">
        <f ca="1">_xll.BInterpol('Base CDI'!$H$4:$H$28,'Base CDI'!$J$4:$J$29,S1582,"Cubic","Extrapolate=Linear","MultiX=Average","Skip=True","Sort=True")</f>
        <v>#N/A Missing Value</v>
      </c>
      <c r="U1582" s="43" t="str">
        <f ca="1">_xll.BInterpol('Base CDI'!$H$4:$H$28,'Base CDI'!$I$4:$I$29,S1582,"Cubic","Extrapolate=Linear","MultiX=Average","Skip=True","Sort=True")</f>
        <v>#N/A Missing Value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47360</v>
      </c>
      <c r="T1583" s="43" t="str">
        <f ca="1">_xll.BInterpol('Base CDI'!$H$4:$H$28,'Base CDI'!$J$4:$J$29,S1583,"Cubic","Extrapolate=Linear","MultiX=Average","Skip=True","Sort=True")</f>
        <v>#N/A Missing Value</v>
      </c>
      <c r="U1583" s="43" t="str">
        <f ca="1">_xll.BInterpol('Base CDI'!$H$4:$H$28,'Base CDI'!$I$4:$I$29,S1583,"Cubic","Extrapolate=Linear","MultiX=Average","Skip=True","Sort=True")</f>
        <v>#N/A Missing Value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47361</v>
      </c>
      <c r="T1584" s="43" t="str">
        <f ca="1">_xll.BInterpol('Base CDI'!$H$4:$H$28,'Base CDI'!$J$4:$J$29,S1584,"Cubic","Extrapolate=Linear","MultiX=Average","Skip=True","Sort=True")</f>
        <v>#N/A Missing Value</v>
      </c>
      <c r="U1584" s="43" t="str">
        <f ca="1">_xll.BInterpol('Base CDI'!$H$4:$H$28,'Base CDI'!$I$4:$I$29,S1584,"Cubic","Extrapolate=Linear","MultiX=Average","Skip=True","Sort=True")</f>
        <v>#N/A Missing Value</v>
      </c>
    </row>
    <row r="1585" spans="16:21" x14ac:dyDescent="0.25">
      <c r="P1585" s="10">
        <v>36817</v>
      </c>
      <c r="Q1585">
        <v>5.741339</v>
      </c>
      <c r="S1585" s="42">
        <f t="shared" ca="1" si="29"/>
        <v>47362</v>
      </c>
      <c r="T1585" s="43" t="str">
        <f ca="1">_xll.BInterpol('Base CDI'!$H$4:$H$28,'Base CDI'!$J$4:$J$29,S1585,"Cubic","Extrapolate=Linear","MultiX=Average","Skip=True","Sort=True")</f>
        <v>#N/A Missing Value</v>
      </c>
      <c r="U1585" s="43" t="str">
        <f ca="1">_xll.BInterpol('Base CDI'!$H$4:$H$28,'Base CDI'!$I$4:$I$29,S1585,"Cubic","Extrapolate=Linear","MultiX=Average","Skip=True","Sort=True")</f>
        <v>#N/A Missing Value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47363</v>
      </c>
      <c r="T1586" s="43" t="str">
        <f ca="1">_xll.BInterpol('Base CDI'!$H$4:$H$28,'Base CDI'!$J$4:$J$29,S1586,"Cubic","Extrapolate=Linear","MultiX=Average","Skip=True","Sort=True")</f>
        <v>#N/A Missing Value</v>
      </c>
      <c r="U1586" s="43" t="str">
        <f ca="1">_xll.BInterpol('Base CDI'!$H$4:$H$28,'Base CDI'!$I$4:$I$29,S1586,"Cubic","Extrapolate=Linear","MultiX=Average","Skip=True","Sort=True")</f>
        <v>#N/A Missing Value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47364</v>
      </c>
      <c r="T1587" s="43" t="str">
        <f ca="1">_xll.BInterpol('Base CDI'!$H$4:$H$28,'Base CDI'!$J$4:$J$29,S1587,"Cubic","Extrapolate=Linear","MultiX=Average","Skip=True","Sort=True")</f>
        <v>#N/A Missing Value</v>
      </c>
      <c r="U1587" s="43" t="str">
        <f ca="1">_xll.BInterpol('Base CDI'!$H$4:$H$28,'Base CDI'!$I$4:$I$29,S1587,"Cubic","Extrapolate=Linear","MultiX=Average","Skip=True","Sort=True")</f>
        <v>#N/A Missing Value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47365</v>
      </c>
      <c r="T1588" s="43" t="str">
        <f ca="1">_xll.BInterpol('Base CDI'!$H$4:$H$28,'Base CDI'!$J$4:$J$29,S1588,"Cubic","Extrapolate=Linear","MultiX=Average","Skip=True","Sort=True")</f>
        <v>#N/A Missing Value</v>
      </c>
      <c r="U1588" s="43" t="str">
        <f ca="1">_xll.BInterpol('Base CDI'!$H$4:$H$28,'Base CDI'!$I$4:$I$29,S1588,"Cubic","Extrapolate=Linear","MultiX=Average","Skip=True","Sort=True")</f>
        <v>#N/A Missing Value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47366</v>
      </c>
      <c r="T1589" s="43" t="str">
        <f ca="1">_xll.BInterpol('Base CDI'!$H$4:$H$28,'Base CDI'!$J$4:$J$29,S1589,"Cubic","Extrapolate=Linear","MultiX=Average","Skip=True","Sort=True")</f>
        <v>#N/A Missing Value</v>
      </c>
      <c r="U1589" s="43" t="str">
        <f ca="1">_xll.BInterpol('Base CDI'!$H$4:$H$28,'Base CDI'!$I$4:$I$29,S1589,"Cubic","Extrapolate=Linear","MultiX=Average","Skip=True","Sort=True")</f>
        <v>#N/A Missing Value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47367</v>
      </c>
      <c r="T1590" s="43" t="str">
        <f ca="1">_xll.BInterpol('Base CDI'!$H$4:$H$28,'Base CDI'!$J$4:$J$29,S1590,"Cubic","Extrapolate=Linear","MultiX=Average","Skip=True","Sort=True")</f>
        <v>#N/A Missing Value</v>
      </c>
      <c r="U1590" s="43" t="str">
        <f ca="1">_xll.BInterpol('Base CDI'!$H$4:$H$28,'Base CDI'!$I$4:$I$29,S1590,"Cubic","Extrapolate=Linear","MultiX=Average","Skip=True","Sort=True")</f>
        <v>#N/A Missing Value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47368</v>
      </c>
      <c r="T1591" s="43" t="str">
        <f ca="1">_xll.BInterpol('Base CDI'!$H$4:$H$28,'Base CDI'!$J$4:$J$29,S1591,"Cubic","Extrapolate=Linear","MultiX=Average","Skip=True","Sort=True")</f>
        <v>#N/A Missing Value</v>
      </c>
      <c r="U1591" s="43" t="str">
        <f ca="1">_xll.BInterpol('Base CDI'!$H$4:$H$28,'Base CDI'!$I$4:$I$29,S1591,"Cubic","Extrapolate=Linear","MultiX=Average","Skip=True","Sort=True")</f>
        <v>#N/A Missing Value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47369</v>
      </c>
      <c r="T1592" s="43" t="str">
        <f ca="1">_xll.BInterpol('Base CDI'!$H$4:$H$28,'Base CDI'!$J$4:$J$29,S1592,"Cubic","Extrapolate=Linear","MultiX=Average","Skip=True","Sort=True")</f>
        <v>#N/A Missing Value</v>
      </c>
      <c r="U1592" s="43" t="str">
        <f ca="1">_xll.BInterpol('Base CDI'!$H$4:$H$28,'Base CDI'!$I$4:$I$29,S1592,"Cubic","Extrapolate=Linear","MultiX=Average","Skip=True","Sort=True")</f>
        <v>#N/A Missing Value</v>
      </c>
    </row>
    <row r="1593" spans="16:21" x14ac:dyDescent="0.25">
      <c r="P1593" s="10">
        <v>36829</v>
      </c>
      <c r="Q1593">
        <v>5.769209</v>
      </c>
      <c r="S1593" s="42">
        <f t="shared" ca="1" si="29"/>
        <v>47370</v>
      </c>
      <c r="T1593" s="43" t="str">
        <f ca="1">_xll.BInterpol('Base CDI'!$H$4:$H$28,'Base CDI'!$J$4:$J$29,S1593,"Cubic","Extrapolate=Linear","MultiX=Average","Skip=True","Sort=True")</f>
        <v>#N/A Missing Value</v>
      </c>
      <c r="U1593" s="43" t="str">
        <f ca="1">_xll.BInterpol('Base CDI'!$H$4:$H$28,'Base CDI'!$I$4:$I$29,S1593,"Cubic","Extrapolate=Linear","MultiX=Average","Skip=True","Sort=True")</f>
        <v>#N/A Missing Value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47371</v>
      </c>
      <c r="T1594" s="43" t="str">
        <f ca="1">_xll.BInterpol('Base CDI'!$H$4:$H$28,'Base CDI'!$J$4:$J$29,S1594,"Cubic","Extrapolate=Linear","MultiX=Average","Skip=True","Sort=True")</f>
        <v>#N/A Missing Value</v>
      </c>
      <c r="U1594" s="43" t="str">
        <f ca="1">_xll.BInterpol('Base CDI'!$H$4:$H$28,'Base CDI'!$I$4:$I$29,S1594,"Cubic","Extrapolate=Linear","MultiX=Average","Skip=True","Sort=True")</f>
        <v>#N/A Missing Value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47372</v>
      </c>
      <c r="T1595" s="43" t="str">
        <f ca="1">_xll.BInterpol('Base CDI'!$H$4:$H$28,'Base CDI'!$J$4:$J$29,S1595,"Cubic","Extrapolate=Linear","MultiX=Average","Skip=True","Sort=True")</f>
        <v>#N/A Missing Value</v>
      </c>
      <c r="U1595" s="43" t="str">
        <f ca="1">_xll.BInterpol('Base CDI'!$H$4:$H$28,'Base CDI'!$I$4:$I$29,S1595,"Cubic","Extrapolate=Linear","MultiX=Average","Skip=True","Sort=True")</f>
        <v>#N/A Missing Value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47373</v>
      </c>
      <c r="T1596" s="43" t="str">
        <f ca="1">_xll.BInterpol('Base CDI'!$H$4:$H$28,'Base CDI'!$J$4:$J$29,S1596,"Cubic","Extrapolate=Linear","MultiX=Average","Skip=True","Sort=True")</f>
        <v>#N/A Missing Value</v>
      </c>
      <c r="U1596" s="43" t="str">
        <f ca="1">_xll.BInterpol('Base CDI'!$H$4:$H$28,'Base CDI'!$I$4:$I$29,S1596,"Cubic","Extrapolate=Linear","MultiX=Average","Skip=True","Sort=True")</f>
        <v>#N/A Missing Value</v>
      </c>
    </row>
    <row r="1597" spans="16:21" x14ac:dyDescent="0.25">
      <c r="P1597" s="10">
        <v>36836</v>
      </c>
      <c r="Q1597">
        <v>5.783188</v>
      </c>
      <c r="S1597" s="42">
        <f t="shared" ca="1" si="29"/>
        <v>47374</v>
      </c>
      <c r="T1597" s="43" t="str">
        <f ca="1">_xll.BInterpol('Base CDI'!$H$4:$H$28,'Base CDI'!$J$4:$J$29,S1597,"Cubic","Extrapolate=Linear","MultiX=Average","Skip=True","Sort=True")</f>
        <v>#N/A Missing Value</v>
      </c>
      <c r="U1597" s="43" t="str">
        <f ca="1">_xll.BInterpol('Base CDI'!$H$4:$H$28,'Base CDI'!$I$4:$I$29,S1597,"Cubic","Extrapolate=Linear","MultiX=Average","Skip=True","Sort=True")</f>
        <v>#N/A Missing Value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47375</v>
      </c>
      <c r="T1598" s="43" t="str">
        <f ca="1">_xll.BInterpol('Base CDI'!$H$4:$H$28,'Base CDI'!$J$4:$J$29,S1598,"Cubic","Extrapolate=Linear","MultiX=Average","Skip=True","Sort=True")</f>
        <v>#N/A Missing Value</v>
      </c>
      <c r="U1598" s="43" t="str">
        <f ca="1">_xll.BInterpol('Base CDI'!$H$4:$H$28,'Base CDI'!$I$4:$I$29,S1598,"Cubic","Extrapolate=Linear","MultiX=Average","Skip=True","Sort=True")</f>
        <v>#N/A Missing Value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47376</v>
      </c>
      <c r="T1599" s="43" t="str">
        <f ca="1">_xll.BInterpol('Base CDI'!$H$4:$H$28,'Base CDI'!$J$4:$J$29,S1599,"Cubic","Extrapolate=Linear","MultiX=Average","Skip=True","Sort=True")</f>
        <v>#N/A Missing Value</v>
      </c>
      <c r="U1599" s="43" t="str">
        <f ca="1">_xll.BInterpol('Base CDI'!$H$4:$H$28,'Base CDI'!$I$4:$I$29,S1599,"Cubic","Extrapolate=Linear","MultiX=Average","Skip=True","Sort=True")</f>
        <v>#N/A Missing Value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47377</v>
      </c>
      <c r="T1600" s="43" t="str">
        <f ca="1">_xll.BInterpol('Base CDI'!$H$4:$H$28,'Base CDI'!$J$4:$J$29,S1600,"Cubic","Extrapolate=Linear","MultiX=Average","Skip=True","Sort=True")</f>
        <v>#N/A Missing Value</v>
      </c>
      <c r="U1600" s="43" t="str">
        <f ca="1">_xll.BInterpol('Base CDI'!$H$4:$H$28,'Base CDI'!$I$4:$I$29,S1600,"Cubic","Extrapolate=Linear","MultiX=Average","Skip=True","Sort=True")</f>
        <v>#N/A Missing Value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47378</v>
      </c>
      <c r="T1601" s="43" t="str">
        <f ca="1">_xll.BInterpol('Base CDI'!$H$4:$H$28,'Base CDI'!$J$4:$J$29,S1601,"Cubic","Extrapolate=Linear","MultiX=Average","Skip=True","Sort=True")</f>
        <v>#N/A Missing Value</v>
      </c>
      <c r="U1601" s="43" t="str">
        <f ca="1">_xll.BInterpol('Base CDI'!$H$4:$H$28,'Base CDI'!$I$4:$I$29,S1601,"Cubic","Extrapolate=Linear","MultiX=Average","Skip=True","Sort=True")</f>
        <v>#N/A Missing Value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47379</v>
      </c>
      <c r="T1602" s="43" t="str">
        <f ca="1">_xll.BInterpol('Base CDI'!$H$4:$H$28,'Base CDI'!$J$4:$J$29,S1602,"Cubic","Extrapolate=Linear","MultiX=Average","Skip=True","Sort=True")</f>
        <v>#N/A Missing Value</v>
      </c>
      <c r="U1602" s="43" t="str">
        <f ca="1">_xll.BInterpol('Base CDI'!$H$4:$H$28,'Base CDI'!$I$4:$I$29,S1602,"Cubic","Extrapolate=Linear","MultiX=Average","Skip=True","Sort=True")</f>
        <v>#N/A Missing Value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47380</v>
      </c>
      <c r="T1603" s="43" t="str">
        <f ca="1">_xll.BInterpol('Base CDI'!$H$4:$H$28,'Base CDI'!$J$4:$J$29,S1603,"Cubic","Extrapolate=Linear","MultiX=Average","Skip=True","Sort=True")</f>
        <v>#N/A Missing Value</v>
      </c>
      <c r="U1603" s="43" t="str">
        <f ca="1">_xll.BInterpol('Base CDI'!$H$4:$H$28,'Base CDI'!$I$4:$I$29,S1603,"Cubic","Extrapolate=Linear","MultiX=Average","Skip=True","Sort=True")</f>
        <v>#N/A Missing Value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47381</v>
      </c>
      <c r="T1604" s="43" t="str">
        <f ca="1">_xll.BInterpol('Base CDI'!$H$4:$H$28,'Base CDI'!$J$4:$J$29,S1604,"Cubic","Extrapolate=Linear","MultiX=Average","Skip=True","Sort=True")</f>
        <v>#N/A Missing Value</v>
      </c>
      <c r="U1604" s="43" t="str">
        <f ca="1">_xll.BInterpol('Base CDI'!$H$4:$H$28,'Base CDI'!$I$4:$I$29,S1604,"Cubic","Extrapolate=Linear","MultiX=Average","Skip=True","Sort=True")</f>
        <v>#N/A Missing Value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47382</v>
      </c>
      <c r="T1605" s="43" t="str">
        <f ca="1">_xll.BInterpol('Base CDI'!$H$4:$H$28,'Base CDI'!$J$4:$J$29,S1605,"Cubic","Extrapolate=Linear","MultiX=Average","Skip=True","Sort=True")</f>
        <v>#N/A Missing Value</v>
      </c>
      <c r="U1605" s="43" t="str">
        <f ca="1">_xll.BInterpol('Base CDI'!$H$4:$H$28,'Base CDI'!$I$4:$I$29,S1605,"Cubic","Extrapolate=Linear","MultiX=Average","Skip=True","Sort=True")</f>
        <v>#N/A Missing Value</v>
      </c>
    </row>
    <row r="1606" spans="16:21" x14ac:dyDescent="0.25">
      <c r="P1606" s="10">
        <v>36850</v>
      </c>
      <c r="Q1606">
        <v>5.814756</v>
      </c>
      <c r="S1606" s="42">
        <f t="shared" ca="1" si="29"/>
        <v>47383</v>
      </c>
      <c r="T1606" s="43" t="str">
        <f ca="1">_xll.BInterpol('Base CDI'!$H$4:$H$28,'Base CDI'!$J$4:$J$29,S1606,"Cubic","Extrapolate=Linear","MultiX=Average","Skip=True","Sort=True")</f>
        <v>#N/A Missing Value</v>
      </c>
      <c r="U1606" s="43" t="str">
        <f ca="1">_xll.BInterpol('Base CDI'!$H$4:$H$28,'Base CDI'!$I$4:$I$29,S1606,"Cubic","Extrapolate=Linear","MultiX=Average","Skip=True","Sort=True")</f>
        <v>#N/A Missing Value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47384</v>
      </c>
      <c r="T1607" s="43" t="str">
        <f ca="1">_xll.BInterpol('Base CDI'!$H$4:$H$28,'Base CDI'!$J$4:$J$29,S1607,"Cubic","Extrapolate=Linear","MultiX=Average","Skip=True","Sort=True")</f>
        <v>#N/A Missing Value</v>
      </c>
      <c r="U1607" s="43" t="str">
        <f ca="1">_xll.BInterpol('Base CDI'!$H$4:$H$28,'Base CDI'!$I$4:$I$29,S1607,"Cubic","Extrapolate=Linear","MultiX=Average","Skip=True","Sort=True")</f>
        <v>#N/A Missing Value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47385</v>
      </c>
      <c r="T1608" s="43" t="str">
        <f ca="1">_xll.BInterpol('Base CDI'!$H$4:$H$28,'Base CDI'!$J$4:$J$29,S1608,"Cubic","Extrapolate=Linear","MultiX=Average","Skip=True","Sort=True")</f>
        <v>#N/A Missing Value</v>
      </c>
      <c r="U1608" s="43" t="str">
        <f ca="1">_xll.BInterpol('Base CDI'!$H$4:$H$28,'Base CDI'!$I$4:$I$29,S1608,"Cubic","Extrapolate=Linear","MultiX=Average","Skip=True","Sort=True")</f>
        <v>#N/A Missing Value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47386</v>
      </c>
      <c r="T1609" s="43" t="str">
        <f ca="1">_xll.BInterpol('Base CDI'!$H$4:$H$28,'Base CDI'!$J$4:$J$29,S1609,"Cubic","Extrapolate=Linear","MultiX=Average","Skip=True","Sort=True")</f>
        <v>#N/A Missing Value</v>
      </c>
      <c r="U1609" s="43" t="str">
        <f ca="1">_xll.BInterpol('Base CDI'!$H$4:$H$28,'Base CDI'!$I$4:$I$29,S1609,"Cubic","Extrapolate=Linear","MultiX=Average","Skip=True","Sort=True")</f>
        <v>#N/A Missing Value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47387</v>
      </c>
      <c r="T1610" s="43" t="str">
        <f ca="1">_xll.BInterpol('Base CDI'!$H$4:$H$28,'Base CDI'!$J$4:$J$29,S1610,"Cubic","Extrapolate=Linear","MultiX=Average","Skip=True","Sort=True")</f>
        <v>#N/A Missing Value</v>
      </c>
      <c r="U1610" s="43" t="str">
        <f ca="1">_xll.BInterpol('Base CDI'!$H$4:$H$28,'Base CDI'!$I$4:$I$29,S1610,"Cubic","Extrapolate=Linear","MultiX=Average","Skip=True","Sort=True")</f>
        <v>#N/A Missing Value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47388</v>
      </c>
      <c r="T1611" s="43" t="str">
        <f ca="1">_xll.BInterpol('Base CDI'!$H$4:$H$28,'Base CDI'!$J$4:$J$29,S1611,"Cubic","Extrapolate=Linear","MultiX=Average","Skip=True","Sort=True")</f>
        <v>#N/A Missing Value</v>
      </c>
      <c r="U1611" s="43" t="str">
        <f ca="1">_xll.BInterpol('Base CDI'!$H$4:$H$28,'Base CDI'!$I$4:$I$29,S1611,"Cubic","Extrapolate=Linear","MultiX=Average","Skip=True","Sort=True")</f>
        <v>#N/A Missing Value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47389</v>
      </c>
      <c r="T1612" s="43" t="str">
        <f ca="1">_xll.BInterpol('Base CDI'!$H$4:$H$28,'Base CDI'!$J$4:$J$29,S1612,"Cubic","Extrapolate=Linear","MultiX=Average","Skip=True","Sort=True")</f>
        <v>#N/A Missing Value</v>
      </c>
      <c r="U1612" s="43" t="str">
        <f ca="1">_xll.BInterpol('Base CDI'!$H$4:$H$28,'Base CDI'!$I$4:$I$29,S1612,"Cubic","Extrapolate=Linear","MultiX=Average","Skip=True","Sort=True")</f>
        <v>#N/A Missing Value</v>
      </c>
    </row>
    <row r="1613" spans="16:21" x14ac:dyDescent="0.25">
      <c r="P1613" s="10">
        <v>36859</v>
      </c>
      <c r="Q1613">
        <v>5.839385</v>
      </c>
      <c r="S1613" s="42">
        <f t="shared" ca="1" si="30"/>
        <v>47390</v>
      </c>
      <c r="T1613" s="43" t="str">
        <f ca="1">_xll.BInterpol('Base CDI'!$H$4:$H$28,'Base CDI'!$J$4:$J$29,S1613,"Cubic","Extrapolate=Linear","MultiX=Average","Skip=True","Sort=True")</f>
        <v>#N/A Missing Value</v>
      </c>
      <c r="U1613" s="43" t="str">
        <f ca="1">_xll.BInterpol('Base CDI'!$H$4:$H$28,'Base CDI'!$I$4:$I$29,S1613,"Cubic","Extrapolate=Linear","MultiX=Average","Skip=True","Sort=True")</f>
        <v>#N/A Missing Value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47391</v>
      </c>
      <c r="T1614" s="43" t="str">
        <f ca="1">_xll.BInterpol('Base CDI'!$H$4:$H$28,'Base CDI'!$J$4:$J$29,S1614,"Cubic","Extrapolate=Linear","MultiX=Average","Skip=True","Sort=True")</f>
        <v>#N/A Missing Value</v>
      </c>
      <c r="U1614" s="43" t="str">
        <f ca="1">_xll.BInterpol('Base CDI'!$H$4:$H$28,'Base CDI'!$I$4:$I$29,S1614,"Cubic","Extrapolate=Linear","MultiX=Average","Skip=True","Sort=True")</f>
        <v>#N/A Missing Value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47392</v>
      </c>
      <c r="T1615" s="43" t="str">
        <f ca="1">_xll.BInterpol('Base CDI'!$H$4:$H$28,'Base CDI'!$J$4:$J$29,S1615,"Cubic","Extrapolate=Linear","MultiX=Average","Skip=True","Sort=True")</f>
        <v>#N/A Missing Value</v>
      </c>
      <c r="U1615" s="43" t="str">
        <f ca="1">_xll.BInterpol('Base CDI'!$H$4:$H$28,'Base CDI'!$I$4:$I$29,S1615,"Cubic","Extrapolate=Linear","MultiX=Average","Skip=True","Sort=True")</f>
        <v>#N/A Missing Value</v>
      </c>
    </row>
    <row r="1616" spans="16:21" x14ac:dyDescent="0.25">
      <c r="P1616" s="10">
        <v>36864</v>
      </c>
      <c r="Q1616">
        <v>5.849933</v>
      </c>
      <c r="S1616" s="42">
        <f t="shared" ca="1" si="30"/>
        <v>47393</v>
      </c>
      <c r="T1616" s="43" t="str">
        <f ca="1">_xll.BInterpol('Base CDI'!$H$4:$H$28,'Base CDI'!$J$4:$J$29,S1616,"Cubic","Extrapolate=Linear","MultiX=Average","Skip=True","Sort=True")</f>
        <v>#N/A Missing Value</v>
      </c>
      <c r="U1616" s="43" t="str">
        <f ca="1">_xll.BInterpol('Base CDI'!$H$4:$H$28,'Base CDI'!$I$4:$I$29,S1616,"Cubic","Extrapolate=Linear","MultiX=Average","Skip=True","Sort=True")</f>
        <v>#N/A Missing Value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47394</v>
      </c>
      <c r="T1617" s="43" t="str">
        <f ca="1">_xll.BInterpol('Base CDI'!$H$4:$H$28,'Base CDI'!$J$4:$J$29,S1617,"Cubic","Extrapolate=Linear","MultiX=Average","Skip=True","Sort=True")</f>
        <v>#N/A Missing Value</v>
      </c>
      <c r="U1617" s="43" t="str">
        <f ca="1">_xll.BInterpol('Base CDI'!$H$4:$H$28,'Base CDI'!$I$4:$I$29,S1617,"Cubic","Extrapolate=Linear","MultiX=Average","Skip=True","Sort=True")</f>
        <v>#N/A Missing Value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47395</v>
      </c>
      <c r="T1618" s="43" t="str">
        <f ca="1">_xll.BInterpol('Base CDI'!$H$4:$H$28,'Base CDI'!$J$4:$J$29,S1618,"Cubic","Extrapolate=Linear","MultiX=Average","Skip=True","Sort=True")</f>
        <v>#N/A Missing Value</v>
      </c>
      <c r="U1618" s="43" t="str">
        <f ca="1">_xll.BInterpol('Base CDI'!$H$4:$H$28,'Base CDI'!$I$4:$I$29,S1618,"Cubic","Extrapolate=Linear","MultiX=Average","Skip=True","Sort=True")</f>
        <v>#N/A Missing Value</v>
      </c>
    </row>
    <row r="1619" spans="16:21" x14ac:dyDescent="0.25">
      <c r="P1619" s="10">
        <v>36867</v>
      </c>
      <c r="Q1619">
        <v>5.860493</v>
      </c>
      <c r="S1619" s="42">
        <f t="shared" ca="1" si="30"/>
        <v>47396</v>
      </c>
      <c r="T1619" s="43" t="str">
        <f ca="1">_xll.BInterpol('Base CDI'!$H$4:$H$28,'Base CDI'!$J$4:$J$29,S1619,"Cubic","Extrapolate=Linear","MultiX=Average","Skip=True","Sort=True")</f>
        <v>#N/A Missing Value</v>
      </c>
      <c r="U1619" s="43" t="str">
        <f ca="1">_xll.BInterpol('Base CDI'!$H$4:$H$28,'Base CDI'!$I$4:$I$29,S1619,"Cubic","Extrapolate=Linear","MultiX=Average","Skip=True","Sort=True")</f>
        <v>#N/A Missing Value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47397</v>
      </c>
      <c r="T1620" s="43" t="str">
        <f ca="1">_xll.BInterpol('Base CDI'!$H$4:$H$28,'Base CDI'!$J$4:$J$29,S1620,"Cubic","Extrapolate=Linear","MultiX=Average","Skip=True","Sort=True")</f>
        <v>#N/A Missing Value</v>
      </c>
      <c r="U1620" s="43" t="str">
        <f ca="1">_xll.BInterpol('Base CDI'!$H$4:$H$28,'Base CDI'!$I$4:$I$29,S1620,"Cubic","Extrapolate=Linear","MultiX=Average","Skip=True","Sort=True")</f>
        <v>#N/A Missing Value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47398</v>
      </c>
      <c r="T1621" s="43" t="str">
        <f ca="1">_xll.BInterpol('Base CDI'!$H$4:$H$28,'Base CDI'!$J$4:$J$29,S1621,"Cubic","Extrapolate=Linear","MultiX=Average","Skip=True","Sort=True")</f>
        <v>#N/A Missing Value</v>
      </c>
      <c r="U1621" s="43" t="str">
        <f ca="1">_xll.BInterpol('Base CDI'!$H$4:$H$28,'Base CDI'!$I$4:$I$29,S1621,"Cubic","Extrapolate=Linear","MultiX=Average","Skip=True","Sort=True")</f>
        <v>#N/A Missing Value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47399</v>
      </c>
      <c r="T1622" s="43" t="str">
        <f ca="1">_xll.BInterpol('Base CDI'!$H$4:$H$28,'Base CDI'!$J$4:$J$29,S1622,"Cubic","Extrapolate=Linear","MultiX=Average","Skip=True","Sort=True")</f>
        <v>#N/A Missing Value</v>
      </c>
      <c r="U1622" s="43" t="str">
        <f ca="1">_xll.BInterpol('Base CDI'!$H$4:$H$28,'Base CDI'!$I$4:$I$29,S1622,"Cubic","Extrapolate=Linear","MultiX=Average","Skip=True","Sort=True")</f>
        <v>#N/A Missing Value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47400</v>
      </c>
      <c r="T1623" s="43" t="str">
        <f ca="1">_xll.BInterpol('Base CDI'!$H$4:$H$28,'Base CDI'!$J$4:$J$29,S1623,"Cubic","Extrapolate=Linear","MultiX=Average","Skip=True","Sort=True")</f>
        <v>#N/A Missing Value</v>
      </c>
      <c r="U1623" s="43" t="str">
        <f ca="1">_xll.BInterpol('Base CDI'!$H$4:$H$28,'Base CDI'!$I$4:$I$29,S1623,"Cubic","Extrapolate=Linear","MultiX=Average","Skip=True","Sort=True")</f>
        <v>#N/A Missing Value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47401</v>
      </c>
      <c r="T1624" s="43" t="str">
        <f ca="1">_xll.BInterpol('Base CDI'!$H$4:$H$28,'Base CDI'!$J$4:$J$29,S1624,"Cubic","Extrapolate=Linear","MultiX=Average","Skip=True","Sort=True")</f>
        <v>#N/A Missing Value</v>
      </c>
      <c r="U1624" s="43" t="str">
        <f ca="1">_xll.BInterpol('Base CDI'!$H$4:$H$28,'Base CDI'!$I$4:$I$29,S1624,"Cubic","Extrapolate=Linear","MultiX=Average","Skip=True","Sort=True")</f>
        <v>#N/A Missing Value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47402</v>
      </c>
      <c r="T1625" s="43" t="str">
        <f ca="1">_xll.BInterpol('Base CDI'!$H$4:$H$28,'Base CDI'!$J$4:$J$29,S1625,"Cubic","Extrapolate=Linear","MultiX=Average","Skip=True","Sort=True")</f>
        <v>#N/A Missing Value</v>
      </c>
      <c r="U1625" s="43" t="str">
        <f ca="1">_xll.BInterpol('Base CDI'!$H$4:$H$28,'Base CDI'!$I$4:$I$29,S1625,"Cubic","Extrapolate=Linear","MultiX=Average","Skip=True","Sort=True")</f>
        <v>#N/A Missing Value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47403</v>
      </c>
      <c r="T1626" s="43" t="str">
        <f ca="1">_xll.BInterpol('Base CDI'!$H$4:$H$28,'Base CDI'!$J$4:$J$29,S1626,"Cubic","Extrapolate=Linear","MultiX=Average","Skip=True","Sort=True")</f>
        <v>#N/A Missing Value</v>
      </c>
      <c r="U1626" s="43" t="str">
        <f ca="1">_xll.BInterpol('Base CDI'!$H$4:$H$28,'Base CDI'!$I$4:$I$29,S1626,"Cubic","Extrapolate=Linear","MultiX=Average","Skip=True","Sort=True")</f>
        <v>#N/A Missing Value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47404</v>
      </c>
      <c r="T1627" s="43" t="str">
        <f ca="1">_xll.BInterpol('Base CDI'!$H$4:$H$28,'Base CDI'!$J$4:$J$29,S1627,"Cubic","Extrapolate=Linear","MultiX=Average","Skip=True","Sort=True")</f>
        <v>#N/A Missing Value</v>
      </c>
      <c r="U1627" s="43" t="str">
        <f ca="1">_xll.BInterpol('Base CDI'!$H$4:$H$28,'Base CDI'!$I$4:$I$29,S1627,"Cubic","Extrapolate=Linear","MultiX=Average","Skip=True","Sort=True")</f>
        <v>#N/A Missing Value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47405</v>
      </c>
      <c r="T1628" s="43" t="str">
        <f ca="1">_xll.BInterpol('Base CDI'!$H$4:$H$28,'Base CDI'!$J$4:$J$29,S1628,"Cubic","Extrapolate=Linear","MultiX=Average","Skip=True","Sort=True")</f>
        <v>#N/A Missing Value</v>
      </c>
      <c r="U1628" s="43" t="str">
        <f ca="1">_xll.BInterpol('Base CDI'!$H$4:$H$28,'Base CDI'!$I$4:$I$29,S1628,"Cubic","Extrapolate=Linear","MultiX=Average","Skip=True","Sort=True")</f>
        <v>#N/A Missing Value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47406</v>
      </c>
      <c r="T1629" s="43" t="str">
        <f ca="1">_xll.BInterpol('Base CDI'!$H$4:$H$28,'Base CDI'!$J$4:$J$29,S1629,"Cubic","Extrapolate=Linear","MultiX=Average","Skip=True","Sort=True")</f>
        <v>#N/A Missing Value</v>
      </c>
      <c r="U1629" s="43" t="str">
        <f ca="1">_xll.BInterpol('Base CDI'!$H$4:$H$28,'Base CDI'!$I$4:$I$29,S1629,"Cubic","Extrapolate=Linear","MultiX=Average","Skip=True","Sort=True")</f>
        <v>#N/A Missing Value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47407</v>
      </c>
      <c r="T1630" s="43" t="str">
        <f ca="1">_xll.BInterpol('Base CDI'!$H$4:$H$28,'Base CDI'!$J$4:$J$29,S1630,"Cubic","Extrapolate=Linear","MultiX=Average","Skip=True","Sort=True")</f>
        <v>#N/A Missing Value</v>
      </c>
      <c r="U1630" s="43" t="str">
        <f ca="1">_xll.BInterpol('Base CDI'!$H$4:$H$28,'Base CDI'!$I$4:$I$29,S1630,"Cubic","Extrapolate=Linear","MultiX=Average","Skip=True","Sort=True")</f>
        <v>#N/A Missing Value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47408</v>
      </c>
      <c r="T1631" s="43" t="str">
        <f ca="1">_xll.BInterpol('Base CDI'!$H$4:$H$28,'Base CDI'!$J$4:$J$29,S1631,"Cubic","Extrapolate=Linear","MultiX=Average","Skip=True","Sort=True")</f>
        <v>#N/A Missing Value</v>
      </c>
      <c r="U1631" s="43" t="str">
        <f ca="1">_xll.BInterpol('Base CDI'!$H$4:$H$28,'Base CDI'!$I$4:$I$29,S1631,"Cubic","Extrapolate=Linear","MultiX=Average","Skip=True","Sort=True")</f>
        <v>#N/A Missing Value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47409</v>
      </c>
      <c r="T1632" s="43" t="str">
        <f ca="1">_xll.BInterpol('Base CDI'!$H$4:$H$28,'Base CDI'!$J$4:$J$29,S1632,"Cubic","Extrapolate=Linear","MultiX=Average","Skip=True","Sort=True")</f>
        <v>#N/A Missing Value</v>
      </c>
      <c r="U1632" s="43" t="str">
        <f ca="1">_xll.BInterpol('Base CDI'!$H$4:$H$28,'Base CDI'!$I$4:$I$29,S1632,"Cubic","Extrapolate=Linear","MultiX=Average","Skip=True","Sort=True")</f>
        <v>#N/A Missing Value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47410</v>
      </c>
      <c r="T1633" s="43" t="str">
        <f ca="1">_xll.BInterpol('Base CDI'!$H$4:$H$28,'Base CDI'!$J$4:$J$29,S1633,"Cubic","Extrapolate=Linear","MultiX=Average","Skip=True","Sort=True")</f>
        <v>#N/A Missing Value</v>
      </c>
      <c r="U1633" s="43" t="str">
        <f ca="1">_xll.BInterpol('Base CDI'!$H$4:$H$28,'Base CDI'!$I$4:$I$29,S1633,"Cubic","Extrapolate=Linear","MultiX=Average","Skip=True","Sort=True")</f>
        <v>#N/A Missing Value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47411</v>
      </c>
      <c r="T1634" s="43" t="str">
        <f ca="1">_xll.BInterpol('Base CDI'!$H$4:$H$28,'Base CDI'!$J$4:$J$29,S1634,"Cubic","Extrapolate=Linear","MultiX=Average","Skip=True","Sort=True")</f>
        <v>#N/A Missing Value</v>
      </c>
      <c r="U1634" s="43" t="str">
        <f ca="1">_xll.BInterpol('Base CDI'!$H$4:$H$28,'Base CDI'!$I$4:$I$29,S1634,"Cubic","Extrapolate=Linear","MultiX=Average","Skip=True","Sort=True")</f>
        <v>#N/A Missing Value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47412</v>
      </c>
      <c r="T1635" s="43" t="str">
        <f ca="1">_xll.BInterpol('Base CDI'!$H$4:$H$28,'Base CDI'!$J$4:$J$29,S1635,"Cubic","Extrapolate=Linear","MultiX=Average","Skip=True","Sort=True")</f>
        <v>#N/A Missing Value</v>
      </c>
      <c r="U1635" s="43" t="str">
        <f ca="1">_xll.BInterpol('Base CDI'!$H$4:$H$28,'Base CDI'!$I$4:$I$29,S1635,"Cubic","Extrapolate=Linear","MultiX=Average","Skip=True","Sort=True")</f>
        <v>#N/A Missing Value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47413</v>
      </c>
      <c r="T1636" s="43" t="str">
        <f ca="1">_xll.BInterpol('Base CDI'!$H$4:$H$28,'Base CDI'!$J$4:$J$29,S1636,"Cubic","Extrapolate=Linear","MultiX=Average","Skip=True","Sort=True")</f>
        <v>#N/A Missing Value</v>
      </c>
      <c r="U1636" s="43" t="str">
        <f ca="1">_xll.BInterpol('Base CDI'!$H$4:$H$28,'Base CDI'!$I$4:$I$29,S1636,"Cubic","Extrapolate=Linear","MultiX=Average","Skip=True","Sort=True")</f>
        <v>#N/A Missing Value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47414</v>
      </c>
      <c r="T1637" s="43" t="str">
        <f ca="1">_xll.BInterpol('Base CDI'!$H$4:$H$28,'Base CDI'!$J$4:$J$29,S1637,"Cubic","Extrapolate=Linear","MultiX=Average","Skip=True","Sort=True")</f>
        <v>#N/A Missing Value</v>
      </c>
      <c r="U1637" s="43" t="str">
        <f ca="1">_xll.BInterpol('Base CDI'!$H$4:$H$28,'Base CDI'!$I$4:$I$29,S1637,"Cubic","Extrapolate=Linear","MultiX=Average","Skip=True","Sort=True")</f>
        <v>#N/A Missing Value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47415</v>
      </c>
      <c r="T1638" s="43" t="str">
        <f ca="1">_xll.BInterpol('Base CDI'!$H$4:$H$28,'Base CDI'!$J$4:$J$29,S1638,"Cubic","Extrapolate=Linear","MultiX=Average","Skip=True","Sort=True")</f>
        <v>#N/A Missing Value</v>
      </c>
      <c r="U1638" s="43" t="str">
        <f ca="1">_xll.BInterpol('Base CDI'!$H$4:$H$28,'Base CDI'!$I$4:$I$29,S1638,"Cubic","Extrapolate=Linear","MultiX=Average","Skip=True","Sort=True")</f>
        <v>#N/A Missing Value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47416</v>
      </c>
      <c r="T1639" s="43" t="str">
        <f ca="1">_xll.BInterpol('Base CDI'!$H$4:$H$28,'Base CDI'!$J$4:$J$29,S1639,"Cubic","Extrapolate=Linear","MultiX=Average","Skip=True","Sort=True")</f>
        <v>#N/A Missing Value</v>
      </c>
      <c r="U1639" s="43" t="str">
        <f ca="1">_xll.BInterpol('Base CDI'!$H$4:$H$28,'Base CDI'!$I$4:$I$29,S1639,"Cubic","Extrapolate=Linear","MultiX=Average","Skip=True","Sort=True")</f>
        <v>#N/A Missing Value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47417</v>
      </c>
      <c r="T1640" s="43" t="str">
        <f ca="1">_xll.BInterpol('Base CDI'!$H$4:$H$28,'Base CDI'!$J$4:$J$29,S1640,"Cubic","Extrapolate=Linear","MultiX=Average","Skip=True","Sort=True")</f>
        <v>#N/A Missing Value</v>
      </c>
      <c r="U1640" s="43" t="str">
        <f ca="1">_xll.BInterpol('Base CDI'!$H$4:$H$28,'Base CDI'!$I$4:$I$29,S1640,"Cubic","Extrapolate=Linear","MultiX=Average","Skip=True","Sort=True")</f>
        <v>#N/A Missing Value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47418</v>
      </c>
      <c r="T1641" s="43" t="str">
        <f ca="1">_xll.BInterpol('Base CDI'!$H$4:$H$28,'Base CDI'!$J$4:$J$29,S1641,"Cubic","Extrapolate=Linear","MultiX=Average","Skip=True","Sort=True")</f>
        <v>#N/A Missing Value</v>
      </c>
      <c r="U1641" s="43" t="str">
        <f ca="1">_xll.BInterpol('Base CDI'!$H$4:$H$28,'Base CDI'!$I$4:$I$29,S1641,"Cubic","Extrapolate=Linear","MultiX=Average","Skip=True","Sort=True")</f>
        <v>#N/A Missing Value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47419</v>
      </c>
      <c r="T1642" s="43" t="str">
        <f ca="1">_xll.BInterpol('Base CDI'!$H$4:$H$28,'Base CDI'!$J$4:$J$29,S1642,"Cubic","Extrapolate=Linear","MultiX=Average","Skip=True","Sort=True")</f>
        <v>#N/A Missing Value</v>
      </c>
      <c r="U1642" s="43" t="str">
        <f ca="1">_xll.BInterpol('Base CDI'!$H$4:$H$28,'Base CDI'!$I$4:$I$29,S1642,"Cubic","Extrapolate=Linear","MultiX=Average","Skip=True","Sort=True")</f>
        <v>#N/A Missing Value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47420</v>
      </c>
      <c r="T1643" s="43" t="str">
        <f ca="1">_xll.BInterpol('Base CDI'!$H$4:$H$28,'Base CDI'!$J$4:$J$29,S1643,"Cubic","Extrapolate=Linear","MultiX=Average","Skip=True","Sort=True")</f>
        <v>#N/A Missing Value</v>
      </c>
      <c r="U1643" s="43" t="str">
        <f ca="1">_xll.BInterpol('Base CDI'!$H$4:$H$28,'Base CDI'!$I$4:$I$29,S1643,"Cubic","Extrapolate=Linear","MultiX=Average","Skip=True","Sort=True")</f>
        <v>#N/A Missing Value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47421</v>
      </c>
      <c r="T1644" s="43" t="str">
        <f ca="1">_xll.BInterpol('Base CDI'!$H$4:$H$28,'Base CDI'!$J$4:$J$29,S1644,"Cubic","Extrapolate=Linear","MultiX=Average","Skip=True","Sort=True")</f>
        <v>#N/A Missing Value</v>
      </c>
      <c r="U1644" s="43" t="str">
        <f ca="1">_xll.BInterpol('Base CDI'!$H$4:$H$28,'Base CDI'!$I$4:$I$29,S1644,"Cubic","Extrapolate=Linear","MultiX=Average","Skip=True","Sort=True")</f>
        <v>#N/A Missing Value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47422</v>
      </c>
      <c r="T1645" s="43" t="str">
        <f ca="1">_xll.BInterpol('Base CDI'!$H$4:$H$28,'Base CDI'!$J$4:$J$29,S1645,"Cubic","Extrapolate=Linear","MultiX=Average","Skip=True","Sort=True")</f>
        <v>#N/A Missing Value</v>
      </c>
      <c r="U1645" s="43" t="str">
        <f ca="1">_xll.BInterpol('Base CDI'!$H$4:$H$28,'Base CDI'!$I$4:$I$29,S1645,"Cubic","Extrapolate=Linear","MultiX=Average","Skip=True","Sort=True")</f>
        <v>#N/A Missing Value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47423</v>
      </c>
      <c r="T1646" s="43" t="str">
        <f ca="1">_xll.BInterpol('Base CDI'!$H$4:$H$28,'Base CDI'!$J$4:$J$29,S1646,"Cubic","Extrapolate=Linear","MultiX=Average","Skip=True","Sort=True")</f>
        <v>#N/A Missing Value</v>
      </c>
      <c r="U1646" s="43" t="str">
        <f ca="1">_xll.BInterpol('Base CDI'!$H$4:$H$28,'Base CDI'!$I$4:$I$29,S1646,"Cubic","Extrapolate=Linear","MultiX=Average","Skip=True","Sort=True")</f>
        <v>#N/A Missing Value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47424</v>
      </c>
      <c r="T1647" s="43" t="str">
        <f ca="1">_xll.BInterpol('Base CDI'!$H$4:$H$28,'Base CDI'!$J$4:$J$29,S1647,"Cubic","Extrapolate=Linear","MultiX=Average","Skip=True","Sort=True")</f>
        <v>#N/A Missing Value</v>
      </c>
      <c r="U1647" s="43" t="str">
        <f ca="1">_xll.BInterpol('Base CDI'!$H$4:$H$28,'Base CDI'!$I$4:$I$29,S1647,"Cubic","Extrapolate=Linear","MultiX=Average","Skip=True","Sort=True")</f>
        <v>#N/A Missing Value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47425</v>
      </c>
      <c r="T1648" s="43" t="str">
        <f ca="1">_xll.BInterpol('Base CDI'!$H$4:$H$28,'Base CDI'!$J$4:$J$29,S1648,"Cubic","Extrapolate=Linear","MultiX=Average","Skip=True","Sort=True")</f>
        <v>#N/A Missing Value</v>
      </c>
      <c r="U1648" s="43" t="str">
        <f ca="1">_xll.BInterpol('Base CDI'!$H$4:$H$28,'Base CDI'!$I$4:$I$29,S1648,"Cubic","Extrapolate=Linear","MultiX=Average","Skip=True","Sort=True")</f>
        <v>#N/A Missing Value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47426</v>
      </c>
      <c r="T1649" s="43" t="str">
        <f ca="1">_xll.BInterpol('Base CDI'!$H$4:$H$28,'Base CDI'!$J$4:$J$29,S1649,"Cubic","Extrapolate=Linear","MultiX=Average","Skip=True","Sort=True")</f>
        <v>#N/A Missing Value</v>
      </c>
      <c r="U1649" s="43" t="str">
        <f ca="1">_xll.BInterpol('Base CDI'!$H$4:$H$28,'Base CDI'!$I$4:$I$29,S1649,"Cubic","Extrapolate=Linear","MultiX=Average","Skip=True","Sort=True")</f>
        <v>#N/A Missing Value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47427</v>
      </c>
      <c r="T1650" s="43" t="str">
        <f ca="1">_xll.BInterpol('Base CDI'!$H$4:$H$28,'Base CDI'!$J$4:$J$29,S1650,"Cubic","Extrapolate=Linear","MultiX=Average","Skip=True","Sort=True")</f>
        <v>#N/A Missing Value</v>
      </c>
      <c r="U1650" s="43" t="str">
        <f ca="1">_xll.BInterpol('Base CDI'!$H$4:$H$28,'Base CDI'!$I$4:$I$29,S1650,"Cubic","Extrapolate=Linear","MultiX=Average","Skip=True","Sort=True")</f>
        <v>#N/A Missing Value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47428</v>
      </c>
      <c r="T1651" s="43" t="str">
        <f ca="1">_xll.BInterpol('Base CDI'!$H$4:$H$28,'Base CDI'!$J$4:$J$29,S1651,"Cubic","Extrapolate=Linear","MultiX=Average","Skip=True","Sort=True")</f>
        <v>#N/A Missing Value</v>
      </c>
      <c r="U1651" s="43" t="str">
        <f ca="1">_xll.BInterpol('Base CDI'!$H$4:$H$28,'Base CDI'!$I$4:$I$29,S1651,"Cubic","Extrapolate=Linear","MultiX=Average","Skip=True","Sort=True")</f>
        <v>#N/A Missing Value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47429</v>
      </c>
      <c r="T1652" s="43" t="str">
        <f ca="1">_xll.BInterpol('Base CDI'!$H$4:$H$28,'Base CDI'!$J$4:$J$29,S1652,"Cubic","Extrapolate=Linear","MultiX=Average","Skip=True","Sort=True")</f>
        <v>#N/A Missing Value</v>
      </c>
      <c r="U1652" s="43" t="str">
        <f ca="1">_xll.BInterpol('Base CDI'!$H$4:$H$28,'Base CDI'!$I$4:$I$29,S1652,"Cubic","Extrapolate=Linear","MultiX=Average","Skip=True","Sort=True")</f>
        <v>#N/A Missing Value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47430</v>
      </c>
      <c r="T1653" s="43" t="str">
        <f ca="1">_xll.BInterpol('Base CDI'!$H$4:$H$28,'Base CDI'!$J$4:$J$29,S1653,"Cubic","Extrapolate=Linear","MultiX=Average","Skip=True","Sort=True")</f>
        <v>#N/A Missing Value</v>
      </c>
      <c r="U1653" s="43" t="str">
        <f ca="1">_xll.BInterpol('Base CDI'!$H$4:$H$28,'Base CDI'!$I$4:$I$29,S1653,"Cubic","Extrapolate=Linear","MultiX=Average","Skip=True","Sort=True")</f>
        <v>#N/A Missing Value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47431</v>
      </c>
      <c r="T1654" s="43" t="str">
        <f ca="1">_xll.BInterpol('Base CDI'!$H$4:$H$28,'Base CDI'!$J$4:$J$29,S1654,"Cubic","Extrapolate=Linear","MultiX=Average","Skip=True","Sort=True")</f>
        <v>#N/A Missing Value</v>
      </c>
      <c r="U1654" s="43" t="str">
        <f ca="1">_xll.BInterpol('Base CDI'!$H$4:$H$28,'Base CDI'!$I$4:$I$29,S1654,"Cubic","Extrapolate=Linear","MultiX=Average","Skip=True","Sort=True")</f>
        <v>#N/A Missing Value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47432</v>
      </c>
      <c r="T1655" s="43" t="str">
        <f ca="1">_xll.BInterpol('Base CDI'!$H$4:$H$28,'Base CDI'!$J$4:$J$29,S1655,"Cubic","Extrapolate=Linear","MultiX=Average","Skip=True","Sort=True")</f>
        <v>#N/A Missing Value</v>
      </c>
      <c r="U1655" s="43" t="str">
        <f ca="1">_xll.BInterpol('Base CDI'!$H$4:$H$28,'Base CDI'!$I$4:$I$29,S1655,"Cubic","Extrapolate=Linear","MultiX=Average","Skip=True","Sort=True")</f>
        <v>#N/A Missing Value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47433</v>
      </c>
      <c r="T1656" s="43" t="str">
        <f ca="1">_xll.BInterpol('Base CDI'!$H$4:$H$28,'Base CDI'!$J$4:$J$29,S1656,"Cubic","Extrapolate=Linear","MultiX=Average","Skip=True","Sort=True")</f>
        <v>#N/A Missing Value</v>
      </c>
      <c r="U1656" s="43" t="str">
        <f ca="1">_xll.BInterpol('Base CDI'!$H$4:$H$28,'Base CDI'!$I$4:$I$29,S1656,"Cubic","Extrapolate=Linear","MultiX=Average","Skip=True","Sort=True")</f>
        <v>#N/A Missing Value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47434</v>
      </c>
      <c r="T1657" s="43" t="str">
        <f ca="1">_xll.BInterpol('Base CDI'!$H$4:$H$28,'Base CDI'!$J$4:$J$29,S1657,"Cubic","Extrapolate=Linear","MultiX=Average","Skip=True","Sort=True")</f>
        <v>#N/A Missing Value</v>
      </c>
      <c r="U1657" s="43" t="str">
        <f ca="1">_xll.BInterpol('Base CDI'!$H$4:$H$28,'Base CDI'!$I$4:$I$29,S1657,"Cubic","Extrapolate=Linear","MultiX=Average","Skip=True","Sort=True")</f>
        <v>#N/A Missing Value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47435</v>
      </c>
      <c r="T1658" s="43" t="str">
        <f ca="1">_xll.BInterpol('Base CDI'!$H$4:$H$28,'Base CDI'!$J$4:$J$29,S1658,"Cubic","Extrapolate=Linear","MultiX=Average","Skip=True","Sort=True")</f>
        <v>#N/A Missing Value</v>
      </c>
      <c r="U1658" s="43" t="str">
        <f ca="1">_xll.BInterpol('Base CDI'!$H$4:$H$28,'Base CDI'!$I$4:$I$29,S1658,"Cubic","Extrapolate=Linear","MultiX=Average","Skip=True","Sort=True")</f>
        <v>#N/A Missing Value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47436</v>
      </c>
      <c r="T1659" s="43" t="str">
        <f ca="1">_xll.BInterpol('Base CDI'!$H$4:$H$28,'Base CDI'!$J$4:$J$29,S1659,"Cubic","Extrapolate=Linear","MultiX=Average","Skip=True","Sort=True")</f>
        <v>#N/A Missing Value</v>
      </c>
      <c r="U1659" s="43" t="str">
        <f ca="1">_xll.BInterpol('Base CDI'!$H$4:$H$28,'Base CDI'!$I$4:$I$29,S1659,"Cubic","Extrapolate=Linear","MultiX=Average","Skip=True","Sort=True")</f>
        <v>#N/A Missing Value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47437</v>
      </c>
      <c r="T1660" s="43" t="str">
        <f ca="1">_xll.BInterpol('Base CDI'!$H$4:$H$28,'Base CDI'!$J$4:$J$29,S1660,"Cubic","Extrapolate=Linear","MultiX=Average","Skip=True","Sort=True")</f>
        <v>#N/A Missing Value</v>
      </c>
      <c r="U1660" s="43" t="str">
        <f ca="1">_xll.BInterpol('Base CDI'!$H$4:$H$28,'Base CDI'!$I$4:$I$29,S1660,"Cubic","Extrapolate=Linear","MultiX=Average","Skip=True","Sort=True")</f>
        <v>#N/A Missing Value</v>
      </c>
    </row>
    <row r="1661" spans="16:21" x14ac:dyDescent="0.25">
      <c r="P1661" s="10">
        <v>36929</v>
      </c>
      <c r="Q1661">
        <v>6.004003</v>
      </c>
      <c r="S1661" s="42">
        <f t="shared" ca="1" si="30"/>
        <v>47438</v>
      </c>
      <c r="T1661" s="43" t="str">
        <f ca="1">_xll.BInterpol('Base CDI'!$H$4:$H$28,'Base CDI'!$J$4:$J$29,S1661,"Cubic","Extrapolate=Linear","MultiX=Average","Skip=True","Sort=True")</f>
        <v>#N/A Missing Value</v>
      </c>
      <c r="U1661" s="43" t="str">
        <f ca="1">_xll.BInterpol('Base CDI'!$H$4:$H$28,'Base CDI'!$I$4:$I$29,S1661,"Cubic","Extrapolate=Linear","MultiX=Average","Skip=True","Sort=True")</f>
        <v>#N/A Missing Value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47439</v>
      </c>
      <c r="T1662" s="43" t="str">
        <f ca="1">_xll.BInterpol('Base CDI'!$H$4:$H$28,'Base CDI'!$J$4:$J$29,S1662,"Cubic","Extrapolate=Linear","MultiX=Average","Skip=True","Sort=True")</f>
        <v>#N/A Missing Value</v>
      </c>
      <c r="U1662" s="43" t="str">
        <f ca="1">_xll.BInterpol('Base CDI'!$H$4:$H$28,'Base CDI'!$I$4:$I$29,S1662,"Cubic","Extrapolate=Linear","MultiX=Average","Skip=True","Sort=True")</f>
        <v>#N/A Missing Value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47440</v>
      </c>
      <c r="T1663" s="43" t="str">
        <f ca="1">_xll.BInterpol('Base CDI'!$H$4:$H$28,'Base CDI'!$J$4:$J$29,S1663,"Cubic","Extrapolate=Linear","MultiX=Average","Skip=True","Sort=True")</f>
        <v>#N/A Missing Value</v>
      </c>
      <c r="U1663" s="43" t="str">
        <f ca="1">_xll.BInterpol('Base CDI'!$H$4:$H$28,'Base CDI'!$I$4:$I$29,S1663,"Cubic","Extrapolate=Linear","MultiX=Average","Skip=True","Sort=True")</f>
        <v>#N/A Missing Value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47441</v>
      </c>
      <c r="T1664" s="43" t="str">
        <f ca="1">_xll.BInterpol('Base CDI'!$H$4:$H$28,'Base CDI'!$J$4:$J$29,S1664,"Cubic","Extrapolate=Linear","MultiX=Average","Skip=True","Sort=True")</f>
        <v>#N/A Missing Value</v>
      </c>
      <c r="U1664" s="43" t="str">
        <f ca="1">_xll.BInterpol('Base CDI'!$H$4:$H$28,'Base CDI'!$I$4:$I$29,S1664,"Cubic","Extrapolate=Linear","MultiX=Average","Skip=True","Sort=True")</f>
        <v>#N/A Missing Value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47442</v>
      </c>
      <c r="T1665" s="43" t="str">
        <f ca="1">_xll.BInterpol('Base CDI'!$H$4:$H$28,'Base CDI'!$J$4:$J$29,S1665,"Cubic","Extrapolate=Linear","MultiX=Average","Skip=True","Sort=True")</f>
        <v>#N/A Missing Value</v>
      </c>
      <c r="U1665" s="43" t="str">
        <f ca="1">_xll.BInterpol('Base CDI'!$H$4:$H$28,'Base CDI'!$I$4:$I$29,S1665,"Cubic","Extrapolate=Linear","MultiX=Average","Skip=True","Sort=True")</f>
        <v>#N/A Missing Value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47443</v>
      </c>
      <c r="T1666" s="43" t="str">
        <f ca="1">_xll.BInterpol('Base CDI'!$H$4:$H$28,'Base CDI'!$J$4:$J$29,S1666,"Cubic","Extrapolate=Linear","MultiX=Average","Skip=True","Sort=True")</f>
        <v>#N/A Missing Value</v>
      </c>
      <c r="U1666" s="43" t="str">
        <f ca="1">_xll.BInterpol('Base CDI'!$H$4:$H$28,'Base CDI'!$I$4:$I$29,S1666,"Cubic","Extrapolate=Linear","MultiX=Average","Skip=True","Sort=True")</f>
        <v>#N/A Missing Value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47444</v>
      </c>
      <c r="T1667" s="43" t="str">
        <f ca="1">_xll.BInterpol('Base CDI'!$H$4:$H$28,'Base CDI'!$J$4:$J$29,S1667,"Cubic","Extrapolate=Linear","MultiX=Average","Skip=True","Sort=True")</f>
        <v>#N/A Missing Value</v>
      </c>
      <c r="U1667" s="43" t="str">
        <f ca="1">_xll.BInterpol('Base CDI'!$H$4:$H$28,'Base CDI'!$I$4:$I$29,S1667,"Cubic","Extrapolate=Linear","MultiX=Average","Skip=True","Sort=True")</f>
        <v>#N/A Missing Value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47445</v>
      </c>
      <c r="T1668" s="43" t="str">
        <f ca="1">_xll.BInterpol('Base CDI'!$H$4:$H$28,'Base CDI'!$J$4:$J$29,S1668,"Cubic","Extrapolate=Linear","MultiX=Average","Skip=True","Sort=True")</f>
        <v>#N/A Missing Value</v>
      </c>
      <c r="U1668" s="43" t="str">
        <f ca="1">_xll.BInterpol('Base CDI'!$H$4:$H$28,'Base CDI'!$I$4:$I$29,S1668,"Cubic","Extrapolate=Linear","MultiX=Average","Skip=True","Sort=True")</f>
        <v>#N/A Missing Value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47446</v>
      </c>
      <c r="T1669" s="43" t="str">
        <f ca="1">_xll.BInterpol('Base CDI'!$H$4:$H$28,'Base CDI'!$J$4:$J$29,S1669,"Cubic","Extrapolate=Linear","MultiX=Average","Skip=True","Sort=True")</f>
        <v>#N/A Missing Value</v>
      </c>
      <c r="U1669" s="43" t="str">
        <f ca="1">_xll.BInterpol('Base CDI'!$H$4:$H$28,'Base CDI'!$I$4:$I$29,S1669,"Cubic","Extrapolate=Linear","MultiX=Average","Skip=True","Sort=True")</f>
        <v>#N/A Missing Value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47447</v>
      </c>
      <c r="T1670" s="43" t="str">
        <f ca="1">_xll.BInterpol('Base CDI'!$H$4:$H$28,'Base CDI'!$J$4:$J$29,S1670,"Cubic","Extrapolate=Linear","MultiX=Average","Skip=True","Sort=True")</f>
        <v>#N/A Missing Value</v>
      </c>
      <c r="U1670" s="43" t="str">
        <f ca="1">_xll.BInterpol('Base CDI'!$H$4:$H$28,'Base CDI'!$I$4:$I$29,S1670,"Cubic","Extrapolate=Linear","MultiX=Average","Skip=True","Sort=True")</f>
        <v>#N/A Missing Value</v>
      </c>
    </row>
    <row r="1671" spans="16:21" x14ac:dyDescent="0.25">
      <c r="P1671" s="10">
        <v>36943</v>
      </c>
      <c r="Q1671">
        <v>6.037623</v>
      </c>
      <c r="S1671" s="42">
        <f t="shared" ca="1" si="30"/>
        <v>47448</v>
      </c>
      <c r="T1671" s="43" t="str">
        <f ca="1">_xll.BInterpol('Base CDI'!$H$4:$H$28,'Base CDI'!$J$4:$J$29,S1671,"Cubic","Extrapolate=Linear","MultiX=Average","Skip=True","Sort=True")</f>
        <v>#N/A Missing Value</v>
      </c>
      <c r="U1671" s="43" t="str">
        <f ca="1">_xll.BInterpol('Base CDI'!$H$4:$H$28,'Base CDI'!$I$4:$I$29,S1671,"Cubic","Extrapolate=Linear","MultiX=Average","Skip=True","Sort=True")</f>
        <v>#N/A Missing Value</v>
      </c>
    </row>
    <row r="1672" spans="16:21" x14ac:dyDescent="0.25">
      <c r="P1672" s="10">
        <v>36944</v>
      </c>
      <c r="Q1672">
        <v>6.041004</v>
      </c>
      <c r="S1672" s="42">
        <f t="shared" ca="1" si="30"/>
        <v>47449</v>
      </c>
      <c r="T1672" s="43" t="str">
        <f ca="1">_xll.BInterpol('Base CDI'!$H$4:$H$28,'Base CDI'!$J$4:$J$29,S1672,"Cubic","Extrapolate=Linear","MultiX=Average","Skip=True","Sort=True")</f>
        <v>#N/A Missing Value</v>
      </c>
      <c r="U1672" s="43" t="str">
        <f ca="1">_xll.BInterpol('Base CDI'!$H$4:$H$28,'Base CDI'!$I$4:$I$29,S1672,"Cubic","Extrapolate=Linear","MultiX=Average","Skip=True","Sort=True")</f>
        <v>#N/A Missing Value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47450</v>
      </c>
      <c r="T1673" s="43" t="str">
        <f ca="1">_xll.BInterpol('Base CDI'!$H$4:$H$28,'Base CDI'!$J$4:$J$29,S1673,"Cubic","Extrapolate=Linear","MultiX=Average","Skip=True","Sort=True")</f>
        <v>#N/A Missing Value</v>
      </c>
      <c r="U1673" s="43" t="str">
        <f ca="1">_xll.BInterpol('Base CDI'!$H$4:$H$28,'Base CDI'!$I$4:$I$29,S1673,"Cubic","Extrapolate=Linear","MultiX=Average","Skip=True","Sort=True")</f>
        <v>#N/A Missing Value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47451</v>
      </c>
      <c r="T1674" s="43" t="str">
        <f ca="1">_xll.BInterpol('Base CDI'!$H$4:$H$28,'Base CDI'!$J$4:$J$29,S1674,"Cubic","Extrapolate=Linear","MultiX=Average","Skip=True","Sort=True")</f>
        <v>#N/A Missing Value</v>
      </c>
      <c r="U1674" s="43" t="str">
        <f ca="1">_xll.BInterpol('Base CDI'!$H$4:$H$28,'Base CDI'!$I$4:$I$29,S1674,"Cubic","Extrapolate=Linear","MultiX=Average","Skip=True","Sort=True")</f>
        <v>#N/A Missing Value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47452</v>
      </c>
      <c r="T1675" s="43" t="str">
        <f ca="1">_xll.BInterpol('Base CDI'!$H$4:$H$28,'Base CDI'!$J$4:$J$29,S1675,"Cubic","Extrapolate=Linear","MultiX=Average","Skip=True","Sort=True")</f>
        <v>#N/A Missing Value</v>
      </c>
      <c r="U1675" s="43" t="str">
        <f ca="1">_xll.BInterpol('Base CDI'!$H$4:$H$28,'Base CDI'!$I$4:$I$29,S1675,"Cubic","Extrapolate=Linear","MultiX=Average","Skip=True","Sort=True")</f>
        <v>#N/A Missing Value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47453</v>
      </c>
      <c r="T1676" s="43" t="str">
        <f ca="1">_xll.BInterpol('Base CDI'!$H$4:$H$28,'Base CDI'!$J$4:$J$29,S1676,"Cubic","Extrapolate=Linear","MultiX=Average","Skip=True","Sort=True")</f>
        <v>#N/A Missing Value</v>
      </c>
      <c r="U1676" s="43" t="str">
        <f ca="1">_xll.BInterpol('Base CDI'!$H$4:$H$28,'Base CDI'!$I$4:$I$29,S1676,"Cubic","Extrapolate=Linear","MultiX=Average","Skip=True","Sort=True")</f>
        <v>#N/A Missing Value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47454</v>
      </c>
      <c r="T1677" s="43" t="str">
        <f ca="1">_xll.BInterpol('Base CDI'!$H$4:$H$28,'Base CDI'!$J$4:$J$29,S1677,"Cubic","Extrapolate=Linear","MultiX=Average","Skip=True","Sort=True")</f>
        <v>#N/A Missing Value</v>
      </c>
      <c r="U1677" s="43" t="str">
        <f ca="1">_xll.BInterpol('Base CDI'!$H$4:$H$28,'Base CDI'!$I$4:$I$29,S1677,"Cubic","Extrapolate=Linear","MultiX=Average","Skip=True","Sort=True")</f>
        <v>#N/A Missing Value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47455</v>
      </c>
      <c r="T1678" s="43" t="str">
        <f ca="1">_xll.BInterpol('Base CDI'!$H$4:$H$28,'Base CDI'!$J$4:$J$29,S1678,"Cubic","Extrapolate=Linear","MultiX=Average","Skip=True","Sort=True")</f>
        <v>#N/A Missing Value</v>
      </c>
      <c r="U1678" s="43" t="str">
        <f ca="1">_xll.BInterpol('Base CDI'!$H$4:$H$28,'Base CDI'!$I$4:$I$29,S1678,"Cubic","Extrapolate=Linear","MultiX=Average","Skip=True","Sort=True")</f>
        <v>#N/A Missing Value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47456</v>
      </c>
      <c r="T1679" s="43" t="str">
        <f ca="1">_xll.BInterpol('Base CDI'!$H$4:$H$28,'Base CDI'!$J$4:$J$29,S1679,"Cubic","Extrapolate=Linear","MultiX=Average","Skip=True","Sort=True")</f>
        <v>#N/A Missing Value</v>
      </c>
      <c r="U1679" s="43" t="str">
        <f ca="1">_xll.BInterpol('Base CDI'!$H$4:$H$28,'Base CDI'!$I$4:$I$29,S1679,"Cubic","Extrapolate=Linear","MultiX=Average","Skip=True","Sort=True")</f>
        <v>#N/A Missing Value</v>
      </c>
    </row>
    <row r="1680" spans="16:21" x14ac:dyDescent="0.25">
      <c r="P1680" s="10">
        <v>36958</v>
      </c>
      <c r="Q1680">
        <v>6.068041</v>
      </c>
      <c r="S1680" s="42">
        <f t="shared" ca="1" si="31"/>
        <v>47457</v>
      </c>
      <c r="T1680" s="43" t="str">
        <f ca="1">_xll.BInterpol('Base CDI'!$H$4:$H$28,'Base CDI'!$J$4:$J$29,S1680,"Cubic","Extrapolate=Linear","MultiX=Average","Skip=True","Sort=True")</f>
        <v>#N/A Missing Value</v>
      </c>
      <c r="U1680" s="43" t="str">
        <f ca="1">_xll.BInterpol('Base CDI'!$H$4:$H$28,'Base CDI'!$I$4:$I$29,S1680,"Cubic","Extrapolate=Linear","MultiX=Average","Skip=True","Sort=True")</f>
        <v>#N/A Missing Value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47458</v>
      </c>
      <c r="T1681" s="43" t="str">
        <f ca="1">_xll.BInterpol('Base CDI'!$H$4:$H$28,'Base CDI'!$J$4:$J$29,S1681,"Cubic","Extrapolate=Linear","MultiX=Average","Skip=True","Sort=True")</f>
        <v>#N/A Missing Value</v>
      </c>
      <c r="U1681" s="43" t="str">
        <f ca="1">_xll.BInterpol('Base CDI'!$H$4:$H$28,'Base CDI'!$I$4:$I$29,S1681,"Cubic","Extrapolate=Linear","MultiX=Average","Skip=True","Sort=True")</f>
        <v>#N/A Missing Value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47459</v>
      </c>
      <c r="T1682" s="43" t="str">
        <f ca="1">_xll.BInterpol('Base CDI'!$H$4:$H$28,'Base CDI'!$J$4:$J$29,S1682,"Cubic","Extrapolate=Linear","MultiX=Average","Skip=True","Sort=True")</f>
        <v>#N/A Missing Value</v>
      </c>
      <c r="U1682" s="43" t="str">
        <f ca="1">_xll.BInterpol('Base CDI'!$H$4:$H$28,'Base CDI'!$I$4:$I$29,S1682,"Cubic","Extrapolate=Linear","MultiX=Average","Skip=True","Sort=True")</f>
        <v>#N/A Missing Value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47460</v>
      </c>
      <c r="T1683" s="43" t="str">
        <f ca="1">_xll.BInterpol('Base CDI'!$H$4:$H$28,'Base CDI'!$J$4:$J$29,S1683,"Cubic","Extrapolate=Linear","MultiX=Average","Skip=True","Sort=True")</f>
        <v>#N/A Missing Value</v>
      </c>
      <c r="U1683" s="43" t="str">
        <f ca="1">_xll.BInterpol('Base CDI'!$H$4:$H$28,'Base CDI'!$I$4:$I$29,S1683,"Cubic","Extrapolate=Linear","MultiX=Average","Skip=True","Sort=True")</f>
        <v>#N/A Missing Value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47461</v>
      </c>
      <c r="T1684" s="43" t="str">
        <f ca="1">_xll.BInterpol('Base CDI'!$H$4:$H$28,'Base CDI'!$J$4:$J$29,S1684,"Cubic","Extrapolate=Linear","MultiX=Average","Skip=True","Sort=True")</f>
        <v>#N/A Missing Value</v>
      </c>
      <c r="U1684" s="43" t="str">
        <f ca="1">_xll.BInterpol('Base CDI'!$H$4:$H$28,'Base CDI'!$I$4:$I$29,S1684,"Cubic","Extrapolate=Linear","MultiX=Average","Skip=True","Sort=True")</f>
        <v>#N/A Missing Value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47462</v>
      </c>
      <c r="T1685" s="43" t="str">
        <f ca="1">_xll.BInterpol('Base CDI'!$H$4:$H$28,'Base CDI'!$J$4:$J$29,S1685,"Cubic","Extrapolate=Linear","MultiX=Average","Skip=True","Sort=True")</f>
        <v>#N/A Missing Value</v>
      </c>
      <c r="U1685" s="43" t="str">
        <f ca="1">_xll.BInterpol('Base CDI'!$H$4:$H$28,'Base CDI'!$I$4:$I$29,S1685,"Cubic","Extrapolate=Linear","MultiX=Average","Skip=True","Sort=True")</f>
        <v>#N/A Missing Value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47463</v>
      </c>
      <c r="T1686" s="43" t="str">
        <f ca="1">_xll.BInterpol('Base CDI'!$H$4:$H$28,'Base CDI'!$J$4:$J$29,S1686,"Cubic","Extrapolate=Linear","MultiX=Average","Skip=True","Sort=True")</f>
        <v>#N/A Missing Value</v>
      </c>
      <c r="U1686" s="43" t="str">
        <f ca="1">_xll.BInterpol('Base CDI'!$H$4:$H$28,'Base CDI'!$I$4:$I$29,S1686,"Cubic","Extrapolate=Linear","MultiX=Average","Skip=True","Sort=True")</f>
        <v>#N/A Missing Value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47464</v>
      </c>
      <c r="T1687" s="43" t="str">
        <f ca="1">_xll.BInterpol('Base CDI'!$H$4:$H$28,'Base CDI'!$J$4:$J$29,S1687,"Cubic","Extrapolate=Linear","MultiX=Average","Skip=True","Sort=True")</f>
        <v>#N/A Missing Value</v>
      </c>
      <c r="U1687" s="43" t="str">
        <f ca="1">_xll.BInterpol('Base CDI'!$H$4:$H$28,'Base CDI'!$I$4:$I$29,S1687,"Cubic","Extrapolate=Linear","MultiX=Average","Skip=True","Sort=True")</f>
        <v>#N/A Missing Value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47465</v>
      </c>
      <c r="T1688" s="43" t="str">
        <f ca="1">_xll.BInterpol('Base CDI'!$H$4:$H$28,'Base CDI'!$J$4:$J$29,S1688,"Cubic","Extrapolate=Linear","MultiX=Average","Skip=True","Sort=True")</f>
        <v>#N/A Missing Value</v>
      </c>
      <c r="U1688" s="43" t="str">
        <f ca="1">_xll.BInterpol('Base CDI'!$H$4:$H$28,'Base CDI'!$I$4:$I$29,S1688,"Cubic","Extrapolate=Linear","MultiX=Average","Skip=True","Sort=True")</f>
        <v>#N/A Missing Value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47466</v>
      </c>
      <c r="T1689" s="43" t="str">
        <f ca="1">_xll.BInterpol('Base CDI'!$H$4:$H$28,'Base CDI'!$J$4:$J$29,S1689,"Cubic","Extrapolate=Linear","MultiX=Average","Skip=True","Sort=True")</f>
        <v>#N/A Missing Value</v>
      </c>
      <c r="U1689" s="43" t="str">
        <f ca="1">_xll.BInterpol('Base CDI'!$H$4:$H$28,'Base CDI'!$I$4:$I$29,S1689,"Cubic","Extrapolate=Linear","MultiX=Average","Skip=True","Sort=True")</f>
        <v>#N/A Missing Value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47467</v>
      </c>
      <c r="T1690" s="43" t="str">
        <f ca="1">_xll.BInterpol('Base CDI'!$H$4:$H$28,'Base CDI'!$J$4:$J$29,S1690,"Cubic","Extrapolate=Linear","MultiX=Average","Skip=True","Sort=True")</f>
        <v>#N/A Missing Value</v>
      </c>
      <c r="U1690" s="43" t="str">
        <f ca="1">_xll.BInterpol('Base CDI'!$H$4:$H$28,'Base CDI'!$I$4:$I$29,S1690,"Cubic","Extrapolate=Linear","MultiX=Average","Skip=True","Sort=True")</f>
        <v>#N/A Missing Value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47468</v>
      </c>
      <c r="T1691" s="43" t="str">
        <f ca="1">_xll.BInterpol('Base CDI'!$H$4:$H$28,'Base CDI'!$J$4:$J$29,S1691,"Cubic","Extrapolate=Linear","MultiX=Average","Skip=True","Sort=True")</f>
        <v>#N/A Missing Value</v>
      </c>
      <c r="U1691" s="43" t="str">
        <f ca="1">_xll.BInterpol('Base CDI'!$H$4:$H$28,'Base CDI'!$I$4:$I$29,S1691,"Cubic","Extrapolate=Linear","MultiX=Average","Skip=True","Sort=True")</f>
        <v>#N/A Missing Value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47469</v>
      </c>
      <c r="T1692" s="43" t="str">
        <f ca="1">_xll.BInterpol('Base CDI'!$H$4:$H$28,'Base CDI'!$J$4:$J$29,S1692,"Cubic","Extrapolate=Linear","MultiX=Average","Skip=True","Sort=True")</f>
        <v>#N/A Missing Value</v>
      </c>
      <c r="U1692" s="43" t="str">
        <f ca="1">_xll.BInterpol('Base CDI'!$H$4:$H$28,'Base CDI'!$I$4:$I$29,S1692,"Cubic","Extrapolate=Linear","MultiX=Average","Skip=True","Sort=True")</f>
        <v>#N/A Missing Value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47470</v>
      </c>
      <c r="T1693" s="43" t="str">
        <f ca="1">_xll.BInterpol('Base CDI'!$H$4:$H$28,'Base CDI'!$J$4:$J$29,S1693,"Cubic","Extrapolate=Linear","MultiX=Average","Skip=True","Sort=True")</f>
        <v>#N/A Missing Value</v>
      </c>
      <c r="U1693" s="43" t="str">
        <f ca="1">_xll.BInterpol('Base CDI'!$H$4:$H$28,'Base CDI'!$I$4:$I$29,S1693,"Cubic","Extrapolate=Linear","MultiX=Average","Skip=True","Sort=True")</f>
        <v>#N/A Missing Value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47471</v>
      </c>
      <c r="T1694" s="43" t="str">
        <f ca="1">_xll.BInterpol('Base CDI'!$H$4:$H$28,'Base CDI'!$J$4:$J$29,S1694,"Cubic","Extrapolate=Linear","MultiX=Average","Skip=True","Sort=True")</f>
        <v>#N/A Missing Value</v>
      </c>
      <c r="U1694" s="43" t="str">
        <f ca="1">_xll.BInterpol('Base CDI'!$H$4:$H$28,'Base CDI'!$I$4:$I$29,S1694,"Cubic","Extrapolate=Linear","MultiX=Average","Skip=True","Sort=True")</f>
        <v>#N/A Missing Value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47472</v>
      </c>
      <c r="T1695" s="43" t="str">
        <f ca="1">_xll.BInterpol('Base CDI'!$H$4:$H$28,'Base CDI'!$J$4:$J$29,S1695,"Cubic","Extrapolate=Linear","MultiX=Average","Skip=True","Sort=True")</f>
        <v>#N/A Missing Value</v>
      </c>
      <c r="U1695" s="43" t="str">
        <f ca="1">_xll.BInterpol('Base CDI'!$H$4:$H$28,'Base CDI'!$I$4:$I$29,S1695,"Cubic","Extrapolate=Linear","MultiX=Average","Skip=True","Sort=True")</f>
        <v>#N/A Missing Value</v>
      </c>
    </row>
    <row r="1696" spans="16:21" x14ac:dyDescent="0.25">
      <c r="P1696" s="10">
        <v>36980</v>
      </c>
      <c r="Q1696">
        <v>6.12324</v>
      </c>
      <c r="S1696" s="42">
        <f t="shared" ca="1" si="31"/>
        <v>47473</v>
      </c>
      <c r="T1696" s="43" t="str">
        <f ca="1">_xll.BInterpol('Base CDI'!$H$4:$H$28,'Base CDI'!$J$4:$J$29,S1696,"Cubic","Extrapolate=Linear","MultiX=Average","Skip=True","Sort=True")</f>
        <v>#N/A Missing Value</v>
      </c>
      <c r="U1696" s="43" t="str">
        <f ca="1">_xll.BInterpol('Base CDI'!$H$4:$H$28,'Base CDI'!$I$4:$I$29,S1696,"Cubic","Extrapolate=Linear","MultiX=Average","Skip=True","Sort=True")</f>
        <v>#N/A Missing Value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47474</v>
      </c>
      <c r="T1697" s="43" t="str">
        <f ca="1">_xll.BInterpol('Base CDI'!$H$4:$H$28,'Base CDI'!$J$4:$J$29,S1697,"Cubic","Extrapolate=Linear","MultiX=Average","Skip=True","Sort=True")</f>
        <v>#N/A Missing Value</v>
      </c>
      <c r="U1697" s="43" t="str">
        <f ca="1">_xll.BInterpol('Base CDI'!$H$4:$H$28,'Base CDI'!$I$4:$I$29,S1697,"Cubic","Extrapolate=Linear","MultiX=Average","Skip=True","Sort=True")</f>
        <v>#N/A Missing Value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47475</v>
      </c>
      <c r="T1698" s="43" t="str">
        <f ca="1">_xll.BInterpol('Base CDI'!$H$4:$H$28,'Base CDI'!$J$4:$J$29,S1698,"Cubic","Extrapolate=Linear","MultiX=Average","Skip=True","Sort=True")</f>
        <v>#N/A Missing Value</v>
      </c>
      <c r="U1698" s="43" t="str">
        <f ca="1">_xll.BInterpol('Base CDI'!$H$4:$H$28,'Base CDI'!$I$4:$I$29,S1698,"Cubic","Extrapolate=Linear","MultiX=Average","Skip=True","Sort=True")</f>
        <v>#N/A Missing Value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47476</v>
      </c>
      <c r="T1699" s="43" t="str">
        <f ca="1">_xll.BInterpol('Base CDI'!$H$4:$H$28,'Base CDI'!$J$4:$J$29,S1699,"Cubic","Extrapolate=Linear","MultiX=Average","Skip=True","Sort=True")</f>
        <v>#N/A Missing Value</v>
      </c>
      <c r="U1699" s="43" t="str">
        <f ca="1">_xll.BInterpol('Base CDI'!$H$4:$H$28,'Base CDI'!$I$4:$I$29,S1699,"Cubic","Extrapolate=Linear","MultiX=Average","Skip=True","Sort=True")</f>
        <v>#N/A Missing Value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47477</v>
      </c>
      <c r="T1700" s="43" t="str">
        <f ca="1">_xll.BInterpol('Base CDI'!$H$4:$H$28,'Base CDI'!$J$4:$J$29,S1700,"Cubic","Extrapolate=Linear","MultiX=Average","Skip=True","Sort=True")</f>
        <v>#N/A Missing Value</v>
      </c>
      <c r="U1700" s="43" t="str">
        <f ca="1">_xll.BInterpol('Base CDI'!$H$4:$H$28,'Base CDI'!$I$4:$I$29,S1700,"Cubic","Extrapolate=Linear","MultiX=Average","Skip=True","Sort=True")</f>
        <v>#N/A Missing Value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47478</v>
      </c>
      <c r="T1701" s="43" t="str">
        <f ca="1">_xll.BInterpol('Base CDI'!$H$4:$H$28,'Base CDI'!$J$4:$J$29,S1701,"Cubic","Extrapolate=Linear","MultiX=Average","Skip=True","Sort=True")</f>
        <v>#N/A Missing Value</v>
      </c>
      <c r="U1701" s="43" t="str">
        <f ca="1">_xll.BInterpol('Base CDI'!$H$4:$H$28,'Base CDI'!$I$4:$I$29,S1701,"Cubic","Extrapolate=Linear","MultiX=Average","Skip=True","Sort=True")</f>
        <v>#N/A Missing Value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47479</v>
      </c>
      <c r="T1702" s="43" t="str">
        <f ca="1">_xll.BInterpol('Base CDI'!$H$4:$H$28,'Base CDI'!$J$4:$J$29,S1702,"Cubic","Extrapolate=Linear","MultiX=Average","Skip=True","Sort=True")</f>
        <v>#N/A Missing Value</v>
      </c>
      <c r="U1702" s="43" t="str">
        <f ca="1">_xll.BInterpol('Base CDI'!$H$4:$H$28,'Base CDI'!$I$4:$I$29,S1702,"Cubic","Extrapolate=Linear","MultiX=Average","Skip=True","Sort=True")</f>
        <v>#N/A Missing Value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47480</v>
      </c>
      <c r="T1703" s="43" t="str">
        <f ca="1">_xll.BInterpol('Base CDI'!$H$4:$H$28,'Base CDI'!$J$4:$J$29,S1703,"Cubic","Extrapolate=Linear","MultiX=Average","Skip=True","Sort=True")</f>
        <v>#N/A Missing Value</v>
      </c>
      <c r="U1703" s="43" t="str">
        <f ca="1">_xll.BInterpol('Base CDI'!$H$4:$H$28,'Base CDI'!$I$4:$I$29,S1703,"Cubic","Extrapolate=Linear","MultiX=Average","Skip=True","Sort=True")</f>
        <v>#N/A Missing Value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47481</v>
      </c>
      <c r="T1704" s="43" t="str">
        <f ca="1">_xll.BInterpol('Base CDI'!$H$4:$H$28,'Base CDI'!$J$4:$J$29,S1704,"Cubic","Extrapolate=Linear","MultiX=Average","Skip=True","Sort=True")</f>
        <v>#N/A Missing Value</v>
      </c>
      <c r="U1704" s="43" t="str">
        <f ca="1">_xll.BInterpol('Base CDI'!$H$4:$H$28,'Base CDI'!$I$4:$I$29,S1704,"Cubic","Extrapolate=Linear","MultiX=Average","Skip=True","Sort=True")</f>
        <v>#N/A Missing Value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47482</v>
      </c>
      <c r="T1705" s="43" t="str">
        <f ca="1">_xll.BInterpol('Base CDI'!$H$4:$H$28,'Base CDI'!$J$4:$J$29,S1705,"Cubic","Extrapolate=Linear","MultiX=Average","Skip=True","Sort=True")</f>
        <v>#N/A Missing Value</v>
      </c>
      <c r="U1705" s="43" t="str">
        <f ca="1">_xll.BInterpol('Base CDI'!$H$4:$H$28,'Base CDI'!$I$4:$I$29,S1705,"Cubic","Extrapolate=Linear","MultiX=Average","Skip=True","Sort=True")</f>
        <v>#N/A Missing Value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47483</v>
      </c>
      <c r="T1706" s="43" t="str">
        <f ca="1">_xll.BInterpol('Base CDI'!$H$4:$H$28,'Base CDI'!$J$4:$J$29,S1706,"Cubic","Extrapolate=Linear","MultiX=Average","Skip=True","Sort=True")</f>
        <v>#N/A Missing Value</v>
      </c>
      <c r="U1706" s="43" t="str">
        <f ca="1">_xll.BInterpol('Base CDI'!$H$4:$H$28,'Base CDI'!$I$4:$I$29,S1706,"Cubic","Extrapolate=Linear","MultiX=Average","Skip=True","Sort=True")</f>
        <v>#N/A Missing Value</v>
      </c>
    </row>
    <row r="1707" spans="16:21" x14ac:dyDescent="0.25">
      <c r="P1707" s="10">
        <v>36998</v>
      </c>
      <c r="Q1707">
        <v>6.162401</v>
      </c>
      <c r="S1707" s="42">
        <f t="shared" ca="1" si="31"/>
        <v>47484</v>
      </c>
      <c r="T1707" s="43" t="str">
        <f ca="1">_xll.BInterpol('Base CDI'!$H$4:$H$28,'Base CDI'!$J$4:$J$29,S1707,"Cubic","Extrapolate=Linear","MultiX=Average","Skip=True","Sort=True")</f>
        <v>#N/A Missing Value</v>
      </c>
      <c r="U1707" s="43" t="str">
        <f ca="1">_xll.BInterpol('Base CDI'!$H$4:$H$28,'Base CDI'!$I$4:$I$29,S1707,"Cubic","Extrapolate=Linear","MultiX=Average","Skip=True","Sort=True")</f>
        <v>#N/A Missing Value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47485</v>
      </c>
      <c r="T1708" s="43" t="str">
        <f ca="1">_xll.BInterpol('Base CDI'!$H$4:$H$28,'Base CDI'!$J$4:$J$29,S1708,"Cubic","Extrapolate=Linear","MultiX=Average","Skip=True","Sort=True")</f>
        <v>#N/A Missing Value</v>
      </c>
      <c r="U1708" s="43" t="str">
        <f ca="1">_xll.BInterpol('Base CDI'!$H$4:$H$28,'Base CDI'!$I$4:$I$29,S1708,"Cubic","Extrapolate=Linear","MultiX=Average","Skip=True","Sort=True")</f>
        <v>#N/A Missing Value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47486</v>
      </c>
      <c r="T1709" s="43" t="str">
        <f ca="1">_xll.BInterpol('Base CDI'!$H$4:$H$28,'Base CDI'!$J$4:$J$29,S1709,"Cubic","Extrapolate=Linear","MultiX=Average","Skip=True","Sort=True")</f>
        <v>#N/A Missing Value</v>
      </c>
      <c r="U1709" s="43" t="str">
        <f ca="1">_xll.BInterpol('Base CDI'!$H$4:$H$28,'Base CDI'!$I$4:$I$29,S1709,"Cubic","Extrapolate=Linear","MultiX=Average","Skip=True","Sort=True")</f>
        <v>#N/A Missing Value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47487</v>
      </c>
      <c r="T1710" s="43" t="str">
        <f ca="1">_xll.BInterpol('Base CDI'!$H$4:$H$28,'Base CDI'!$J$4:$J$29,S1710,"Cubic","Extrapolate=Linear","MultiX=Average","Skip=True","Sort=True")</f>
        <v>#N/A Missing Value</v>
      </c>
      <c r="U1710" s="43" t="str">
        <f ca="1">_xll.BInterpol('Base CDI'!$H$4:$H$28,'Base CDI'!$I$4:$I$29,S1710,"Cubic","Extrapolate=Linear","MultiX=Average","Skip=True","Sort=True")</f>
        <v>#N/A Missing Value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47488</v>
      </c>
      <c r="T1711" s="43" t="str">
        <f ca="1">_xll.BInterpol('Base CDI'!$H$4:$H$28,'Base CDI'!$J$4:$J$29,S1711,"Cubic","Extrapolate=Linear","MultiX=Average","Skip=True","Sort=True")</f>
        <v>#N/A Missing Value</v>
      </c>
      <c r="U1711" s="43" t="str">
        <f ca="1">_xll.BInterpol('Base CDI'!$H$4:$H$28,'Base CDI'!$I$4:$I$29,S1711,"Cubic","Extrapolate=Linear","MultiX=Average","Skip=True","Sort=True")</f>
        <v>#N/A Missing Value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47489</v>
      </c>
      <c r="T1712" s="43" t="str">
        <f ca="1">_xll.BInterpol('Base CDI'!$H$4:$H$28,'Base CDI'!$J$4:$J$29,S1712,"Cubic","Extrapolate=Linear","MultiX=Average","Skip=True","Sort=True")</f>
        <v>#N/A Missing Value</v>
      </c>
      <c r="U1712" s="43" t="str">
        <f ca="1">_xll.BInterpol('Base CDI'!$H$4:$H$28,'Base CDI'!$I$4:$I$29,S1712,"Cubic","Extrapolate=Linear","MultiX=Average","Skip=True","Sort=True")</f>
        <v>#N/A Missing Value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47490</v>
      </c>
      <c r="T1713" s="43" t="str">
        <f ca="1">_xll.BInterpol('Base CDI'!$H$4:$H$28,'Base CDI'!$J$4:$J$29,S1713,"Cubic","Extrapolate=Linear","MultiX=Average","Skip=True","Sort=True")</f>
        <v>#N/A Missing Value</v>
      </c>
      <c r="U1713" s="43" t="str">
        <f ca="1">_xll.BInterpol('Base CDI'!$H$4:$H$28,'Base CDI'!$I$4:$I$29,S1713,"Cubic","Extrapolate=Linear","MultiX=Average","Skip=True","Sort=True")</f>
        <v>#N/A Missing Value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47491</v>
      </c>
      <c r="T1714" s="43" t="str">
        <f ca="1">_xll.BInterpol('Base CDI'!$H$4:$H$28,'Base CDI'!$J$4:$J$29,S1714,"Cubic","Extrapolate=Linear","MultiX=Average","Skip=True","Sort=True")</f>
        <v>#N/A Missing Value</v>
      </c>
      <c r="U1714" s="43" t="str">
        <f ca="1">_xll.BInterpol('Base CDI'!$H$4:$H$28,'Base CDI'!$I$4:$I$29,S1714,"Cubic","Extrapolate=Linear","MultiX=Average","Skip=True","Sort=True")</f>
        <v>#N/A Missing Value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47492</v>
      </c>
      <c r="T1715" s="43" t="str">
        <f ca="1">_xll.BInterpol('Base CDI'!$H$4:$H$28,'Base CDI'!$J$4:$J$29,S1715,"Cubic","Extrapolate=Linear","MultiX=Average","Skip=True","Sort=True")</f>
        <v>#N/A Missing Value</v>
      </c>
      <c r="U1715" s="43" t="str">
        <f ca="1">_xll.BInterpol('Base CDI'!$H$4:$H$28,'Base CDI'!$I$4:$I$29,S1715,"Cubic","Extrapolate=Linear","MultiX=Average","Skip=True","Sort=True")</f>
        <v>#N/A Missing Value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47493</v>
      </c>
      <c r="T1716" s="43" t="str">
        <f ca="1">_xll.BInterpol('Base CDI'!$H$4:$H$28,'Base CDI'!$J$4:$J$29,S1716,"Cubic","Extrapolate=Linear","MultiX=Average","Skip=True","Sort=True")</f>
        <v>#N/A Missing Value</v>
      </c>
      <c r="U1716" s="43" t="str">
        <f ca="1">_xll.BInterpol('Base CDI'!$H$4:$H$28,'Base CDI'!$I$4:$I$29,S1716,"Cubic","Extrapolate=Linear","MultiX=Average","Skip=True","Sort=True")</f>
        <v>#N/A Missing Value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47494</v>
      </c>
      <c r="T1717" s="43" t="str">
        <f ca="1">_xll.BInterpol('Base CDI'!$H$4:$H$28,'Base CDI'!$J$4:$J$29,S1717,"Cubic","Extrapolate=Linear","MultiX=Average","Skip=True","Sort=True")</f>
        <v>#N/A Missing Value</v>
      </c>
      <c r="U1717" s="43" t="str">
        <f ca="1">_xll.BInterpol('Base CDI'!$H$4:$H$28,'Base CDI'!$I$4:$I$29,S1717,"Cubic","Extrapolate=Linear","MultiX=Average","Skip=True","Sort=True")</f>
        <v>#N/A Missing Value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47495</v>
      </c>
      <c r="T1718" s="43" t="str">
        <f ca="1">_xll.BInterpol('Base CDI'!$H$4:$H$28,'Base CDI'!$J$4:$J$29,S1718,"Cubic","Extrapolate=Linear","MultiX=Average","Skip=True","Sort=True")</f>
        <v>#N/A Missing Value</v>
      </c>
      <c r="U1718" s="43" t="str">
        <f ca="1">_xll.BInterpol('Base CDI'!$H$4:$H$28,'Base CDI'!$I$4:$I$29,S1718,"Cubic","Extrapolate=Linear","MultiX=Average","Skip=True","Sort=True")</f>
        <v>#N/A Missing Value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47496</v>
      </c>
      <c r="T1719" s="43" t="str">
        <f ca="1">_xll.BInterpol('Base CDI'!$H$4:$H$28,'Base CDI'!$J$4:$J$29,S1719,"Cubic","Extrapolate=Linear","MultiX=Average","Skip=True","Sort=True")</f>
        <v>#N/A Missing Value</v>
      </c>
      <c r="U1719" s="43" t="str">
        <f ca="1">_xll.BInterpol('Base CDI'!$H$4:$H$28,'Base CDI'!$I$4:$I$29,S1719,"Cubic","Extrapolate=Linear","MultiX=Average","Skip=True","Sort=True")</f>
        <v>#N/A Missing Value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47497</v>
      </c>
      <c r="T1720" s="43" t="str">
        <f ca="1">_xll.BInterpol('Base CDI'!$H$4:$H$28,'Base CDI'!$J$4:$J$29,S1720,"Cubic","Extrapolate=Linear","MultiX=Average","Skip=True","Sort=True")</f>
        <v>#N/A Missing Value</v>
      </c>
      <c r="U1720" s="43" t="str">
        <f ca="1">_xll.BInterpol('Base CDI'!$H$4:$H$28,'Base CDI'!$I$4:$I$29,S1720,"Cubic","Extrapolate=Linear","MultiX=Average","Skip=True","Sort=True")</f>
        <v>#N/A Missing Value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47498</v>
      </c>
      <c r="T1721" s="43" t="str">
        <f ca="1">_xll.BInterpol('Base CDI'!$H$4:$H$28,'Base CDI'!$J$4:$J$29,S1721,"Cubic","Extrapolate=Linear","MultiX=Average","Skip=True","Sort=True")</f>
        <v>#N/A Missing Value</v>
      </c>
      <c r="U1721" s="43" t="str">
        <f ca="1">_xll.BInterpol('Base CDI'!$H$4:$H$28,'Base CDI'!$I$4:$I$29,S1721,"Cubic","Extrapolate=Linear","MultiX=Average","Skip=True","Sort=True")</f>
        <v>#N/A Missing Value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47499</v>
      </c>
      <c r="T1722" s="43" t="str">
        <f ca="1">_xll.BInterpol('Base CDI'!$H$4:$H$28,'Base CDI'!$J$4:$J$29,S1722,"Cubic","Extrapolate=Linear","MultiX=Average","Skip=True","Sort=True")</f>
        <v>#N/A Missing Value</v>
      </c>
      <c r="U1722" s="43" t="str">
        <f ca="1">_xll.BInterpol('Base CDI'!$H$4:$H$28,'Base CDI'!$I$4:$I$29,S1722,"Cubic","Extrapolate=Linear","MultiX=Average","Skip=True","Sort=True")</f>
        <v>#N/A Missing Value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47500</v>
      </c>
      <c r="T1723" s="43" t="str">
        <f ca="1">_xll.BInterpol('Base CDI'!$H$4:$H$28,'Base CDI'!$J$4:$J$29,S1723,"Cubic","Extrapolate=Linear","MultiX=Average","Skip=True","Sort=True")</f>
        <v>#N/A Missing Value</v>
      </c>
      <c r="U1723" s="43" t="str">
        <f ca="1">_xll.BInterpol('Base CDI'!$H$4:$H$28,'Base CDI'!$I$4:$I$29,S1723,"Cubic","Extrapolate=Linear","MultiX=Average","Skip=True","Sort=True")</f>
        <v>#N/A Missing Value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47501</v>
      </c>
      <c r="T1724" s="43" t="str">
        <f ca="1">_xll.BInterpol('Base CDI'!$H$4:$H$28,'Base CDI'!$J$4:$J$29,S1724,"Cubic","Extrapolate=Linear","MultiX=Average","Skip=True","Sort=True")</f>
        <v>#N/A Missing Value</v>
      </c>
      <c r="U1724" s="43" t="str">
        <f ca="1">_xll.BInterpol('Base CDI'!$H$4:$H$28,'Base CDI'!$I$4:$I$29,S1724,"Cubic","Extrapolate=Linear","MultiX=Average","Skip=True","Sort=True")</f>
        <v>#N/A Missing Value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47502</v>
      </c>
      <c r="T1725" s="43" t="str">
        <f ca="1">_xll.BInterpol('Base CDI'!$H$4:$H$28,'Base CDI'!$J$4:$J$29,S1725,"Cubic","Extrapolate=Linear","MultiX=Average","Skip=True","Sort=True")</f>
        <v>#N/A Missing Value</v>
      </c>
      <c r="U1725" s="43" t="str">
        <f ca="1">_xll.BInterpol('Base CDI'!$H$4:$H$28,'Base CDI'!$I$4:$I$29,S1725,"Cubic","Extrapolate=Linear","MultiX=Average","Skip=True","Sort=True")</f>
        <v>#N/A Missing Value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47503</v>
      </c>
      <c r="T1726" s="43" t="str">
        <f ca="1">_xll.BInterpol('Base CDI'!$H$4:$H$28,'Base CDI'!$J$4:$J$29,S1726,"Cubic","Extrapolate=Linear","MultiX=Average","Skip=True","Sort=True")</f>
        <v>#N/A Missing Value</v>
      </c>
      <c r="U1726" s="43" t="str">
        <f ca="1">_xll.BInterpol('Base CDI'!$H$4:$H$28,'Base CDI'!$I$4:$I$29,S1726,"Cubic","Extrapolate=Linear","MultiX=Average","Skip=True","Sort=True")</f>
        <v>#N/A Missing Value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47504</v>
      </c>
      <c r="T1727" s="43" t="str">
        <f ca="1">_xll.BInterpol('Base CDI'!$H$4:$H$28,'Base CDI'!$J$4:$J$29,S1727,"Cubic","Extrapolate=Linear","MultiX=Average","Skip=True","Sort=True")</f>
        <v>#N/A Missing Value</v>
      </c>
      <c r="U1727" s="43" t="str">
        <f ca="1">_xll.BInterpol('Base CDI'!$H$4:$H$28,'Base CDI'!$I$4:$I$29,S1727,"Cubic","Extrapolate=Linear","MultiX=Average","Skip=True","Sort=True")</f>
        <v>#N/A Missing Value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47505</v>
      </c>
      <c r="T1728" s="43" t="str">
        <f ca="1">_xll.BInterpol('Base CDI'!$H$4:$H$28,'Base CDI'!$J$4:$J$29,S1728,"Cubic","Extrapolate=Linear","MultiX=Average","Skip=True","Sort=True")</f>
        <v>#N/A Missing Value</v>
      </c>
      <c r="U1728" s="43" t="str">
        <f ca="1">_xll.BInterpol('Base CDI'!$H$4:$H$28,'Base CDI'!$I$4:$I$29,S1728,"Cubic","Extrapolate=Linear","MultiX=Average","Skip=True","Sort=True")</f>
        <v>#N/A Missing Value</v>
      </c>
    </row>
    <row r="1729" spans="16:21" x14ac:dyDescent="0.25">
      <c r="P1729" s="10">
        <v>37029</v>
      </c>
      <c r="Q1729">
        <v>6.243684</v>
      </c>
      <c r="S1729" s="42">
        <f t="shared" ca="1" si="31"/>
        <v>47506</v>
      </c>
      <c r="T1729" s="43" t="str">
        <f ca="1">_xll.BInterpol('Base CDI'!$H$4:$H$28,'Base CDI'!$J$4:$J$29,S1729,"Cubic","Extrapolate=Linear","MultiX=Average","Skip=True","Sort=True")</f>
        <v>#N/A Missing Value</v>
      </c>
      <c r="U1729" s="43" t="str">
        <f ca="1">_xll.BInterpol('Base CDI'!$H$4:$H$28,'Base CDI'!$I$4:$I$29,S1729,"Cubic","Extrapolate=Linear","MultiX=Average","Skip=True","Sort=True")</f>
        <v>#N/A Missing Value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47507</v>
      </c>
      <c r="T1730" s="43" t="str">
        <f ca="1">_xll.BInterpol('Base CDI'!$H$4:$H$28,'Base CDI'!$J$4:$J$29,S1730,"Cubic","Extrapolate=Linear","MultiX=Average","Skip=True","Sort=True")</f>
        <v>#N/A Missing Value</v>
      </c>
      <c r="U1730" s="43" t="str">
        <f ca="1">_xll.BInterpol('Base CDI'!$H$4:$H$28,'Base CDI'!$I$4:$I$29,S1730,"Cubic","Extrapolate=Linear","MultiX=Average","Skip=True","Sort=True")</f>
        <v>#N/A Missing Value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47508</v>
      </c>
      <c r="T1731" s="43" t="str">
        <f ca="1">_xll.BInterpol('Base CDI'!$H$4:$H$28,'Base CDI'!$J$4:$J$29,S1731,"Cubic","Extrapolate=Linear","MultiX=Average","Skip=True","Sort=True")</f>
        <v>#N/A Missing Value</v>
      </c>
      <c r="U1731" s="43" t="str">
        <f ca="1">_xll.BInterpol('Base CDI'!$H$4:$H$28,'Base CDI'!$I$4:$I$29,S1731,"Cubic","Extrapolate=Linear","MultiX=Average","Skip=True","Sort=True")</f>
        <v>#N/A Missing Value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47509</v>
      </c>
      <c r="T1732" s="43" t="str">
        <f ca="1">_xll.BInterpol('Base CDI'!$H$4:$H$28,'Base CDI'!$J$4:$J$29,S1732,"Cubic","Extrapolate=Linear","MultiX=Average","Skip=True","Sort=True")</f>
        <v>#N/A Missing Value</v>
      </c>
      <c r="U1732" s="43" t="str">
        <f ca="1">_xll.BInterpol('Base CDI'!$H$4:$H$28,'Base CDI'!$I$4:$I$29,S1732,"Cubic","Extrapolate=Linear","MultiX=Average","Skip=True","Sort=True")</f>
        <v>#N/A Missing Value</v>
      </c>
    </row>
    <row r="1733" spans="16:21" x14ac:dyDescent="0.25">
      <c r="P1733" s="10">
        <v>37035</v>
      </c>
      <c r="Q1733">
        <v>6.258699</v>
      </c>
      <c r="S1733" s="42">
        <f t="shared" ca="1" si="31"/>
        <v>47510</v>
      </c>
      <c r="T1733" s="43" t="str">
        <f ca="1">_xll.BInterpol('Base CDI'!$H$4:$H$28,'Base CDI'!$J$4:$J$29,S1733,"Cubic","Extrapolate=Linear","MultiX=Average","Skip=True","Sort=True")</f>
        <v>#N/A Missing Value</v>
      </c>
      <c r="U1733" s="43" t="str">
        <f ca="1">_xll.BInterpol('Base CDI'!$H$4:$H$28,'Base CDI'!$I$4:$I$29,S1733,"Cubic","Extrapolate=Linear","MultiX=Average","Skip=True","Sort=True")</f>
        <v>#N/A Missing Value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47511</v>
      </c>
      <c r="T1734" s="43" t="str">
        <f ca="1">_xll.BInterpol('Base CDI'!$H$4:$H$28,'Base CDI'!$J$4:$J$29,S1734,"Cubic","Extrapolate=Linear","MultiX=Average","Skip=True","Sort=True")</f>
        <v>#N/A Missing Value</v>
      </c>
      <c r="U1734" s="43" t="str">
        <f ca="1">_xll.BInterpol('Base CDI'!$H$4:$H$28,'Base CDI'!$I$4:$I$29,S1734,"Cubic","Extrapolate=Linear","MultiX=Average","Skip=True","Sort=True")</f>
        <v>#N/A Missing Value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47512</v>
      </c>
      <c r="T1735" s="43" t="str">
        <f ca="1">_xll.BInterpol('Base CDI'!$H$4:$H$28,'Base CDI'!$J$4:$J$29,S1735,"Cubic","Extrapolate=Linear","MultiX=Average","Skip=True","Sort=True")</f>
        <v>#N/A Missing Value</v>
      </c>
      <c r="U1735" s="43" t="str">
        <f ca="1">_xll.BInterpol('Base CDI'!$H$4:$H$28,'Base CDI'!$I$4:$I$29,S1735,"Cubic","Extrapolate=Linear","MultiX=Average","Skip=True","Sort=True")</f>
        <v>#N/A Missing Value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47513</v>
      </c>
      <c r="T1736" s="43" t="str">
        <f ca="1">_xll.BInterpol('Base CDI'!$H$4:$H$28,'Base CDI'!$J$4:$J$29,S1736,"Cubic","Extrapolate=Linear","MultiX=Average","Skip=True","Sort=True")</f>
        <v>#N/A Missing Value</v>
      </c>
      <c r="U1736" s="43" t="str">
        <f ca="1">_xll.BInterpol('Base CDI'!$H$4:$H$28,'Base CDI'!$I$4:$I$29,S1736,"Cubic","Extrapolate=Linear","MultiX=Average","Skip=True","Sort=True")</f>
        <v>#N/A Missing Value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47514</v>
      </c>
      <c r="T1737" s="43" t="str">
        <f ca="1">_xll.BInterpol('Base CDI'!$H$4:$H$28,'Base CDI'!$J$4:$J$29,S1737,"Cubic","Extrapolate=Linear","MultiX=Average","Skip=True","Sort=True")</f>
        <v>#N/A Missing Value</v>
      </c>
      <c r="U1737" s="43" t="str">
        <f ca="1">_xll.BInterpol('Base CDI'!$H$4:$H$28,'Base CDI'!$I$4:$I$29,S1737,"Cubic","Extrapolate=Linear","MultiX=Average","Skip=True","Sort=True")</f>
        <v>#N/A Missing Value</v>
      </c>
    </row>
    <row r="1738" spans="16:21" x14ac:dyDescent="0.25">
      <c r="P1738" s="10">
        <v>37042</v>
      </c>
      <c r="Q1738">
        <v>6.277965</v>
      </c>
      <c r="S1738" s="42">
        <f t="shared" ca="1" si="31"/>
        <v>47515</v>
      </c>
      <c r="T1738" s="43" t="str">
        <f ca="1">_xll.BInterpol('Base CDI'!$H$4:$H$28,'Base CDI'!$J$4:$J$29,S1738,"Cubic","Extrapolate=Linear","MultiX=Average","Skip=True","Sort=True")</f>
        <v>#N/A Missing Value</v>
      </c>
      <c r="U1738" s="43" t="str">
        <f ca="1">_xll.BInterpol('Base CDI'!$H$4:$H$28,'Base CDI'!$I$4:$I$29,S1738,"Cubic","Extrapolate=Linear","MultiX=Average","Skip=True","Sort=True")</f>
        <v>#N/A Missing Value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47516</v>
      </c>
      <c r="T1739" s="43" t="str">
        <f ca="1">_xll.BInterpol('Base CDI'!$H$4:$H$28,'Base CDI'!$J$4:$J$29,S1739,"Cubic","Extrapolate=Linear","MultiX=Average","Skip=True","Sort=True")</f>
        <v>#N/A Missing Value</v>
      </c>
      <c r="U1739" s="43" t="str">
        <f ca="1">_xll.BInterpol('Base CDI'!$H$4:$H$28,'Base CDI'!$I$4:$I$29,S1739,"Cubic","Extrapolate=Linear","MultiX=Average","Skip=True","Sort=True")</f>
        <v>#N/A Missing Value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47517</v>
      </c>
      <c r="T1740" s="43" t="str">
        <f ca="1">_xll.BInterpol('Base CDI'!$H$4:$H$28,'Base CDI'!$J$4:$J$29,S1740,"Cubic","Extrapolate=Linear","MultiX=Average","Skip=True","Sort=True")</f>
        <v>#N/A Missing Value</v>
      </c>
      <c r="U1740" s="43" t="str">
        <f ca="1">_xll.BInterpol('Base CDI'!$H$4:$H$28,'Base CDI'!$I$4:$I$29,S1740,"Cubic","Extrapolate=Linear","MultiX=Average","Skip=True","Sort=True")</f>
        <v>#N/A Missing Value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47518</v>
      </c>
      <c r="T1741" s="43" t="str">
        <f ca="1">_xll.BInterpol('Base CDI'!$H$4:$H$28,'Base CDI'!$J$4:$J$29,S1741,"Cubic","Extrapolate=Linear","MultiX=Average","Skip=True","Sort=True")</f>
        <v>#N/A Missing Value</v>
      </c>
      <c r="U1741" s="43" t="str">
        <f ca="1">_xll.BInterpol('Base CDI'!$H$4:$H$28,'Base CDI'!$I$4:$I$29,S1741,"Cubic","Extrapolate=Linear","MultiX=Average","Skip=True","Sort=True")</f>
        <v>#N/A Missing Value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47519</v>
      </c>
      <c r="T1742" s="43" t="str">
        <f ca="1">_xll.BInterpol('Base CDI'!$H$4:$H$28,'Base CDI'!$J$4:$J$29,S1742,"Cubic","Extrapolate=Linear","MultiX=Average","Skip=True","Sort=True")</f>
        <v>#N/A Missing Value</v>
      </c>
      <c r="U1742" s="43" t="str">
        <f ca="1">_xll.BInterpol('Base CDI'!$H$4:$H$28,'Base CDI'!$I$4:$I$29,S1742,"Cubic","Extrapolate=Linear","MultiX=Average","Skip=True","Sort=True")</f>
        <v>#N/A Missing Value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47520</v>
      </c>
      <c r="T1743" s="43" t="str">
        <f ca="1">_xll.BInterpol('Base CDI'!$H$4:$H$28,'Base CDI'!$J$4:$J$29,S1743,"Cubic","Extrapolate=Linear","MultiX=Average","Skip=True","Sort=True")</f>
        <v>#N/A Missing Value</v>
      </c>
      <c r="U1743" s="43" t="str">
        <f ca="1">_xll.BInterpol('Base CDI'!$H$4:$H$28,'Base CDI'!$I$4:$I$29,S1743,"Cubic","Extrapolate=Linear","MultiX=Average","Skip=True","Sort=True")</f>
        <v>#N/A Missing Value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47521</v>
      </c>
      <c r="T1744" s="43" t="str">
        <f ca="1">_xll.BInterpol('Base CDI'!$H$4:$H$28,'Base CDI'!$J$4:$J$29,S1744,"Cubic","Extrapolate=Linear","MultiX=Average","Skip=True","Sort=True")</f>
        <v>#N/A Missing Value</v>
      </c>
      <c r="U1744" s="43" t="str">
        <f ca="1">_xll.BInterpol('Base CDI'!$H$4:$H$28,'Base CDI'!$I$4:$I$29,S1744,"Cubic","Extrapolate=Linear","MultiX=Average","Skip=True","Sort=True")</f>
        <v>#N/A Missing Value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47522</v>
      </c>
      <c r="T1745" s="43" t="str">
        <f ca="1">_xll.BInterpol('Base CDI'!$H$4:$H$28,'Base CDI'!$J$4:$J$29,S1745,"Cubic","Extrapolate=Linear","MultiX=Average","Skip=True","Sort=True")</f>
        <v>#N/A Missing Value</v>
      </c>
      <c r="U1745" s="43" t="str">
        <f ca="1">_xll.BInterpol('Base CDI'!$H$4:$H$28,'Base CDI'!$I$4:$I$29,S1745,"Cubic","Extrapolate=Linear","MultiX=Average","Skip=True","Sort=True")</f>
        <v>#N/A Missing Value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47523</v>
      </c>
      <c r="T1746" s="43" t="str">
        <f ca="1">_xll.BInterpol('Base CDI'!$H$4:$H$28,'Base CDI'!$J$4:$J$29,S1746,"Cubic","Extrapolate=Linear","MultiX=Average","Skip=True","Sort=True")</f>
        <v>#N/A Missing Value</v>
      </c>
      <c r="U1746" s="43" t="str">
        <f ca="1">_xll.BInterpol('Base CDI'!$H$4:$H$28,'Base CDI'!$I$4:$I$29,S1746,"Cubic","Extrapolate=Linear","MultiX=Average","Skip=True","Sort=True")</f>
        <v>#N/A Missing Value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47524</v>
      </c>
      <c r="T1747" s="43" t="str">
        <f ca="1">_xll.BInterpol('Base CDI'!$H$4:$H$28,'Base CDI'!$J$4:$J$29,S1747,"Cubic","Extrapolate=Linear","MultiX=Average","Skip=True","Sort=True")</f>
        <v>#N/A Missing Value</v>
      </c>
      <c r="U1747" s="43" t="str">
        <f ca="1">_xll.BInterpol('Base CDI'!$H$4:$H$28,'Base CDI'!$I$4:$I$29,S1747,"Cubic","Extrapolate=Linear","MultiX=Average","Skip=True","Sort=True")</f>
        <v>#N/A Missing Value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47525</v>
      </c>
      <c r="T1748" s="43" t="str">
        <f ca="1">_xll.BInterpol('Base CDI'!$H$4:$H$28,'Base CDI'!$J$4:$J$29,S1748,"Cubic","Extrapolate=Linear","MultiX=Average","Skip=True","Sort=True")</f>
        <v>#N/A Missing Value</v>
      </c>
      <c r="U1748" s="43" t="str">
        <f ca="1">_xll.BInterpol('Base CDI'!$H$4:$H$28,'Base CDI'!$I$4:$I$29,S1748,"Cubic","Extrapolate=Linear","MultiX=Average","Skip=True","Sort=True")</f>
        <v>#N/A Missing Value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47526</v>
      </c>
      <c r="T1749" s="43" t="str">
        <f ca="1">_xll.BInterpol('Base CDI'!$H$4:$H$28,'Base CDI'!$J$4:$J$29,S1749,"Cubic","Extrapolate=Linear","MultiX=Average","Skip=True","Sort=True")</f>
        <v>#N/A Missing Value</v>
      </c>
      <c r="U1749" s="43" t="str">
        <f ca="1">_xll.BInterpol('Base CDI'!$H$4:$H$28,'Base CDI'!$I$4:$I$29,S1749,"Cubic","Extrapolate=Linear","MultiX=Average","Skip=True","Sort=True")</f>
        <v>#N/A Missing Value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47527</v>
      </c>
      <c r="T1750" s="43" t="str">
        <f ca="1">_xll.BInterpol('Base CDI'!$H$4:$H$28,'Base CDI'!$J$4:$J$29,S1750,"Cubic","Extrapolate=Linear","MultiX=Average","Skip=True","Sort=True")</f>
        <v>#N/A Missing Value</v>
      </c>
      <c r="U1750" s="43" t="str">
        <f ca="1">_xll.BInterpol('Base CDI'!$H$4:$H$28,'Base CDI'!$I$4:$I$29,S1750,"Cubic","Extrapolate=Linear","MultiX=Average","Skip=True","Sort=True")</f>
        <v>#N/A Missing Value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47528</v>
      </c>
      <c r="T1751" s="43" t="str">
        <f ca="1">_xll.BInterpol('Base CDI'!$H$4:$H$28,'Base CDI'!$J$4:$J$29,S1751,"Cubic","Extrapolate=Linear","MultiX=Average","Skip=True","Sort=True")</f>
        <v>#N/A Missing Value</v>
      </c>
      <c r="U1751" s="43" t="str">
        <f ca="1">_xll.BInterpol('Base CDI'!$H$4:$H$28,'Base CDI'!$I$4:$I$29,S1751,"Cubic","Extrapolate=Linear","MultiX=Average","Skip=True","Sort=True")</f>
        <v>#N/A Missing Value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47529</v>
      </c>
      <c r="T1752" s="43" t="str">
        <f ca="1">_xll.BInterpol('Base CDI'!$H$4:$H$28,'Base CDI'!$J$4:$J$29,S1752,"Cubic","Extrapolate=Linear","MultiX=Average","Skip=True","Sort=True")</f>
        <v>#N/A Missing Value</v>
      </c>
      <c r="U1752" s="43" t="str">
        <f ca="1">_xll.BInterpol('Base CDI'!$H$4:$H$28,'Base CDI'!$I$4:$I$29,S1752,"Cubic","Extrapolate=Linear","MultiX=Average","Skip=True","Sort=True")</f>
        <v>#N/A Missing Value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47530</v>
      </c>
      <c r="T1753" s="43" t="str">
        <f ca="1">_xll.BInterpol('Base CDI'!$H$4:$H$28,'Base CDI'!$J$4:$J$29,S1753,"Cubic","Extrapolate=Linear","MultiX=Average","Skip=True","Sort=True")</f>
        <v>#N/A Missing Value</v>
      </c>
      <c r="U1753" s="43" t="str">
        <f ca="1">_xll.BInterpol('Base CDI'!$H$4:$H$28,'Base CDI'!$I$4:$I$29,S1753,"Cubic","Extrapolate=Linear","MultiX=Average","Skip=True","Sort=True")</f>
        <v>#N/A Missing Value</v>
      </c>
    </row>
    <row r="1754" spans="16:21" x14ac:dyDescent="0.25">
      <c r="P1754" s="10">
        <v>37067</v>
      </c>
      <c r="Q1754">
        <v>6.340649</v>
      </c>
      <c r="S1754" s="42">
        <f t="shared" ca="1" si="32"/>
        <v>47531</v>
      </c>
      <c r="T1754" s="43" t="str">
        <f ca="1">_xll.BInterpol('Base CDI'!$H$4:$H$28,'Base CDI'!$J$4:$J$29,S1754,"Cubic","Extrapolate=Linear","MultiX=Average","Skip=True","Sort=True")</f>
        <v>#N/A Missing Value</v>
      </c>
      <c r="U1754" s="43" t="str">
        <f ca="1">_xll.BInterpol('Base CDI'!$H$4:$H$28,'Base CDI'!$I$4:$I$29,S1754,"Cubic","Extrapolate=Linear","MultiX=Average","Skip=True","Sort=True")</f>
        <v>#N/A Missing Value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47532</v>
      </c>
      <c r="T1755" s="43" t="str">
        <f ca="1">_xll.BInterpol('Base CDI'!$H$4:$H$28,'Base CDI'!$J$4:$J$29,S1755,"Cubic","Extrapolate=Linear","MultiX=Average","Skip=True","Sort=True")</f>
        <v>#N/A Missing Value</v>
      </c>
      <c r="U1755" s="43" t="str">
        <f ca="1">_xll.BInterpol('Base CDI'!$H$4:$H$28,'Base CDI'!$I$4:$I$29,S1755,"Cubic","Extrapolate=Linear","MultiX=Average","Skip=True","Sort=True")</f>
        <v>#N/A Missing Value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47533</v>
      </c>
      <c r="T1756" s="43" t="str">
        <f ca="1">_xll.BInterpol('Base CDI'!$H$4:$H$28,'Base CDI'!$J$4:$J$29,S1756,"Cubic","Extrapolate=Linear","MultiX=Average","Skip=True","Sort=True")</f>
        <v>#N/A Missing Value</v>
      </c>
      <c r="U1756" s="43" t="str">
        <f ca="1">_xll.BInterpol('Base CDI'!$H$4:$H$28,'Base CDI'!$I$4:$I$29,S1756,"Cubic","Extrapolate=Linear","MultiX=Average","Skip=True","Sort=True")</f>
        <v>#N/A Missing Value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47534</v>
      </c>
      <c r="T1757" s="43" t="str">
        <f ca="1">_xll.BInterpol('Base CDI'!$H$4:$H$28,'Base CDI'!$J$4:$J$29,S1757,"Cubic","Extrapolate=Linear","MultiX=Average","Skip=True","Sort=True")</f>
        <v>#N/A Missing Value</v>
      </c>
      <c r="U1757" s="43" t="str">
        <f ca="1">_xll.BInterpol('Base CDI'!$H$4:$H$28,'Base CDI'!$I$4:$I$29,S1757,"Cubic","Extrapolate=Linear","MultiX=Average","Skip=True","Sort=True")</f>
        <v>#N/A Missing Value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47535</v>
      </c>
      <c r="T1758" s="43" t="str">
        <f ca="1">_xll.BInterpol('Base CDI'!$H$4:$H$28,'Base CDI'!$J$4:$J$29,S1758,"Cubic","Extrapolate=Linear","MultiX=Average","Skip=True","Sort=True")</f>
        <v>#N/A Missing Value</v>
      </c>
      <c r="U1758" s="43" t="str">
        <f ca="1">_xll.BInterpol('Base CDI'!$H$4:$H$28,'Base CDI'!$I$4:$I$29,S1758,"Cubic","Extrapolate=Linear","MultiX=Average","Skip=True","Sort=True")</f>
        <v>#N/A Missing Value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47536</v>
      </c>
      <c r="T1759" s="43" t="str">
        <f ca="1">_xll.BInterpol('Base CDI'!$H$4:$H$28,'Base CDI'!$J$4:$J$29,S1759,"Cubic","Extrapolate=Linear","MultiX=Average","Skip=True","Sort=True")</f>
        <v>#N/A Missing Value</v>
      </c>
      <c r="U1759" s="43" t="str">
        <f ca="1">_xll.BInterpol('Base CDI'!$H$4:$H$28,'Base CDI'!$I$4:$I$29,S1759,"Cubic","Extrapolate=Linear","MultiX=Average","Skip=True","Sort=True")</f>
        <v>#N/A Missing Value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47537</v>
      </c>
      <c r="T1760" s="43" t="str">
        <f ca="1">_xll.BInterpol('Base CDI'!$H$4:$H$28,'Base CDI'!$J$4:$J$29,S1760,"Cubic","Extrapolate=Linear","MultiX=Average","Skip=True","Sort=True")</f>
        <v>#N/A Missing Value</v>
      </c>
      <c r="U1760" s="43" t="str">
        <f ca="1">_xll.BInterpol('Base CDI'!$H$4:$H$28,'Base CDI'!$I$4:$I$29,S1760,"Cubic","Extrapolate=Linear","MultiX=Average","Skip=True","Sort=True")</f>
        <v>#N/A Missing Value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47538</v>
      </c>
      <c r="T1761" s="43" t="str">
        <f ca="1">_xll.BInterpol('Base CDI'!$H$4:$H$28,'Base CDI'!$J$4:$J$29,S1761,"Cubic","Extrapolate=Linear","MultiX=Average","Skip=True","Sort=True")</f>
        <v>#N/A Missing Value</v>
      </c>
      <c r="U1761" s="43" t="str">
        <f ca="1">_xll.BInterpol('Base CDI'!$H$4:$H$28,'Base CDI'!$I$4:$I$29,S1761,"Cubic","Extrapolate=Linear","MultiX=Average","Skip=True","Sort=True")</f>
        <v>#N/A Missing Value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47539</v>
      </c>
      <c r="T1762" s="43" t="str">
        <f ca="1">_xll.BInterpol('Base CDI'!$H$4:$H$28,'Base CDI'!$J$4:$J$29,S1762,"Cubic","Extrapolate=Linear","MultiX=Average","Skip=True","Sort=True")</f>
        <v>#N/A Missing Value</v>
      </c>
      <c r="U1762" s="43" t="str">
        <f ca="1">_xll.BInterpol('Base CDI'!$H$4:$H$28,'Base CDI'!$I$4:$I$29,S1762,"Cubic","Extrapolate=Linear","MultiX=Average","Skip=True","Sort=True")</f>
        <v>#N/A Missing Value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47540</v>
      </c>
      <c r="T1763" s="43" t="str">
        <f ca="1">_xll.BInterpol('Base CDI'!$H$4:$H$28,'Base CDI'!$J$4:$J$29,S1763,"Cubic","Extrapolate=Linear","MultiX=Average","Skip=True","Sort=True")</f>
        <v>#N/A Missing Value</v>
      </c>
      <c r="U1763" s="43" t="str">
        <f ca="1">_xll.BInterpol('Base CDI'!$H$4:$H$28,'Base CDI'!$I$4:$I$29,S1763,"Cubic","Extrapolate=Linear","MultiX=Average","Skip=True","Sort=True")</f>
        <v>#N/A Missing Value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47541</v>
      </c>
      <c r="T1764" s="43" t="str">
        <f ca="1">_xll.BInterpol('Base CDI'!$H$4:$H$28,'Base CDI'!$J$4:$J$29,S1764,"Cubic","Extrapolate=Linear","MultiX=Average","Skip=True","Sort=True")</f>
        <v>#N/A Missing Value</v>
      </c>
      <c r="U1764" s="43" t="str">
        <f ca="1">_xll.BInterpol('Base CDI'!$H$4:$H$28,'Base CDI'!$I$4:$I$29,S1764,"Cubic","Extrapolate=Linear","MultiX=Average","Skip=True","Sort=True")</f>
        <v>#N/A Missing Value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47542</v>
      </c>
      <c r="T1765" s="43" t="str">
        <f ca="1">_xll.BInterpol('Base CDI'!$H$4:$H$28,'Base CDI'!$J$4:$J$29,S1765,"Cubic","Extrapolate=Linear","MultiX=Average","Skip=True","Sort=True")</f>
        <v>#N/A Missing Value</v>
      </c>
      <c r="U1765" s="43" t="str">
        <f ca="1">_xll.BInterpol('Base CDI'!$H$4:$H$28,'Base CDI'!$I$4:$I$29,S1765,"Cubic","Extrapolate=Linear","MultiX=Average","Skip=True","Sort=True")</f>
        <v>#N/A Missing Value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47543</v>
      </c>
      <c r="T1766" s="43" t="str">
        <f ca="1">_xll.BInterpol('Base CDI'!$H$4:$H$28,'Base CDI'!$J$4:$J$29,S1766,"Cubic","Extrapolate=Linear","MultiX=Average","Skip=True","Sort=True")</f>
        <v>#N/A Missing Value</v>
      </c>
      <c r="U1766" s="43" t="str">
        <f ca="1">_xll.BInterpol('Base CDI'!$H$4:$H$28,'Base CDI'!$I$4:$I$29,S1766,"Cubic","Extrapolate=Linear","MultiX=Average","Skip=True","Sort=True")</f>
        <v>#N/A Missing Value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47544</v>
      </c>
      <c r="T1767" s="43" t="str">
        <f ca="1">_xll.BInterpol('Base CDI'!$H$4:$H$28,'Base CDI'!$J$4:$J$29,S1767,"Cubic","Extrapolate=Linear","MultiX=Average","Skip=True","Sort=True")</f>
        <v>#N/A Missing Value</v>
      </c>
      <c r="U1767" s="43" t="str">
        <f ca="1">_xll.BInterpol('Base CDI'!$H$4:$H$28,'Base CDI'!$I$4:$I$29,S1767,"Cubic","Extrapolate=Linear","MultiX=Average","Skip=True","Sort=True")</f>
        <v>#N/A Missing Value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47545</v>
      </c>
      <c r="T1768" s="43" t="str">
        <f ca="1">_xll.BInterpol('Base CDI'!$H$4:$H$28,'Base CDI'!$J$4:$J$29,S1768,"Cubic","Extrapolate=Linear","MultiX=Average","Skip=True","Sort=True")</f>
        <v>#N/A Missing Value</v>
      </c>
      <c r="U1768" s="43" t="str">
        <f ca="1">_xll.BInterpol('Base CDI'!$H$4:$H$28,'Base CDI'!$I$4:$I$29,S1768,"Cubic","Extrapolate=Linear","MultiX=Average","Skip=True","Sort=True")</f>
        <v>#N/A Missing Value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47546</v>
      </c>
      <c r="T1769" s="43" t="str">
        <f ca="1">_xll.BInterpol('Base CDI'!$H$4:$H$28,'Base CDI'!$J$4:$J$29,S1769,"Cubic","Extrapolate=Linear","MultiX=Average","Skip=True","Sort=True")</f>
        <v>#N/A Missing Value</v>
      </c>
      <c r="U1769" s="43" t="str">
        <f ca="1">_xll.BInterpol('Base CDI'!$H$4:$H$28,'Base CDI'!$I$4:$I$29,S1769,"Cubic","Extrapolate=Linear","MultiX=Average","Skip=True","Sort=True")</f>
        <v>#N/A Missing Value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47547</v>
      </c>
      <c r="T1770" s="43" t="str">
        <f ca="1">_xll.BInterpol('Base CDI'!$H$4:$H$28,'Base CDI'!$J$4:$J$29,S1770,"Cubic","Extrapolate=Linear","MultiX=Average","Skip=True","Sort=True")</f>
        <v>#N/A Missing Value</v>
      </c>
      <c r="U1770" s="43" t="str">
        <f ca="1">_xll.BInterpol('Base CDI'!$H$4:$H$28,'Base CDI'!$I$4:$I$29,S1770,"Cubic","Extrapolate=Linear","MultiX=Average","Skip=True","Sort=True")</f>
        <v>#N/A Missing Value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47548</v>
      </c>
      <c r="T1771" s="43" t="str">
        <f ca="1">_xll.BInterpol('Base CDI'!$H$4:$H$28,'Base CDI'!$J$4:$J$29,S1771,"Cubic","Extrapolate=Linear","MultiX=Average","Skip=True","Sort=True")</f>
        <v>#N/A Missing Value</v>
      </c>
      <c r="U1771" s="43" t="str">
        <f ca="1">_xll.BInterpol('Base CDI'!$H$4:$H$28,'Base CDI'!$I$4:$I$29,S1771,"Cubic","Extrapolate=Linear","MultiX=Average","Skip=True","Sort=True")</f>
        <v>#N/A Missing Value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47549</v>
      </c>
      <c r="T1772" s="43" t="str">
        <f ca="1">_xll.BInterpol('Base CDI'!$H$4:$H$28,'Base CDI'!$J$4:$J$29,S1772,"Cubic","Extrapolate=Linear","MultiX=Average","Skip=True","Sort=True")</f>
        <v>#N/A Missing Value</v>
      </c>
      <c r="U1772" s="43" t="str">
        <f ca="1">_xll.BInterpol('Base CDI'!$H$4:$H$28,'Base CDI'!$I$4:$I$29,S1772,"Cubic","Extrapolate=Linear","MultiX=Average","Skip=True","Sort=True")</f>
        <v>#N/A Missing Value</v>
      </c>
    </row>
    <row r="1773" spans="16:21" x14ac:dyDescent="0.25">
      <c r="P1773" s="10">
        <v>37092</v>
      </c>
      <c r="Q1773">
        <v>6.421843</v>
      </c>
      <c r="S1773" s="42">
        <f t="shared" ca="1" si="32"/>
        <v>47550</v>
      </c>
      <c r="T1773" s="43" t="str">
        <f ca="1">_xll.BInterpol('Base CDI'!$H$4:$H$28,'Base CDI'!$J$4:$J$29,S1773,"Cubic","Extrapolate=Linear","MultiX=Average","Skip=True","Sort=True")</f>
        <v>#N/A Missing Value</v>
      </c>
      <c r="U1773" s="43" t="str">
        <f ca="1">_xll.BInterpol('Base CDI'!$H$4:$H$28,'Base CDI'!$I$4:$I$29,S1773,"Cubic","Extrapolate=Linear","MultiX=Average","Skip=True","Sort=True")</f>
        <v>#N/A Missing Value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47551</v>
      </c>
      <c r="T1774" s="43" t="str">
        <f ca="1">_xll.BInterpol('Base CDI'!$H$4:$H$28,'Base CDI'!$J$4:$J$29,S1774,"Cubic","Extrapolate=Linear","MultiX=Average","Skip=True","Sort=True")</f>
        <v>#N/A Missing Value</v>
      </c>
      <c r="U1774" s="43" t="str">
        <f ca="1">_xll.BInterpol('Base CDI'!$H$4:$H$28,'Base CDI'!$I$4:$I$29,S1774,"Cubic","Extrapolate=Linear","MultiX=Average","Skip=True","Sort=True")</f>
        <v>#N/A Missing Value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47552</v>
      </c>
      <c r="T1775" s="43" t="str">
        <f ca="1">_xll.BInterpol('Base CDI'!$H$4:$H$28,'Base CDI'!$J$4:$J$29,S1775,"Cubic","Extrapolate=Linear","MultiX=Average","Skip=True","Sort=True")</f>
        <v>#N/A Missing Value</v>
      </c>
      <c r="U1775" s="43" t="str">
        <f ca="1">_xll.BInterpol('Base CDI'!$H$4:$H$28,'Base CDI'!$I$4:$I$29,S1775,"Cubic","Extrapolate=Linear","MultiX=Average","Skip=True","Sort=True")</f>
        <v>#N/A Missing Value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47553</v>
      </c>
      <c r="T1776" s="43" t="str">
        <f ca="1">_xll.BInterpol('Base CDI'!$H$4:$H$28,'Base CDI'!$J$4:$J$29,S1776,"Cubic","Extrapolate=Linear","MultiX=Average","Skip=True","Sort=True")</f>
        <v>#N/A Missing Value</v>
      </c>
      <c r="U1776" s="43" t="str">
        <f ca="1">_xll.BInterpol('Base CDI'!$H$4:$H$28,'Base CDI'!$I$4:$I$29,S1776,"Cubic","Extrapolate=Linear","MultiX=Average","Skip=True","Sort=True")</f>
        <v>#N/A Missing Value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47554</v>
      </c>
      <c r="T1777" s="43" t="str">
        <f ca="1">_xll.BInterpol('Base CDI'!$H$4:$H$28,'Base CDI'!$J$4:$J$29,S1777,"Cubic","Extrapolate=Linear","MultiX=Average","Skip=True","Sort=True")</f>
        <v>#N/A Missing Value</v>
      </c>
      <c r="U1777" s="43" t="str">
        <f ca="1">_xll.BInterpol('Base CDI'!$H$4:$H$28,'Base CDI'!$I$4:$I$29,S1777,"Cubic","Extrapolate=Linear","MultiX=Average","Skip=True","Sort=True")</f>
        <v>#N/A Missing Value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47555</v>
      </c>
      <c r="T1778" s="43" t="str">
        <f ca="1">_xll.BInterpol('Base CDI'!$H$4:$H$28,'Base CDI'!$J$4:$J$29,S1778,"Cubic","Extrapolate=Linear","MultiX=Average","Skip=True","Sort=True")</f>
        <v>#N/A Missing Value</v>
      </c>
      <c r="U1778" s="43" t="str">
        <f ca="1">_xll.BInterpol('Base CDI'!$H$4:$H$28,'Base CDI'!$I$4:$I$29,S1778,"Cubic","Extrapolate=Linear","MultiX=Average","Skip=True","Sort=True")</f>
        <v>#N/A Missing Value</v>
      </c>
    </row>
    <row r="1779" spans="16:21" x14ac:dyDescent="0.25">
      <c r="P1779" s="10">
        <v>37102</v>
      </c>
      <c r="Q1779">
        <v>6.448429</v>
      </c>
      <c r="S1779" s="42">
        <f t="shared" ca="1" si="32"/>
        <v>47556</v>
      </c>
      <c r="T1779" s="43" t="str">
        <f ca="1">_xll.BInterpol('Base CDI'!$H$4:$H$28,'Base CDI'!$J$4:$J$29,S1779,"Cubic","Extrapolate=Linear","MultiX=Average","Skip=True","Sort=True")</f>
        <v>#N/A Missing Value</v>
      </c>
      <c r="U1779" s="43" t="str">
        <f ca="1">_xll.BInterpol('Base CDI'!$H$4:$H$28,'Base CDI'!$I$4:$I$29,S1779,"Cubic","Extrapolate=Linear","MultiX=Average","Skip=True","Sort=True")</f>
        <v>#N/A Missing Value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47557</v>
      </c>
      <c r="T1780" s="43" t="str">
        <f ca="1">_xll.BInterpol('Base CDI'!$H$4:$H$28,'Base CDI'!$J$4:$J$29,S1780,"Cubic","Extrapolate=Linear","MultiX=Average","Skip=True","Sort=True")</f>
        <v>#N/A Missing Value</v>
      </c>
      <c r="U1780" s="43" t="str">
        <f ca="1">_xll.BInterpol('Base CDI'!$H$4:$H$28,'Base CDI'!$I$4:$I$29,S1780,"Cubic","Extrapolate=Linear","MultiX=Average","Skip=True","Sort=True")</f>
        <v>#N/A Missing Value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47558</v>
      </c>
      <c r="T1781" s="43" t="str">
        <f ca="1">_xll.BInterpol('Base CDI'!$H$4:$H$28,'Base CDI'!$J$4:$J$29,S1781,"Cubic","Extrapolate=Linear","MultiX=Average","Skip=True","Sort=True")</f>
        <v>#N/A Missing Value</v>
      </c>
      <c r="U1781" s="43" t="str">
        <f ca="1">_xll.BInterpol('Base CDI'!$H$4:$H$28,'Base CDI'!$I$4:$I$29,S1781,"Cubic","Extrapolate=Linear","MultiX=Average","Skip=True","Sort=True")</f>
        <v>#N/A Missing Value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47559</v>
      </c>
      <c r="T1782" s="43" t="str">
        <f ca="1">_xll.BInterpol('Base CDI'!$H$4:$H$28,'Base CDI'!$J$4:$J$29,S1782,"Cubic","Extrapolate=Linear","MultiX=Average","Skip=True","Sort=True")</f>
        <v>#N/A Missing Value</v>
      </c>
      <c r="U1782" s="43" t="str">
        <f ca="1">_xll.BInterpol('Base CDI'!$H$4:$H$28,'Base CDI'!$I$4:$I$29,S1782,"Cubic","Extrapolate=Linear","MultiX=Average","Skip=True","Sort=True")</f>
        <v>#N/A Missing Value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47560</v>
      </c>
      <c r="T1783" s="43" t="str">
        <f ca="1">_xll.BInterpol('Base CDI'!$H$4:$H$28,'Base CDI'!$J$4:$J$29,S1783,"Cubic","Extrapolate=Linear","MultiX=Average","Skip=True","Sort=True")</f>
        <v>#N/A Missing Value</v>
      </c>
      <c r="U1783" s="43" t="str">
        <f ca="1">_xll.BInterpol('Base CDI'!$H$4:$H$28,'Base CDI'!$I$4:$I$29,S1783,"Cubic","Extrapolate=Linear","MultiX=Average","Skip=True","Sort=True")</f>
        <v>#N/A Missing Value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47561</v>
      </c>
      <c r="T1784" s="43" t="str">
        <f ca="1">_xll.BInterpol('Base CDI'!$H$4:$H$28,'Base CDI'!$J$4:$J$29,S1784,"Cubic","Extrapolate=Linear","MultiX=Average","Skip=True","Sort=True")</f>
        <v>#N/A Missing Value</v>
      </c>
      <c r="U1784" s="43" t="str">
        <f ca="1">_xll.BInterpol('Base CDI'!$H$4:$H$28,'Base CDI'!$I$4:$I$29,S1784,"Cubic","Extrapolate=Linear","MultiX=Average","Skip=True","Sort=True")</f>
        <v>#N/A Missing Value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47562</v>
      </c>
      <c r="T1785" s="43" t="str">
        <f ca="1">_xll.BInterpol('Base CDI'!$H$4:$H$28,'Base CDI'!$J$4:$J$29,S1785,"Cubic","Extrapolate=Linear","MultiX=Average","Skip=True","Sort=True")</f>
        <v>#N/A Missing Value</v>
      </c>
      <c r="U1785" s="43" t="str">
        <f ca="1">_xll.BInterpol('Base CDI'!$H$4:$H$28,'Base CDI'!$I$4:$I$29,S1785,"Cubic","Extrapolate=Linear","MultiX=Average","Skip=True","Sort=True")</f>
        <v>#N/A Missing Value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47563</v>
      </c>
      <c r="T1786" s="43" t="str">
        <f ca="1">_xll.BInterpol('Base CDI'!$H$4:$H$28,'Base CDI'!$J$4:$J$29,S1786,"Cubic","Extrapolate=Linear","MultiX=Average","Skip=True","Sort=True")</f>
        <v>#N/A Missing Value</v>
      </c>
      <c r="U1786" s="43" t="str">
        <f ca="1">_xll.BInterpol('Base CDI'!$H$4:$H$28,'Base CDI'!$I$4:$I$29,S1786,"Cubic","Extrapolate=Linear","MultiX=Average","Skip=True","Sort=True")</f>
        <v>#N/A Missing Value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47564</v>
      </c>
      <c r="T1787" s="43" t="str">
        <f ca="1">_xll.BInterpol('Base CDI'!$H$4:$H$28,'Base CDI'!$J$4:$J$29,S1787,"Cubic","Extrapolate=Linear","MultiX=Average","Skip=True","Sort=True")</f>
        <v>#N/A Missing Value</v>
      </c>
      <c r="U1787" s="43" t="str">
        <f ca="1">_xll.BInterpol('Base CDI'!$H$4:$H$28,'Base CDI'!$I$4:$I$29,S1787,"Cubic","Extrapolate=Linear","MultiX=Average","Skip=True","Sort=True")</f>
        <v>#N/A Missing Value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47565</v>
      </c>
      <c r="T1788" s="43" t="str">
        <f ca="1">_xll.BInterpol('Base CDI'!$H$4:$H$28,'Base CDI'!$J$4:$J$29,S1788,"Cubic","Extrapolate=Linear","MultiX=Average","Skip=True","Sort=True")</f>
        <v>#N/A Missing Value</v>
      </c>
      <c r="U1788" s="43" t="str">
        <f ca="1">_xll.BInterpol('Base CDI'!$H$4:$H$28,'Base CDI'!$I$4:$I$29,S1788,"Cubic","Extrapolate=Linear","MultiX=Average","Skip=True","Sort=True")</f>
        <v>#N/A Missing Value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47566</v>
      </c>
      <c r="T1789" s="43" t="str">
        <f ca="1">_xll.BInterpol('Base CDI'!$H$4:$H$28,'Base CDI'!$J$4:$J$29,S1789,"Cubic","Extrapolate=Linear","MultiX=Average","Skip=True","Sort=True")</f>
        <v>#N/A Missing Value</v>
      </c>
      <c r="U1789" s="43" t="str">
        <f ca="1">_xll.BInterpol('Base CDI'!$H$4:$H$28,'Base CDI'!$I$4:$I$29,S1789,"Cubic","Extrapolate=Linear","MultiX=Average","Skip=True","Sort=True")</f>
        <v>#N/A Missing Value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47567</v>
      </c>
      <c r="T1790" s="43" t="str">
        <f ca="1">_xll.BInterpol('Base CDI'!$H$4:$H$28,'Base CDI'!$J$4:$J$29,S1790,"Cubic","Extrapolate=Linear","MultiX=Average","Skip=True","Sort=True")</f>
        <v>#N/A Missing Value</v>
      </c>
      <c r="U1790" s="43" t="str">
        <f ca="1">_xll.BInterpol('Base CDI'!$H$4:$H$28,'Base CDI'!$I$4:$I$29,S1790,"Cubic","Extrapolate=Linear","MultiX=Average","Skip=True","Sort=True")</f>
        <v>#N/A Missing Value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47568</v>
      </c>
      <c r="T1791" s="43" t="str">
        <f ca="1">_xll.BInterpol('Base CDI'!$H$4:$H$28,'Base CDI'!$J$4:$J$29,S1791,"Cubic","Extrapolate=Linear","MultiX=Average","Skip=True","Sort=True")</f>
        <v>#N/A Missing Value</v>
      </c>
      <c r="U1791" s="43" t="str">
        <f ca="1">_xll.BInterpol('Base CDI'!$H$4:$H$28,'Base CDI'!$I$4:$I$29,S1791,"Cubic","Extrapolate=Linear","MultiX=Average","Skip=True","Sort=True")</f>
        <v>#N/A Missing Value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47569</v>
      </c>
      <c r="T1792" s="43" t="str">
        <f ca="1">_xll.BInterpol('Base CDI'!$H$4:$H$28,'Base CDI'!$J$4:$J$29,S1792,"Cubic","Extrapolate=Linear","MultiX=Average","Skip=True","Sort=True")</f>
        <v>#N/A Missing Value</v>
      </c>
      <c r="U1792" s="43" t="str">
        <f ca="1">_xll.BInterpol('Base CDI'!$H$4:$H$28,'Base CDI'!$I$4:$I$29,S1792,"Cubic","Extrapolate=Linear","MultiX=Average","Skip=True","Sort=True")</f>
        <v>#N/A Missing Value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47570</v>
      </c>
      <c r="T1793" s="43" t="str">
        <f ca="1">_xll.BInterpol('Base CDI'!$H$4:$H$28,'Base CDI'!$J$4:$J$29,S1793,"Cubic","Extrapolate=Linear","MultiX=Average","Skip=True","Sort=True")</f>
        <v>#N/A Missing Value</v>
      </c>
      <c r="U1793" s="43" t="str">
        <f ca="1">_xll.BInterpol('Base CDI'!$H$4:$H$28,'Base CDI'!$I$4:$I$29,S1793,"Cubic","Extrapolate=Linear","MultiX=Average","Skip=True","Sort=True")</f>
        <v>#N/A Missing Value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47571</v>
      </c>
      <c r="T1794" s="43" t="str">
        <f ca="1">_xll.BInterpol('Base CDI'!$H$4:$H$28,'Base CDI'!$J$4:$J$29,S1794,"Cubic","Extrapolate=Linear","MultiX=Average","Skip=True","Sort=True")</f>
        <v>#N/A Missing Value</v>
      </c>
      <c r="U1794" s="43" t="str">
        <f ca="1">_xll.BInterpol('Base CDI'!$H$4:$H$28,'Base CDI'!$I$4:$I$29,S1794,"Cubic","Extrapolate=Linear","MultiX=Average","Skip=True","Sort=True")</f>
        <v>#N/A Missing Value</v>
      </c>
    </row>
    <row r="1795" spans="16:21" x14ac:dyDescent="0.25">
      <c r="P1795" s="10">
        <v>37124</v>
      </c>
      <c r="Q1795">
        <v>6.520022</v>
      </c>
      <c r="S1795" s="42">
        <f t="shared" ca="1" si="32"/>
        <v>47572</v>
      </c>
      <c r="T1795" s="43" t="str">
        <f ca="1">_xll.BInterpol('Base CDI'!$H$4:$H$28,'Base CDI'!$J$4:$J$29,S1795,"Cubic","Extrapolate=Linear","MultiX=Average","Skip=True","Sort=True")</f>
        <v>#N/A Missing Value</v>
      </c>
      <c r="U1795" s="43" t="str">
        <f ca="1">_xll.BInterpol('Base CDI'!$H$4:$H$28,'Base CDI'!$I$4:$I$29,S1795,"Cubic","Extrapolate=Linear","MultiX=Average","Skip=True","Sort=True")</f>
        <v>#N/A Missing Value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47573</v>
      </c>
      <c r="T1796" s="43" t="str">
        <f ca="1">_xll.BInterpol('Base CDI'!$H$4:$H$28,'Base CDI'!$J$4:$J$29,S1796,"Cubic","Extrapolate=Linear","MultiX=Average","Skip=True","Sort=True")</f>
        <v>#N/A Missing Value</v>
      </c>
      <c r="U1796" s="43" t="str">
        <f ca="1">_xll.BInterpol('Base CDI'!$H$4:$H$28,'Base CDI'!$I$4:$I$29,S1796,"Cubic","Extrapolate=Linear","MultiX=Average","Skip=True","Sort=True")</f>
        <v>#N/A Missing Value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47574</v>
      </c>
      <c r="T1797" s="43" t="str">
        <f ca="1">_xll.BInterpol('Base CDI'!$H$4:$H$28,'Base CDI'!$J$4:$J$29,S1797,"Cubic","Extrapolate=Linear","MultiX=Average","Skip=True","Sort=True")</f>
        <v>#N/A Missing Value</v>
      </c>
      <c r="U1797" s="43" t="str">
        <f ca="1">_xll.BInterpol('Base CDI'!$H$4:$H$28,'Base CDI'!$I$4:$I$29,S1797,"Cubic","Extrapolate=Linear","MultiX=Average","Skip=True","Sort=True")</f>
        <v>#N/A Missing Value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47575</v>
      </c>
      <c r="T1798" s="43" t="str">
        <f ca="1">_xll.BInterpol('Base CDI'!$H$4:$H$28,'Base CDI'!$J$4:$J$29,S1798,"Cubic","Extrapolate=Linear","MultiX=Average","Skip=True","Sort=True")</f>
        <v>#N/A Missing Value</v>
      </c>
      <c r="U1798" s="43" t="str">
        <f ca="1">_xll.BInterpol('Base CDI'!$H$4:$H$28,'Base CDI'!$I$4:$I$29,S1798,"Cubic","Extrapolate=Linear","MultiX=Average","Skip=True","Sort=True")</f>
        <v>#N/A Missing Value</v>
      </c>
    </row>
    <row r="1799" spans="16:21" x14ac:dyDescent="0.25">
      <c r="P1799" s="10">
        <v>37130</v>
      </c>
      <c r="Q1799">
        <v>6.538087</v>
      </c>
      <c r="S1799" s="42">
        <f t="shared" ca="1" si="32"/>
        <v>47576</v>
      </c>
      <c r="T1799" s="43" t="str">
        <f ca="1">_xll.BInterpol('Base CDI'!$H$4:$H$28,'Base CDI'!$J$4:$J$29,S1799,"Cubic","Extrapolate=Linear","MultiX=Average","Skip=True","Sort=True")</f>
        <v>#N/A Missing Value</v>
      </c>
      <c r="U1799" s="43" t="str">
        <f ca="1">_xll.BInterpol('Base CDI'!$H$4:$H$28,'Base CDI'!$I$4:$I$29,S1799,"Cubic","Extrapolate=Linear","MultiX=Average","Skip=True","Sort=True")</f>
        <v>#N/A Missing Value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47577</v>
      </c>
      <c r="T1800" s="43" t="str">
        <f ca="1">_xll.BInterpol('Base CDI'!$H$4:$H$28,'Base CDI'!$J$4:$J$29,S1800,"Cubic","Extrapolate=Linear","MultiX=Average","Skip=True","Sort=True")</f>
        <v>#N/A Missing Value</v>
      </c>
      <c r="U1800" s="43" t="str">
        <f ca="1">_xll.BInterpol('Base CDI'!$H$4:$H$28,'Base CDI'!$I$4:$I$29,S1800,"Cubic","Extrapolate=Linear","MultiX=Average","Skip=True","Sort=True")</f>
        <v>#N/A Missing Value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47578</v>
      </c>
      <c r="T1801" s="43" t="str">
        <f ca="1">_xll.BInterpol('Base CDI'!$H$4:$H$28,'Base CDI'!$J$4:$J$29,S1801,"Cubic","Extrapolate=Linear","MultiX=Average","Skip=True","Sort=True")</f>
        <v>#N/A Missing Value</v>
      </c>
      <c r="U1801" s="43" t="str">
        <f ca="1">_xll.BInterpol('Base CDI'!$H$4:$H$28,'Base CDI'!$I$4:$I$29,S1801,"Cubic","Extrapolate=Linear","MultiX=Average","Skip=True","Sort=True")</f>
        <v>#N/A Missing Value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47579</v>
      </c>
      <c r="T1802" s="43" t="str">
        <f ca="1">_xll.BInterpol('Base CDI'!$H$4:$H$28,'Base CDI'!$J$4:$J$29,S1802,"Cubic","Extrapolate=Linear","MultiX=Average","Skip=True","Sort=True")</f>
        <v>#N/A Missing Value</v>
      </c>
      <c r="U1802" s="43" t="str">
        <f ca="1">_xll.BInterpol('Base CDI'!$H$4:$H$28,'Base CDI'!$I$4:$I$29,S1802,"Cubic","Extrapolate=Linear","MultiX=Average","Skip=True","Sort=True")</f>
        <v>#N/A Missing Value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47580</v>
      </c>
      <c r="T1803" s="43" t="str">
        <f ca="1">_xll.BInterpol('Base CDI'!$H$4:$H$28,'Base CDI'!$J$4:$J$29,S1803,"Cubic","Extrapolate=Linear","MultiX=Average","Skip=True","Sort=True")</f>
        <v>#N/A Missing Value</v>
      </c>
      <c r="U1803" s="43" t="str">
        <f ca="1">_xll.BInterpol('Base CDI'!$H$4:$H$28,'Base CDI'!$I$4:$I$29,S1803,"Cubic","Extrapolate=Linear","MultiX=Average","Skip=True","Sort=True")</f>
        <v>#N/A Missing Value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47581</v>
      </c>
      <c r="T1804" s="43" t="str">
        <f ca="1">_xll.BInterpol('Base CDI'!$H$4:$H$28,'Base CDI'!$J$4:$J$29,S1804,"Cubic","Extrapolate=Linear","MultiX=Average","Skip=True","Sort=True")</f>
        <v>#N/A Missing Value</v>
      </c>
      <c r="U1804" s="43" t="str">
        <f ca="1">_xll.BInterpol('Base CDI'!$H$4:$H$28,'Base CDI'!$I$4:$I$29,S1804,"Cubic","Extrapolate=Linear","MultiX=Average","Skip=True","Sort=True")</f>
        <v>#N/A Missing Value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47582</v>
      </c>
      <c r="T1805" s="43" t="str">
        <f ca="1">_xll.BInterpol('Base CDI'!$H$4:$H$28,'Base CDI'!$J$4:$J$29,S1805,"Cubic","Extrapolate=Linear","MultiX=Average","Skip=True","Sort=True")</f>
        <v>#N/A Missing Value</v>
      </c>
      <c r="U1805" s="43" t="str">
        <f ca="1">_xll.BInterpol('Base CDI'!$H$4:$H$28,'Base CDI'!$I$4:$I$29,S1805,"Cubic","Extrapolate=Linear","MultiX=Average","Skip=True","Sort=True")</f>
        <v>#N/A Missing Value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47583</v>
      </c>
      <c r="T1806" s="43" t="str">
        <f ca="1">_xll.BInterpol('Base CDI'!$H$4:$H$28,'Base CDI'!$J$4:$J$29,S1806,"Cubic","Extrapolate=Linear","MultiX=Average","Skip=True","Sort=True")</f>
        <v>#N/A Missing Value</v>
      </c>
      <c r="U1806" s="43" t="str">
        <f ca="1">_xll.BInterpol('Base CDI'!$H$4:$H$28,'Base CDI'!$I$4:$I$29,S1806,"Cubic","Extrapolate=Linear","MultiX=Average","Skip=True","Sort=True")</f>
        <v>#N/A Missing Value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47584</v>
      </c>
      <c r="T1807" s="43" t="str">
        <f ca="1">_xll.BInterpol('Base CDI'!$H$4:$H$28,'Base CDI'!$J$4:$J$29,S1807,"Cubic","Extrapolate=Linear","MultiX=Average","Skip=True","Sort=True")</f>
        <v>#N/A Missing Value</v>
      </c>
      <c r="U1807" s="43" t="str">
        <f ca="1">_xll.BInterpol('Base CDI'!$H$4:$H$28,'Base CDI'!$I$4:$I$29,S1807,"Cubic","Extrapolate=Linear","MultiX=Average","Skip=True","Sort=True")</f>
        <v>#N/A Missing Value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47585</v>
      </c>
      <c r="T1808" s="43" t="str">
        <f ca="1">_xll.BInterpol('Base CDI'!$H$4:$H$28,'Base CDI'!$J$4:$J$29,S1808,"Cubic","Extrapolate=Linear","MultiX=Average","Skip=True","Sort=True")</f>
        <v>#N/A Missing Value</v>
      </c>
      <c r="U1808" s="43" t="str">
        <f ca="1">_xll.BInterpol('Base CDI'!$H$4:$H$28,'Base CDI'!$I$4:$I$29,S1808,"Cubic","Extrapolate=Linear","MultiX=Average","Skip=True","Sort=True")</f>
        <v>#N/A Missing Value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47586</v>
      </c>
      <c r="T1809" s="43" t="str">
        <f ca="1">_xll.BInterpol('Base CDI'!$H$4:$H$28,'Base CDI'!$J$4:$J$29,S1809,"Cubic","Extrapolate=Linear","MultiX=Average","Skip=True","Sort=True")</f>
        <v>#N/A Missing Value</v>
      </c>
      <c r="U1809" s="43" t="str">
        <f ca="1">_xll.BInterpol('Base CDI'!$H$4:$H$28,'Base CDI'!$I$4:$I$29,S1809,"Cubic","Extrapolate=Linear","MultiX=Average","Skip=True","Sort=True")</f>
        <v>#N/A Missing Value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47587</v>
      </c>
      <c r="T1810" s="43" t="str">
        <f ca="1">_xll.BInterpol('Base CDI'!$H$4:$H$28,'Base CDI'!$J$4:$J$29,S1810,"Cubic","Extrapolate=Linear","MultiX=Average","Skip=True","Sort=True")</f>
        <v>#N/A Missing Value</v>
      </c>
      <c r="U1810" s="43" t="str">
        <f ca="1">_xll.BInterpol('Base CDI'!$H$4:$H$28,'Base CDI'!$I$4:$I$29,S1810,"Cubic","Extrapolate=Linear","MultiX=Average","Skip=True","Sort=True")</f>
        <v>#N/A Missing Value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47588</v>
      </c>
      <c r="T1811" s="43" t="str">
        <f ca="1">_xll.BInterpol('Base CDI'!$H$4:$H$28,'Base CDI'!$J$4:$J$29,S1811,"Cubic","Extrapolate=Linear","MultiX=Average","Skip=True","Sort=True")</f>
        <v>#N/A Missing Value</v>
      </c>
      <c r="U1811" s="43" t="str">
        <f ca="1">_xll.BInterpol('Base CDI'!$H$4:$H$28,'Base CDI'!$I$4:$I$29,S1811,"Cubic","Extrapolate=Linear","MultiX=Average","Skip=True","Sort=True")</f>
        <v>#N/A Missing Value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47589</v>
      </c>
      <c r="T1812" s="43" t="str">
        <f ca="1">_xll.BInterpol('Base CDI'!$H$4:$H$28,'Base CDI'!$J$4:$J$29,S1812,"Cubic","Extrapolate=Linear","MultiX=Average","Skip=True","Sort=True")</f>
        <v>#N/A Missing Value</v>
      </c>
      <c r="U1812" s="43" t="str">
        <f ca="1">_xll.BInterpol('Base CDI'!$H$4:$H$28,'Base CDI'!$I$4:$I$29,S1812,"Cubic","Extrapolate=Linear","MultiX=Average","Skip=True","Sort=True")</f>
        <v>#N/A Missing Value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47590</v>
      </c>
      <c r="T1813" s="43" t="str">
        <f ca="1">_xll.BInterpol('Base CDI'!$H$4:$H$28,'Base CDI'!$J$4:$J$29,S1813,"Cubic","Extrapolate=Linear","MultiX=Average","Skip=True","Sort=True")</f>
        <v>#N/A Missing Value</v>
      </c>
      <c r="U1813" s="43" t="str">
        <f ca="1">_xll.BInterpol('Base CDI'!$H$4:$H$28,'Base CDI'!$I$4:$I$29,S1813,"Cubic","Extrapolate=Linear","MultiX=Average","Skip=True","Sort=True")</f>
        <v>#N/A Missing Value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47591</v>
      </c>
      <c r="T1814" s="43" t="str">
        <f ca="1">_xll.BInterpol('Base CDI'!$H$4:$H$28,'Base CDI'!$J$4:$J$29,S1814,"Cubic","Extrapolate=Linear","MultiX=Average","Skip=True","Sort=True")</f>
        <v>#N/A Missing Value</v>
      </c>
      <c r="U1814" s="43" t="str">
        <f ca="1">_xll.BInterpol('Base CDI'!$H$4:$H$28,'Base CDI'!$I$4:$I$29,S1814,"Cubic","Extrapolate=Linear","MultiX=Average","Skip=True","Sort=True")</f>
        <v>#N/A Missing Value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47592</v>
      </c>
      <c r="T1815" s="43" t="str">
        <f ca="1">_xll.BInterpol('Base CDI'!$H$4:$H$28,'Base CDI'!$J$4:$J$29,S1815,"Cubic","Extrapolate=Linear","MultiX=Average","Skip=True","Sort=True")</f>
        <v>#N/A Missing Value</v>
      </c>
      <c r="U1815" s="43" t="str">
        <f ca="1">_xll.BInterpol('Base CDI'!$H$4:$H$28,'Base CDI'!$I$4:$I$29,S1815,"Cubic","Extrapolate=Linear","MultiX=Average","Skip=True","Sort=True")</f>
        <v>#N/A Missing Value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47593</v>
      </c>
      <c r="T1816" s="43" t="str">
        <f ca="1">_xll.BInterpol('Base CDI'!$H$4:$H$28,'Base CDI'!$J$4:$J$29,S1816,"Cubic","Extrapolate=Linear","MultiX=Average","Skip=True","Sort=True")</f>
        <v>#N/A Missing Value</v>
      </c>
      <c r="U1816" s="43" t="str">
        <f ca="1">_xll.BInterpol('Base CDI'!$H$4:$H$28,'Base CDI'!$I$4:$I$29,S1816,"Cubic","Extrapolate=Linear","MultiX=Average","Skip=True","Sort=True")</f>
        <v>#N/A Missing Value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47594</v>
      </c>
      <c r="T1817" s="43" t="str">
        <f ca="1">_xll.BInterpol('Base CDI'!$H$4:$H$28,'Base CDI'!$J$4:$J$29,S1817,"Cubic","Extrapolate=Linear","MultiX=Average","Skip=True","Sort=True")</f>
        <v>#N/A Missing Value</v>
      </c>
      <c r="U1817" s="43" t="str">
        <f ca="1">_xll.BInterpol('Base CDI'!$H$4:$H$28,'Base CDI'!$I$4:$I$29,S1817,"Cubic","Extrapolate=Linear","MultiX=Average","Skip=True","Sort=True")</f>
        <v>#N/A Missing Value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47595</v>
      </c>
      <c r="T1818" s="43" t="str">
        <f ca="1">_xll.BInterpol('Base CDI'!$H$4:$H$28,'Base CDI'!$J$4:$J$29,S1818,"Cubic","Extrapolate=Linear","MultiX=Average","Skip=True","Sort=True")</f>
        <v>#N/A Missing Value</v>
      </c>
      <c r="U1818" s="43" t="str">
        <f ca="1">_xll.BInterpol('Base CDI'!$H$4:$H$28,'Base CDI'!$I$4:$I$29,S1818,"Cubic","Extrapolate=Linear","MultiX=Average","Skip=True","Sort=True")</f>
        <v>#N/A Missing Value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47596</v>
      </c>
      <c r="T1819" s="43" t="str">
        <f ca="1">_xll.BInterpol('Base CDI'!$H$4:$H$28,'Base CDI'!$J$4:$J$29,S1819,"Cubic","Extrapolate=Linear","MultiX=Average","Skip=True","Sort=True")</f>
        <v>#N/A Missing Value</v>
      </c>
      <c r="U1819" s="43" t="str">
        <f ca="1">_xll.BInterpol('Base CDI'!$H$4:$H$28,'Base CDI'!$I$4:$I$29,S1819,"Cubic","Extrapolate=Linear","MultiX=Average","Skip=True","Sort=True")</f>
        <v>#N/A Missing Value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47597</v>
      </c>
      <c r="T1820" s="43" t="str">
        <f ca="1">_xll.BInterpol('Base CDI'!$H$4:$H$28,'Base CDI'!$J$4:$J$29,S1820,"Cubic","Extrapolate=Linear","MultiX=Average","Skip=True","Sort=True")</f>
        <v>#N/A Missing Value</v>
      </c>
      <c r="U1820" s="43" t="str">
        <f ca="1">_xll.BInterpol('Base CDI'!$H$4:$H$28,'Base CDI'!$I$4:$I$29,S1820,"Cubic","Extrapolate=Linear","MultiX=Average","Skip=True","Sort=True")</f>
        <v>#N/A Missing Value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47598</v>
      </c>
      <c r="T1821" s="43" t="str">
        <f ca="1">_xll.BInterpol('Base CDI'!$H$4:$H$28,'Base CDI'!$J$4:$J$29,S1821,"Cubic","Extrapolate=Linear","MultiX=Average","Skip=True","Sort=True")</f>
        <v>#N/A Missing Value</v>
      </c>
      <c r="U1821" s="43" t="str">
        <f ca="1">_xll.BInterpol('Base CDI'!$H$4:$H$28,'Base CDI'!$I$4:$I$29,S1821,"Cubic","Extrapolate=Linear","MultiX=Average","Skip=True","Sort=True")</f>
        <v>#N/A Missing Value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47599</v>
      </c>
      <c r="T1822" s="43" t="str">
        <f ca="1">_xll.BInterpol('Base CDI'!$H$4:$H$28,'Base CDI'!$J$4:$J$29,S1822,"Cubic","Extrapolate=Linear","MultiX=Average","Skip=True","Sort=True")</f>
        <v>#N/A Missing Value</v>
      </c>
      <c r="U1822" s="43" t="str">
        <f ca="1">_xll.BInterpol('Base CDI'!$H$4:$H$28,'Base CDI'!$I$4:$I$29,S1822,"Cubic","Extrapolate=Linear","MultiX=Average","Skip=True","Sort=True")</f>
        <v>#N/A Missing Value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47600</v>
      </c>
      <c r="T1823" s="43" t="str">
        <f ca="1">_xll.BInterpol('Base CDI'!$H$4:$H$28,'Base CDI'!$J$4:$J$29,S1823,"Cubic","Extrapolate=Linear","MultiX=Average","Skip=True","Sort=True")</f>
        <v>#N/A Missing Value</v>
      </c>
      <c r="U1823" s="43" t="str">
        <f ca="1">_xll.BInterpol('Base CDI'!$H$4:$H$28,'Base CDI'!$I$4:$I$29,S1823,"Cubic","Extrapolate=Linear","MultiX=Average","Skip=True","Sort=True")</f>
        <v>#N/A Missing Value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47601</v>
      </c>
      <c r="T1824" s="43" t="str">
        <f ca="1">_xll.BInterpol('Base CDI'!$H$4:$H$28,'Base CDI'!$J$4:$J$29,S1824,"Cubic","Extrapolate=Linear","MultiX=Average","Skip=True","Sort=True")</f>
        <v>#N/A Missing Value</v>
      </c>
      <c r="U1824" s="43" t="str">
        <f ca="1">_xll.BInterpol('Base CDI'!$H$4:$H$28,'Base CDI'!$I$4:$I$29,S1824,"Cubic","Extrapolate=Linear","MultiX=Average","Skip=True","Sort=True")</f>
        <v>#N/A Missing Value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47602</v>
      </c>
      <c r="T1825" s="43" t="str">
        <f ca="1">_xll.BInterpol('Base CDI'!$H$4:$H$28,'Base CDI'!$J$4:$J$29,S1825,"Cubic","Extrapolate=Linear","MultiX=Average","Skip=True","Sort=True")</f>
        <v>#N/A Missing Value</v>
      </c>
      <c r="U1825" s="43" t="str">
        <f ca="1">_xll.BInterpol('Base CDI'!$H$4:$H$28,'Base CDI'!$I$4:$I$29,S1825,"Cubic","Extrapolate=Linear","MultiX=Average","Skip=True","Sort=True")</f>
        <v>#N/A Missing Value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47603</v>
      </c>
      <c r="T1826" s="43" t="str">
        <f ca="1">_xll.BInterpol('Base CDI'!$H$4:$H$28,'Base CDI'!$J$4:$J$29,S1826,"Cubic","Extrapolate=Linear","MultiX=Average","Skip=True","Sort=True")</f>
        <v>#N/A Missing Value</v>
      </c>
      <c r="U1826" s="43" t="str">
        <f ca="1">_xll.BInterpol('Base CDI'!$H$4:$H$28,'Base CDI'!$I$4:$I$29,S1826,"Cubic","Extrapolate=Linear","MultiX=Average","Skip=True","Sort=True")</f>
        <v>#N/A Missing Value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47604</v>
      </c>
      <c r="T1827" s="43" t="str">
        <f ca="1">_xll.BInterpol('Base CDI'!$H$4:$H$28,'Base CDI'!$J$4:$J$29,S1827,"Cubic","Extrapolate=Linear","MultiX=Average","Skip=True","Sort=True")</f>
        <v>#N/A Missing Value</v>
      </c>
      <c r="U1827" s="43" t="str">
        <f ca="1">_xll.BInterpol('Base CDI'!$H$4:$H$28,'Base CDI'!$I$4:$I$29,S1827,"Cubic","Extrapolate=Linear","MultiX=Average","Skip=True","Sort=True")</f>
        <v>#N/A Missing Value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47605</v>
      </c>
      <c r="T1828" s="43" t="str">
        <f ca="1">_xll.BInterpol('Base CDI'!$H$4:$H$28,'Base CDI'!$J$4:$J$29,S1828,"Cubic","Extrapolate=Linear","MultiX=Average","Skip=True","Sort=True")</f>
        <v>#N/A Missing Value</v>
      </c>
      <c r="U1828" s="43" t="str">
        <f ca="1">_xll.BInterpol('Base CDI'!$H$4:$H$28,'Base CDI'!$I$4:$I$29,S1828,"Cubic","Extrapolate=Linear","MultiX=Average","Skip=True","Sort=True")</f>
        <v>#N/A Missing Value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47606</v>
      </c>
      <c r="T1829" s="43" t="str">
        <f ca="1">_xll.BInterpol('Base CDI'!$H$4:$H$28,'Base CDI'!$J$4:$J$29,S1829,"Cubic","Extrapolate=Linear","MultiX=Average","Skip=True","Sort=True")</f>
        <v>#N/A Missing Value</v>
      </c>
      <c r="U1829" s="43" t="str">
        <f ca="1">_xll.BInterpol('Base CDI'!$H$4:$H$28,'Base CDI'!$I$4:$I$29,S1829,"Cubic","Extrapolate=Linear","MultiX=Average","Skip=True","Sort=True")</f>
        <v>#N/A Missing Value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47607</v>
      </c>
      <c r="T1830" s="43" t="str">
        <f ca="1">_xll.BInterpol('Base CDI'!$H$4:$H$28,'Base CDI'!$J$4:$J$29,S1830,"Cubic","Extrapolate=Linear","MultiX=Average","Skip=True","Sort=True")</f>
        <v>#N/A Missing Value</v>
      </c>
      <c r="U1830" s="43" t="str">
        <f ca="1">_xll.BInterpol('Base CDI'!$H$4:$H$28,'Base CDI'!$I$4:$I$29,S1830,"Cubic","Extrapolate=Linear","MultiX=Average","Skip=True","Sort=True")</f>
        <v>#N/A Missing Value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47608</v>
      </c>
      <c r="T1831" s="43" t="str">
        <f ca="1">_xll.BInterpol('Base CDI'!$H$4:$H$28,'Base CDI'!$J$4:$J$29,S1831,"Cubic","Extrapolate=Linear","MultiX=Average","Skip=True","Sort=True")</f>
        <v>#N/A Missing Value</v>
      </c>
      <c r="U1831" s="43" t="str">
        <f ca="1">_xll.BInterpol('Base CDI'!$H$4:$H$28,'Base CDI'!$I$4:$I$29,S1831,"Cubic","Extrapolate=Linear","MultiX=Average","Skip=True","Sort=True")</f>
        <v>#N/A Missing Value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47609</v>
      </c>
      <c r="T1832" s="43" t="str">
        <f ca="1">_xll.BInterpol('Base CDI'!$H$4:$H$28,'Base CDI'!$J$4:$J$29,S1832,"Cubic","Extrapolate=Linear","MultiX=Average","Skip=True","Sort=True")</f>
        <v>#N/A Missing Value</v>
      </c>
      <c r="U1832" s="43" t="str">
        <f ca="1">_xll.BInterpol('Base CDI'!$H$4:$H$28,'Base CDI'!$I$4:$I$29,S1832,"Cubic","Extrapolate=Linear","MultiX=Average","Skip=True","Sort=True")</f>
        <v>#N/A Missing Value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47610</v>
      </c>
      <c r="T1833" s="43" t="str">
        <f ca="1">_xll.BInterpol('Base CDI'!$H$4:$H$28,'Base CDI'!$J$4:$J$29,S1833,"Cubic","Extrapolate=Linear","MultiX=Average","Skip=True","Sort=True")</f>
        <v>#N/A Missing Value</v>
      </c>
      <c r="U1833" s="43" t="str">
        <f ca="1">_xll.BInterpol('Base CDI'!$H$4:$H$28,'Base CDI'!$I$4:$I$29,S1833,"Cubic","Extrapolate=Linear","MultiX=Average","Skip=True","Sort=True")</f>
        <v>#N/A Missing Value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47611</v>
      </c>
      <c r="T1834" s="43" t="str">
        <f ca="1">_xll.BInterpol('Base CDI'!$H$4:$H$28,'Base CDI'!$J$4:$J$29,S1834,"Cubic","Extrapolate=Linear","MultiX=Average","Skip=True","Sort=True")</f>
        <v>#N/A Missing Value</v>
      </c>
      <c r="U1834" s="43" t="str">
        <f ca="1">_xll.BInterpol('Base CDI'!$H$4:$H$28,'Base CDI'!$I$4:$I$29,S1834,"Cubic","Extrapolate=Linear","MultiX=Average","Skip=True","Sort=True")</f>
        <v>#N/A Missing Value</v>
      </c>
    </row>
    <row r="1835" spans="16:21" x14ac:dyDescent="0.25">
      <c r="P1835" s="10">
        <v>37182</v>
      </c>
      <c r="Q1835">
        <v>6.702979</v>
      </c>
      <c r="S1835" s="42">
        <f t="shared" ca="1" si="33"/>
        <v>47612</v>
      </c>
      <c r="T1835" s="43" t="str">
        <f ca="1">_xll.BInterpol('Base CDI'!$H$4:$H$28,'Base CDI'!$J$4:$J$29,S1835,"Cubic","Extrapolate=Linear","MultiX=Average","Skip=True","Sort=True")</f>
        <v>#N/A Missing Value</v>
      </c>
      <c r="U1835" s="43" t="str">
        <f ca="1">_xll.BInterpol('Base CDI'!$H$4:$H$28,'Base CDI'!$I$4:$I$29,S1835,"Cubic","Extrapolate=Linear","MultiX=Average","Skip=True","Sort=True")</f>
        <v>#N/A Missing Value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47613</v>
      </c>
      <c r="T1836" s="43" t="str">
        <f ca="1">_xll.BInterpol('Base CDI'!$H$4:$H$28,'Base CDI'!$J$4:$J$29,S1836,"Cubic","Extrapolate=Linear","MultiX=Average","Skip=True","Sort=True")</f>
        <v>#N/A Missing Value</v>
      </c>
      <c r="U1836" s="43" t="str">
        <f ca="1">_xll.BInterpol('Base CDI'!$H$4:$H$28,'Base CDI'!$I$4:$I$29,S1836,"Cubic","Extrapolate=Linear","MultiX=Average","Skip=True","Sort=True")</f>
        <v>#N/A Missing Value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47614</v>
      </c>
      <c r="T1837" s="43" t="str">
        <f ca="1">_xll.BInterpol('Base CDI'!$H$4:$H$28,'Base CDI'!$J$4:$J$29,S1837,"Cubic","Extrapolate=Linear","MultiX=Average","Skip=True","Sort=True")</f>
        <v>#N/A Missing Value</v>
      </c>
      <c r="U1837" s="43" t="str">
        <f ca="1">_xll.BInterpol('Base CDI'!$H$4:$H$28,'Base CDI'!$I$4:$I$29,S1837,"Cubic","Extrapolate=Linear","MultiX=Average","Skip=True","Sort=True")</f>
        <v>#N/A Missing Value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47615</v>
      </c>
      <c r="T1838" s="43" t="str">
        <f ca="1">_xll.BInterpol('Base CDI'!$H$4:$H$28,'Base CDI'!$J$4:$J$29,S1838,"Cubic","Extrapolate=Linear","MultiX=Average","Skip=True","Sort=True")</f>
        <v>#N/A Missing Value</v>
      </c>
      <c r="U1838" s="43" t="str">
        <f ca="1">_xll.BInterpol('Base CDI'!$H$4:$H$28,'Base CDI'!$I$4:$I$29,S1838,"Cubic","Extrapolate=Linear","MultiX=Average","Skip=True","Sort=True")</f>
        <v>#N/A Missing Value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47616</v>
      </c>
      <c r="T1839" s="43" t="str">
        <f ca="1">_xll.BInterpol('Base CDI'!$H$4:$H$28,'Base CDI'!$J$4:$J$29,S1839,"Cubic","Extrapolate=Linear","MultiX=Average","Skip=True","Sort=True")</f>
        <v>#N/A Missing Value</v>
      </c>
      <c r="U1839" s="43" t="str">
        <f ca="1">_xll.BInterpol('Base CDI'!$H$4:$H$28,'Base CDI'!$I$4:$I$29,S1839,"Cubic","Extrapolate=Linear","MultiX=Average","Skip=True","Sort=True")</f>
        <v>#N/A Missing Value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47617</v>
      </c>
      <c r="T1840" s="43" t="str">
        <f ca="1">_xll.BInterpol('Base CDI'!$H$4:$H$28,'Base CDI'!$J$4:$J$29,S1840,"Cubic","Extrapolate=Linear","MultiX=Average","Skip=True","Sort=True")</f>
        <v>#N/A Missing Value</v>
      </c>
      <c r="U1840" s="43" t="str">
        <f ca="1">_xll.BInterpol('Base CDI'!$H$4:$H$28,'Base CDI'!$I$4:$I$29,S1840,"Cubic","Extrapolate=Linear","MultiX=Average","Skip=True","Sort=True")</f>
        <v>#N/A Missing Value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47618</v>
      </c>
      <c r="T1841" s="43" t="str">
        <f ca="1">_xll.BInterpol('Base CDI'!$H$4:$H$28,'Base CDI'!$J$4:$J$29,S1841,"Cubic","Extrapolate=Linear","MultiX=Average","Skip=True","Sort=True")</f>
        <v>#N/A Missing Value</v>
      </c>
      <c r="U1841" s="43" t="str">
        <f ca="1">_xll.BInterpol('Base CDI'!$H$4:$H$28,'Base CDI'!$I$4:$I$29,S1841,"Cubic","Extrapolate=Linear","MultiX=Average","Skip=True","Sort=True")</f>
        <v>#N/A Missing Value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47619</v>
      </c>
      <c r="T1842" s="43" t="str">
        <f ca="1">_xll.BInterpol('Base CDI'!$H$4:$H$28,'Base CDI'!$J$4:$J$29,S1842,"Cubic","Extrapolate=Linear","MultiX=Average","Skip=True","Sort=True")</f>
        <v>#N/A Missing Value</v>
      </c>
      <c r="U1842" s="43" t="str">
        <f ca="1">_xll.BInterpol('Base CDI'!$H$4:$H$28,'Base CDI'!$I$4:$I$29,S1842,"Cubic","Extrapolate=Linear","MultiX=Average","Skip=True","Sort=True")</f>
        <v>#N/A Missing Value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47620</v>
      </c>
      <c r="T1843" s="43" t="str">
        <f ca="1">_xll.BInterpol('Base CDI'!$H$4:$H$28,'Base CDI'!$J$4:$J$29,S1843,"Cubic","Extrapolate=Linear","MultiX=Average","Skip=True","Sort=True")</f>
        <v>#N/A Missing Value</v>
      </c>
      <c r="U1843" s="43" t="str">
        <f ca="1">_xll.BInterpol('Base CDI'!$H$4:$H$28,'Base CDI'!$I$4:$I$29,S1843,"Cubic","Extrapolate=Linear","MultiX=Average","Skip=True","Sort=True")</f>
        <v>#N/A Missing Value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47621</v>
      </c>
      <c r="T1844" s="43" t="str">
        <f ca="1">_xll.BInterpol('Base CDI'!$H$4:$H$28,'Base CDI'!$J$4:$J$29,S1844,"Cubic","Extrapolate=Linear","MultiX=Average","Skip=True","Sort=True")</f>
        <v>#N/A Missing Value</v>
      </c>
      <c r="U1844" s="43" t="str">
        <f ca="1">_xll.BInterpol('Base CDI'!$H$4:$H$28,'Base CDI'!$I$4:$I$29,S1844,"Cubic","Extrapolate=Linear","MultiX=Average","Skip=True","Sort=True")</f>
        <v>#N/A Missing Value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47622</v>
      </c>
      <c r="T1845" s="43" t="str">
        <f ca="1">_xll.BInterpol('Base CDI'!$H$4:$H$28,'Base CDI'!$J$4:$J$29,S1845,"Cubic","Extrapolate=Linear","MultiX=Average","Skip=True","Sort=True")</f>
        <v>#N/A Missing Value</v>
      </c>
      <c r="U1845" s="43" t="str">
        <f ca="1">_xll.BInterpol('Base CDI'!$H$4:$H$28,'Base CDI'!$I$4:$I$29,S1845,"Cubic","Extrapolate=Linear","MultiX=Average","Skip=True","Sort=True")</f>
        <v>#N/A Missing Value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47623</v>
      </c>
      <c r="T1846" s="43" t="str">
        <f ca="1">_xll.BInterpol('Base CDI'!$H$4:$H$28,'Base CDI'!$J$4:$J$29,S1846,"Cubic","Extrapolate=Linear","MultiX=Average","Skip=True","Sort=True")</f>
        <v>#N/A Missing Value</v>
      </c>
      <c r="U1846" s="43" t="str">
        <f ca="1">_xll.BInterpol('Base CDI'!$H$4:$H$28,'Base CDI'!$I$4:$I$29,S1846,"Cubic","Extrapolate=Linear","MultiX=Average","Skip=True","Sort=True")</f>
        <v>#N/A Missing Value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47624</v>
      </c>
      <c r="T1847" s="43" t="str">
        <f ca="1">_xll.BInterpol('Base CDI'!$H$4:$H$28,'Base CDI'!$J$4:$J$29,S1847,"Cubic","Extrapolate=Linear","MultiX=Average","Skip=True","Sort=True")</f>
        <v>#N/A Missing Value</v>
      </c>
      <c r="U1847" s="43" t="str">
        <f ca="1">_xll.BInterpol('Base CDI'!$H$4:$H$28,'Base CDI'!$I$4:$I$29,S1847,"Cubic","Extrapolate=Linear","MultiX=Average","Skip=True","Sort=True")</f>
        <v>#N/A Missing Value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47625</v>
      </c>
      <c r="T1848" s="43" t="str">
        <f ca="1">_xll.BInterpol('Base CDI'!$H$4:$H$28,'Base CDI'!$J$4:$J$29,S1848,"Cubic","Extrapolate=Linear","MultiX=Average","Skip=True","Sort=True")</f>
        <v>#N/A Missing Value</v>
      </c>
      <c r="U1848" s="43" t="str">
        <f ca="1">_xll.BInterpol('Base CDI'!$H$4:$H$28,'Base CDI'!$I$4:$I$29,S1848,"Cubic","Extrapolate=Linear","MultiX=Average","Skip=True","Sort=True")</f>
        <v>#N/A Missing Value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47626</v>
      </c>
      <c r="T1849" s="43" t="str">
        <f ca="1">_xll.BInterpol('Base CDI'!$H$4:$H$28,'Base CDI'!$J$4:$J$29,S1849,"Cubic","Extrapolate=Linear","MultiX=Average","Skip=True","Sort=True")</f>
        <v>#N/A Missing Value</v>
      </c>
      <c r="U1849" s="43" t="str">
        <f ca="1">_xll.BInterpol('Base CDI'!$H$4:$H$28,'Base CDI'!$I$4:$I$29,S1849,"Cubic","Extrapolate=Linear","MultiX=Average","Skip=True","Sort=True")</f>
        <v>#N/A Missing Value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47627</v>
      </c>
      <c r="T1850" s="43" t="str">
        <f ca="1">_xll.BInterpol('Base CDI'!$H$4:$H$28,'Base CDI'!$J$4:$J$29,S1850,"Cubic","Extrapolate=Linear","MultiX=Average","Skip=True","Sort=True")</f>
        <v>#N/A Missing Value</v>
      </c>
      <c r="U1850" s="43" t="str">
        <f ca="1">_xll.BInterpol('Base CDI'!$H$4:$H$28,'Base CDI'!$I$4:$I$29,S1850,"Cubic","Extrapolate=Linear","MultiX=Average","Skip=True","Sort=True")</f>
        <v>#N/A Missing Value</v>
      </c>
    </row>
    <row r="1851" spans="16:21" x14ac:dyDescent="0.25">
      <c r="P1851" s="10">
        <v>37207</v>
      </c>
      <c r="Q1851">
        <v>6.777552</v>
      </c>
      <c r="S1851" s="42">
        <f t="shared" ca="1" si="33"/>
        <v>47628</v>
      </c>
      <c r="T1851" s="43" t="str">
        <f ca="1">_xll.BInterpol('Base CDI'!$H$4:$H$28,'Base CDI'!$J$4:$J$29,S1851,"Cubic","Extrapolate=Linear","MultiX=Average","Skip=True","Sort=True")</f>
        <v>#N/A Missing Value</v>
      </c>
      <c r="U1851" s="43" t="str">
        <f ca="1">_xll.BInterpol('Base CDI'!$H$4:$H$28,'Base CDI'!$I$4:$I$29,S1851,"Cubic","Extrapolate=Linear","MultiX=Average","Skip=True","Sort=True")</f>
        <v>#N/A Missing Value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47629</v>
      </c>
      <c r="T1852" s="43" t="str">
        <f ca="1">_xll.BInterpol('Base CDI'!$H$4:$H$28,'Base CDI'!$J$4:$J$29,S1852,"Cubic","Extrapolate=Linear","MultiX=Average","Skip=True","Sort=True")</f>
        <v>#N/A Missing Value</v>
      </c>
      <c r="U1852" s="43" t="str">
        <f ca="1">_xll.BInterpol('Base CDI'!$H$4:$H$28,'Base CDI'!$I$4:$I$29,S1852,"Cubic","Extrapolate=Linear","MultiX=Average","Skip=True","Sort=True")</f>
        <v>#N/A Missing Value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47630</v>
      </c>
      <c r="T1853" s="43" t="str">
        <f ca="1">_xll.BInterpol('Base CDI'!$H$4:$H$28,'Base CDI'!$J$4:$J$29,S1853,"Cubic","Extrapolate=Linear","MultiX=Average","Skip=True","Sort=True")</f>
        <v>#N/A Missing Value</v>
      </c>
      <c r="U1853" s="43" t="str">
        <f ca="1">_xll.BInterpol('Base CDI'!$H$4:$H$28,'Base CDI'!$I$4:$I$29,S1853,"Cubic","Extrapolate=Linear","MultiX=Average","Skip=True","Sort=True")</f>
        <v>#N/A Missing Value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47631</v>
      </c>
      <c r="T1854" s="43" t="str">
        <f ca="1">_xll.BInterpol('Base CDI'!$H$4:$H$28,'Base CDI'!$J$4:$J$29,S1854,"Cubic","Extrapolate=Linear","MultiX=Average","Skip=True","Sort=True")</f>
        <v>#N/A Missing Value</v>
      </c>
      <c r="U1854" s="43" t="str">
        <f ca="1">_xll.BInterpol('Base CDI'!$H$4:$H$28,'Base CDI'!$I$4:$I$29,S1854,"Cubic","Extrapolate=Linear","MultiX=Average","Skip=True","Sort=True")</f>
        <v>#N/A Missing Value</v>
      </c>
    </row>
    <row r="1855" spans="16:21" x14ac:dyDescent="0.25">
      <c r="P1855" s="10">
        <v>37214</v>
      </c>
      <c r="Q1855">
        <v>6.796335</v>
      </c>
      <c r="S1855" s="42">
        <f t="shared" ca="1" si="33"/>
        <v>47632</v>
      </c>
      <c r="T1855" s="43" t="str">
        <f ca="1">_xll.BInterpol('Base CDI'!$H$4:$H$28,'Base CDI'!$J$4:$J$29,S1855,"Cubic","Extrapolate=Linear","MultiX=Average","Skip=True","Sort=True")</f>
        <v>#N/A Missing Value</v>
      </c>
      <c r="U1855" s="43" t="str">
        <f ca="1">_xll.BInterpol('Base CDI'!$H$4:$H$28,'Base CDI'!$I$4:$I$29,S1855,"Cubic","Extrapolate=Linear","MultiX=Average","Skip=True","Sort=True")</f>
        <v>#N/A Missing Value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47633</v>
      </c>
      <c r="T1856" s="43" t="str">
        <f ca="1">_xll.BInterpol('Base CDI'!$H$4:$H$28,'Base CDI'!$J$4:$J$29,S1856,"Cubic","Extrapolate=Linear","MultiX=Average","Skip=True","Sort=True")</f>
        <v>#N/A Missing Value</v>
      </c>
      <c r="U1856" s="43" t="str">
        <f ca="1">_xll.BInterpol('Base CDI'!$H$4:$H$28,'Base CDI'!$I$4:$I$29,S1856,"Cubic","Extrapolate=Linear","MultiX=Average","Skip=True","Sort=True")</f>
        <v>#N/A Missing Value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47634</v>
      </c>
      <c r="T1857" s="43" t="str">
        <f ca="1">_xll.BInterpol('Base CDI'!$H$4:$H$28,'Base CDI'!$J$4:$J$29,S1857,"Cubic","Extrapolate=Linear","MultiX=Average","Skip=True","Sort=True")</f>
        <v>#N/A Missing Value</v>
      </c>
      <c r="U1857" s="43" t="str">
        <f ca="1">_xll.BInterpol('Base CDI'!$H$4:$H$28,'Base CDI'!$I$4:$I$29,S1857,"Cubic","Extrapolate=Linear","MultiX=Average","Skip=True","Sort=True")</f>
        <v>#N/A Missing Value</v>
      </c>
    </row>
    <row r="1858" spans="16:21" x14ac:dyDescent="0.25">
      <c r="P1858" s="10">
        <v>37217</v>
      </c>
      <c r="Q1858">
        <v>6.810454</v>
      </c>
      <c r="S1858" s="42">
        <f t="shared" ca="1" si="33"/>
        <v>47635</v>
      </c>
      <c r="T1858" s="43" t="str">
        <f ca="1">_xll.BInterpol('Base CDI'!$H$4:$H$28,'Base CDI'!$J$4:$J$29,S1858,"Cubic","Extrapolate=Linear","MultiX=Average","Skip=True","Sort=True")</f>
        <v>#N/A Missing Value</v>
      </c>
      <c r="U1858" s="43" t="str">
        <f ca="1">_xll.BInterpol('Base CDI'!$H$4:$H$28,'Base CDI'!$I$4:$I$29,S1858,"Cubic","Extrapolate=Linear","MultiX=Average","Skip=True","Sort=True")</f>
        <v>#N/A Missing Value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47636</v>
      </c>
      <c r="T1859" s="43" t="str">
        <f ca="1">_xll.BInterpol('Base CDI'!$H$4:$H$28,'Base CDI'!$J$4:$J$29,S1859,"Cubic","Extrapolate=Linear","MultiX=Average","Skip=True","Sort=True")</f>
        <v>#N/A Missing Value</v>
      </c>
      <c r="U1859" s="43" t="str">
        <f ca="1">_xll.BInterpol('Base CDI'!$H$4:$H$28,'Base CDI'!$I$4:$I$29,S1859,"Cubic","Extrapolate=Linear","MultiX=Average","Skip=True","Sort=True")</f>
        <v>#N/A Missing Value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47637</v>
      </c>
      <c r="T1860" s="43" t="str">
        <f ca="1">_xll.BInterpol('Base CDI'!$H$4:$H$28,'Base CDI'!$J$4:$J$29,S1860,"Cubic","Extrapolate=Linear","MultiX=Average","Skip=True","Sort=True")</f>
        <v>#N/A Missing Value</v>
      </c>
      <c r="U1860" s="43" t="str">
        <f ca="1">_xll.BInterpol('Base CDI'!$H$4:$H$28,'Base CDI'!$I$4:$I$29,S1860,"Cubic","Extrapolate=Linear","MultiX=Average","Skip=True","Sort=True")</f>
        <v>#N/A Missing Value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47638</v>
      </c>
      <c r="T1861" s="43" t="str">
        <f ca="1">_xll.BInterpol('Base CDI'!$H$4:$H$28,'Base CDI'!$J$4:$J$29,S1861,"Cubic","Extrapolate=Linear","MultiX=Average","Skip=True","Sort=True")</f>
        <v>#N/A Missing Value</v>
      </c>
      <c r="U1861" s="43" t="str">
        <f ca="1">_xll.BInterpol('Base CDI'!$H$4:$H$28,'Base CDI'!$I$4:$I$29,S1861,"Cubic","Extrapolate=Linear","MultiX=Average","Skip=True","Sort=True")</f>
        <v>#N/A Missing Value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47639</v>
      </c>
      <c r="T1862" s="43" t="str">
        <f ca="1">_xll.BInterpol('Base CDI'!$H$4:$H$28,'Base CDI'!$J$4:$J$29,S1862,"Cubic","Extrapolate=Linear","MultiX=Average","Skip=True","Sort=True")</f>
        <v>#N/A Missing Value</v>
      </c>
      <c r="U1862" s="43" t="str">
        <f ca="1">_xll.BInterpol('Base CDI'!$H$4:$H$28,'Base CDI'!$I$4:$I$29,S1862,"Cubic","Extrapolate=Linear","MultiX=Average","Skip=True","Sort=True")</f>
        <v>#N/A Missing Value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47640</v>
      </c>
      <c r="T1863" s="43" t="str">
        <f ca="1">_xll.BInterpol('Base CDI'!$H$4:$H$28,'Base CDI'!$J$4:$J$29,S1863,"Cubic","Extrapolate=Linear","MultiX=Average","Skip=True","Sort=True")</f>
        <v>#N/A Missing Value</v>
      </c>
      <c r="U1863" s="43" t="str">
        <f ca="1">_xll.BInterpol('Base CDI'!$H$4:$H$28,'Base CDI'!$I$4:$I$29,S1863,"Cubic","Extrapolate=Linear","MultiX=Average","Skip=True","Sort=True")</f>
        <v>#N/A Missing Value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47641</v>
      </c>
      <c r="T1864" s="43" t="str">
        <f ca="1">_xll.BInterpol('Base CDI'!$H$4:$H$28,'Base CDI'!$J$4:$J$29,S1864,"Cubic","Extrapolate=Linear","MultiX=Average","Skip=True","Sort=True")</f>
        <v>#N/A Missing Value</v>
      </c>
      <c r="U1864" s="43" t="str">
        <f ca="1">_xll.BInterpol('Base CDI'!$H$4:$H$28,'Base CDI'!$I$4:$I$29,S1864,"Cubic","Extrapolate=Linear","MultiX=Average","Skip=True","Sort=True")</f>
        <v>#N/A Missing Value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47642</v>
      </c>
      <c r="T1865" s="43" t="str">
        <f ca="1">_xll.BInterpol('Base CDI'!$H$4:$H$28,'Base CDI'!$J$4:$J$29,S1865,"Cubic","Extrapolate=Linear","MultiX=Average","Skip=True","Sort=True")</f>
        <v>#N/A Missing Value</v>
      </c>
      <c r="U1865" s="43" t="str">
        <f ca="1">_xll.BInterpol('Base CDI'!$H$4:$H$28,'Base CDI'!$I$4:$I$29,S1865,"Cubic","Extrapolate=Linear","MultiX=Average","Skip=True","Sort=True")</f>
        <v>#N/A Missing Value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47643</v>
      </c>
      <c r="T1866" s="43" t="str">
        <f ca="1">_xll.BInterpol('Base CDI'!$H$4:$H$28,'Base CDI'!$J$4:$J$29,S1866,"Cubic","Extrapolate=Linear","MultiX=Average","Skip=True","Sort=True")</f>
        <v>#N/A Missing Value</v>
      </c>
      <c r="U1866" s="43" t="str">
        <f ca="1">_xll.BInterpol('Base CDI'!$H$4:$H$28,'Base CDI'!$I$4:$I$29,S1866,"Cubic","Extrapolate=Linear","MultiX=Average","Skip=True","Sort=True")</f>
        <v>#N/A Missing Value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47644</v>
      </c>
      <c r="T1867" s="43" t="str">
        <f ca="1">_xll.BInterpol('Base CDI'!$H$4:$H$28,'Base CDI'!$J$4:$J$29,S1867,"Cubic","Extrapolate=Linear","MultiX=Average","Skip=True","Sort=True")</f>
        <v>#N/A Missing Value</v>
      </c>
      <c r="U1867" s="43" t="str">
        <f ca="1">_xll.BInterpol('Base CDI'!$H$4:$H$28,'Base CDI'!$I$4:$I$29,S1867,"Cubic","Extrapolate=Linear","MultiX=Average","Skip=True","Sort=True")</f>
        <v>#N/A Missing Value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47645</v>
      </c>
      <c r="T1868" s="43" t="str">
        <f ca="1">_xll.BInterpol('Base CDI'!$H$4:$H$28,'Base CDI'!$J$4:$J$29,S1868,"Cubic","Extrapolate=Linear","MultiX=Average","Skip=True","Sort=True")</f>
        <v>#N/A Missing Value</v>
      </c>
      <c r="U1868" s="43" t="str">
        <f ca="1">_xll.BInterpol('Base CDI'!$H$4:$H$28,'Base CDI'!$I$4:$I$29,S1868,"Cubic","Extrapolate=Linear","MultiX=Average","Skip=True","Sort=True")</f>
        <v>#N/A Missing Value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47646</v>
      </c>
      <c r="T1869" s="43" t="str">
        <f ca="1">_xll.BInterpol('Base CDI'!$H$4:$H$28,'Base CDI'!$J$4:$J$29,S1869,"Cubic","Extrapolate=Linear","MultiX=Average","Skip=True","Sort=True")</f>
        <v>#N/A Missing Value</v>
      </c>
      <c r="U1869" s="43" t="str">
        <f ca="1">_xll.BInterpol('Base CDI'!$H$4:$H$28,'Base CDI'!$I$4:$I$29,S1869,"Cubic","Extrapolate=Linear","MultiX=Average","Skip=True","Sort=True")</f>
        <v>#N/A Missing Value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47647</v>
      </c>
      <c r="T1870" s="43" t="str">
        <f ca="1">_xll.BInterpol('Base CDI'!$H$4:$H$28,'Base CDI'!$J$4:$J$29,S1870,"Cubic","Extrapolate=Linear","MultiX=Average","Skip=True","Sort=True")</f>
        <v>#N/A Missing Value</v>
      </c>
      <c r="U1870" s="43" t="str">
        <f ca="1">_xll.BInterpol('Base CDI'!$H$4:$H$28,'Base CDI'!$I$4:$I$29,S1870,"Cubic","Extrapolate=Linear","MultiX=Average","Skip=True","Sort=True")</f>
        <v>#N/A Missing Value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47648</v>
      </c>
      <c r="T1871" s="43" t="str">
        <f ca="1">_xll.BInterpol('Base CDI'!$H$4:$H$28,'Base CDI'!$J$4:$J$29,S1871,"Cubic","Extrapolate=Linear","MultiX=Average","Skip=True","Sort=True")</f>
        <v>#N/A Missing Value</v>
      </c>
      <c r="U1871" s="43" t="str">
        <f ca="1">_xll.BInterpol('Base CDI'!$H$4:$H$28,'Base CDI'!$I$4:$I$29,S1871,"Cubic","Extrapolate=Linear","MultiX=Average","Skip=True","Sort=True")</f>
        <v>#N/A Missing Value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47649</v>
      </c>
      <c r="T1872" s="43" t="str">
        <f ca="1">_xll.BInterpol('Base CDI'!$H$4:$H$28,'Base CDI'!$J$4:$J$29,S1872,"Cubic","Extrapolate=Linear","MultiX=Average","Skip=True","Sort=True")</f>
        <v>#N/A Missing Value</v>
      </c>
      <c r="U1872" s="43" t="str">
        <f ca="1">_xll.BInterpol('Base CDI'!$H$4:$H$28,'Base CDI'!$I$4:$I$29,S1872,"Cubic","Extrapolate=Linear","MultiX=Average","Skip=True","Sort=True")</f>
        <v>#N/A Missing Value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47650</v>
      </c>
      <c r="T1873" s="43" t="str">
        <f ca="1">_xll.BInterpol('Base CDI'!$H$4:$H$28,'Base CDI'!$J$4:$J$29,S1873,"Cubic","Extrapolate=Linear","MultiX=Average","Skip=True","Sort=True")</f>
        <v>#N/A Missing Value</v>
      </c>
      <c r="U1873" s="43" t="str">
        <f ca="1">_xll.BInterpol('Base CDI'!$H$4:$H$28,'Base CDI'!$I$4:$I$29,S1873,"Cubic","Extrapolate=Linear","MultiX=Average","Skip=True","Sort=True")</f>
        <v>#N/A Missing Value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47651</v>
      </c>
      <c r="T1874" s="43" t="str">
        <f ca="1">_xll.BInterpol('Base CDI'!$H$4:$H$28,'Base CDI'!$J$4:$J$29,S1874,"Cubic","Extrapolate=Linear","MultiX=Average","Skip=True","Sort=True")</f>
        <v>#N/A Missing Value</v>
      </c>
      <c r="U1874" s="43" t="str">
        <f ca="1">_xll.BInterpol('Base CDI'!$H$4:$H$28,'Base CDI'!$I$4:$I$29,S1874,"Cubic","Extrapolate=Linear","MultiX=Average","Skip=True","Sort=True")</f>
        <v>#N/A Missing Value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47652</v>
      </c>
      <c r="T1875" s="43" t="str">
        <f ca="1">_xll.BInterpol('Base CDI'!$H$4:$H$28,'Base CDI'!$J$4:$J$29,S1875,"Cubic","Extrapolate=Linear","MultiX=Average","Skip=True","Sort=True")</f>
        <v>#N/A Missing Value</v>
      </c>
      <c r="U1875" s="43" t="str">
        <f ca="1">_xll.BInterpol('Base CDI'!$H$4:$H$28,'Base CDI'!$I$4:$I$29,S1875,"Cubic","Extrapolate=Linear","MultiX=Average","Skip=True","Sort=True")</f>
        <v>#N/A Missing Value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47653</v>
      </c>
      <c r="T1876" s="43" t="str">
        <f ca="1">_xll.BInterpol('Base CDI'!$H$4:$H$28,'Base CDI'!$J$4:$J$29,S1876,"Cubic","Extrapolate=Linear","MultiX=Average","Skip=True","Sort=True")</f>
        <v>#N/A Missing Value</v>
      </c>
      <c r="U1876" s="43" t="str">
        <f ca="1">_xll.BInterpol('Base CDI'!$H$4:$H$28,'Base CDI'!$I$4:$I$29,S1876,"Cubic","Extrapolate=Linear","MultiX=Average","Skip=True","Sort=True")</f>
        <v>#N/A Missing Value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47654</v>
      </c>
      <c r="T1877" s="43" t="str">
        <f ca="1">_xll.BInterpol('Base CDI'!$H$4:$H$28,'Base CDI'!$J$4:$J$29,S1877,"Cubic","Extrapolate=Linear","MultiX=Average","Skip=True","Sort=True")</f>
        <v>#N/A Missing Value</v>
      </c>
      <c r="U1877" s="43" t="str">
        <f ca="1">_xll.BInterpol('Base CDI'!$H$4:$H$28,'Base CDI'!$I$4:$I$29,S1877,"Cubic","Extrapolate=Linear","MultiX=Average","Skip=True","Sort=True")</f>
        <v>#N/A Missing Value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47655</v>
      </c>
      <c r="T1878" s="43" t="str">
        <f ca="1">_xll.BInterpol('Base CDI'!$H$4:$H$28,'Base CDI'!$J$4:$J$29,S1878,"Cubic","Extrapolate=Linear","MultiX=Average","Skip=True","Sort=True")</f>
        <v>#N/A Missing Value</v>
      </c>
      <c r="U1878" s="43" t="str">
        <f ca="1">_xll.BInterpol('Base CDI'!$H$4:$H$28,'Base CDI'!$I$4:$I$29,S1878,"Cubic","Extrapolate=Linear","MultiX=Average","Skip=True","Sort=True")</f>
        <v>#N/A Missing Value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47656</v>
      </c>
      <c r="T1879" s="43" t="str">
        <f ca="1">_xll.BInterpol('Base CDI'!$H$4:$H$28,'Base CDI'!$J$4:$J$29,S1879,"Cubic","Extrapolate=Linear","MultiX=Average","Skip=True","Sort=True")</f>
        <v>#N/A Missing Value</v>
      </c>
      <c r="U1879" s="43" t="str">
        <f ca="1">_xll.BInterpol('Base CDI'!$H$4:$H$28,'Base CDI'!$I$4:$I$29,S1879,"Cubic","Extrapolate=Linear","MultiX=Average","Skip=True","Sort=True")</f>
        <v>#N/A Missing Value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47657</v>
      </c>
      <c r="T1880" s="43" t="str">
        <f ca="1">_xll.BInterpol('Base CDI'!$H$4:$H$28,'Base CDI'!$J$4:$J$29,S1880,"Cubic","Extrapolate=Linear","MultiX=Average","Skip=True","Sort=True")</f>
        <v>#N/A Missing Value</v>
      </c>
      <c r="U1880" s="43" t="str">
        <f ca="1">_xll.BInterpol('Base CDI'!$H$4:$H$28,'Base CDI'!$I$4:$I$29,S1880,"Cubic","Extrapolate=Linear","MultiX=Average","Skip=True","Sort=True")</f>
        <v>#N/A Missing Value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47658</v>
      </c>
      <c r="T1881" s="43" t="str">
        <f ca="1">_xll.BInterpol('Base CDI'!$H$4:$H$28,'Base CDI'!$J$4:$J$29,S1881,"Cubic","Extrapolate=Linear","MultiX=Average","Skip=True","Sort=True")</f>
        <v>#N/A Missing Value</v>
      </c>
      <c r="U1881" s="43" t="str">
        <f ca="1">_xll.BInterpol('Base CDI'!$H$4:$H$28,'Base CDI'!$I$4:$I$29,S1881,"Cubic","Extrapolate=Linear","MultiX=Average","Skip=True","Sort=True")</f>
        <v>#N/A Missing Value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47659</v>
      </c>
      <c r="T1882" s="43" t="str">
        <f ca="1">_xll.BInterpol('Base CDI'!$H$4:$H$28,'Base CDI'!$J$4:$J$29,S1882,"Cubic","Extrapolate=Linear","MultiX=Average","Skip=True","Sort=True")</f>
        <v>#N/A Missing Value</v>
      </c>
      <c r="U1882" s="43" t="str">
        <f ca="1">_xll.BInterpol('Base CDI'!$H$4:$H$28,'Base CDI'!$I$4:$I$29,S1882,"Cubic","Extrapolate=Linear","MultiX=Average","Skip=True","Sort=True")</f>
        <v>#N/A Missing Value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47660</v>
      </c>
      <c r="T1883" s="43" t="str">
        <f ca="1">_xll.BInterpol('Base CDI'!$H$4:$H$28,'Base CDI'!$J$4:$J$29,S1883,"Cubic","Extrapolate=Linear","MultiX=Average","Skip=True","Sort=True")</f>
        <v>#N/A Missing Value</v>
      </c>
      <c r="U1883" s="43" t="str">
        <f ca="1">_xll.BInterpol('Base CDI'!$H$4:$H$28,'Base CDI'!$I$4:$I$29,S1883,"Cubic","Extrapolate=Linear","MultiX=Average","Skip=True","Sort=True")</f>
        <v>#N/A Missing Value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47661</v>
      </c>
      <c r="T1884" s="43" t="str">
        <f ca="1">_xll.BInterpol('Base CDI'!$H$4:$H$28,'Base CDI'!$J$4:$J$29,S1884,"Cubic","Extrapolate=Linear","MultiX=Average","Skip=True","Sort=True")</f>
        <v>#N/A Missing Value</v>
      </c>
      <c r="U1884" s="43" t="str">
        <f ca="1">_xll.BInterpol('Base CDI'!$H$4:$H$28,'Base CDI'!$I$4:$I$29,S1884,"Cubic","Extrapolate=Linear","MultiX=Average","Skip=True","Sort=True")</f>
        <v>#N/A Missing Value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47662</v>
      </c>
      <c r="T1885" s="43">
        <f ca="1">_xll.BInterpol('Base CDI'!$H$4:$H$28,'Base CDI'!$J$4:$J$29,S1885,"Cubic","Extrapolate=Linear","MultiX=Average","Skip=True","Sort=True")</f>
        <v>14.296515150210968</v>
      </c>
      <c r="U1885" s="43">
        <f ca="1">_xll.BInterpol('Base CDI'!$H$4:$H$28,'Base CDI'!$I$4:$I$29,S1885,"Cubic","Extrapolate=Linear","MultiX=Average","Skip=True","Sort=True")</f>
        <v>14.072440297913994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47647</v>
      </c>
      <c r="T1886" s="43">
        <f ca="1">_xll.BInterpol('Base CDI'!$H$4:$H$28,'Base CDI'!$J$4:$J$29,S1886,"Cubic","Extrapolate=Linear","MultiX=Average","Skip=True","Sort=True")</f>
        <v>14.296832167088303</v>
      </c>
      <c r="U1886" s="43">
        <f ca="1">_xll.BInterpol('Base CDI'!$H$4:$H$28,'Base CDI'!$I$4:$I$29,S1886,"Cubic","Extrapolate=Linear","MultiX=Average","Skip=True","Sort=True")</f>
        <v>14.072815992287509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47648</v>
      </c>
      <c r="T1887" s="43">
        <f ca="1">_xll.BInterpol('Base CDI'!$H$4:$H$28,'Base CDI'!$J$4:$J$29,S1887,"Cubic","Extrapolate=Linear","MultiX=Average","Skip=True","Sort=True")</f>
        <v>14.297148668597279</v>
      </c>
      <c r="U1887" s="43">
        <f ca="1">_xll.BInterpol('Base CDI'!$H$4:$H$28,'Base CDI'!$I$4:$I$29,S1887,"Cubic","Extrapolate=Linear","MultiX=Average","Skip=True","Sort=True")</f>
        <v>14.073191195698808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47649</v>
      </c>
      <c r="T1888" s="43">
        <f ca="1">_xll.BInterpol('Base CDI'!$H$4:$H$28,'Base CDI'!$J$4:$J$29,S1888,"Cubic","Extrapolate=Linear","MultiX=Average","Skip=True","Sort=True")</f>
        <v>14.297464655802749</v>
      </c>
      <c r="U1888" s="43">
        <f ca="1">_xll.BInterpol('Base CDI'!$H$4:$H$28,'Base CDI'!$I$4:$I$29,S1888,"Cubic","Extrapolate=Linear","MultiX=Average","Skip=True","Sort=True")</f>
        <v>14.07356590892533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47650</v>
      </c>
      <c r="T1889" s="43">
        <f ca="1">_xll.BInterpol('Base CDI'!$H$4:$H$28,'Base CDI'!$J$4:$J$29,S1889,"Cubic","Extrapolate=Linear","MultiX=Average","Skip=True","Sort=True")</f>
        <v>14.297780129769569</v>
      </c>
      <c r="U1889" s="43">
        <f ca="1">_xll.BInterpol('Base CDI'!$H$4:$H$28,'Base CDI'!$I$4:$I$29,S1889,"Cubic","Extrapolate=Linear","MultiX=Average","Skip=True","Sort=True")</f>
        <v>14.07394013274452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47651</v>
      </c>
      <c r="T1890" s="43">
        <f ca="1">_xll.BInterpol('Base CDI'!$H$4:$H$28,'Base CDI'!$J$4:$J$29,S1890,"Cubic","Extrapolate=Linear","MultiX=Average","Skip=True","Sort=True")</f>
        <v>14.298095091562592</v>
      </c>
      <c r="U1890" s="43">
        <f ca="1">_xll.BInterpol('Base CDI'!$H$4:$H$28,'Base CDI'!$I$4:$I$29,S1890,"Cubic","Extrapolate=Linear","MultiX=Average","Skip=True","Sort=True")</f>
        <v>14.074313867933819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47652</v>
      </c>
      <c r="T1891" s="43">
        <f ca="1">_xll.BInterpol('Base CDI'!$H$4:$H$28,'Base CDI'!$J$4:$J$29,S1891,"Cubic","Extrapolate=Linear","MultiX=Average","Skip=True","Sort=True")</f>
        <v>14.298409542246674</v>
      </c>
      <c r="U1891" s="43">
        <f ca="1">_xll.BInterpol('Base CDI'!$H$4:$H$28,'Base CDI'!$I$4:$I$29,S1891,"Cubic","Extrapolate=Linear","MultiX=Average","Skip=True","Sort=True")</f>
        <v>14.074687115270672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47653</v>
      </c>
      <c r="T1892" s="43">
        <f ca="1">_xll.BInterpol('Base CDI'!$H$4:$H$28,'Base CDI'!$J$4:$J$29,S1892,"Cubic","Extrapolate=Linear","MultiX=Average","Skip=True","Sort=True")</f>
        <v>14.298723482886668</v>
      </c>
      <c r="U1892" s="43">
        <f ca="1">_xll.BInterpol('Base CDI'!$H$4:$H$28,'Base CDI'!$I$4:$I$29,S1892,"Cubic","Extrapolate=Linear","MultiX=Average","Skip=True","Sort=True")</f>
        <v>14.075059875532519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47654</v>
      </c>
      <c r="T1893" s="43">
        <f ca="1">_xll.BInterpol('Base CDI'!$H$4:$H$28,'Base CDI'!$J$4:$J$29,S1893,"Cubic","Extrapolate=Linear","MultiX=Average","Skip=True","Sort=True")</f>
        <v>14.299036914547429</v>
      </c>
      <c r="U1893" s="43">
        <f ca="1">_xll.BInterpol('Base CDI'!$H$4:$H$28,'Base CDI'!$I$4:$I$29,S1893,"Cubic","Extrapolate=Linear","MultiX=Average","Skip=True","Sort=True")</f>
        <v>14.075432149496805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47655</v>
      </c>
      <c r="T1894" s="43">
        <f ca="1">_xll.BInterpol('Base CDI'!$H$4:$H$28,'Base CDI'!$J$4:$J$29,S1894,"Cubic","Extrapolate=Linear","MultiX=Average","Skip=True","Sort=True")</f>
        <v>14.299349838293811</v>
      </c>
      <c r="U1894" s="43">
        <f ca="1">_xll.BInterpol('Base CDI'!$H$4:$H$28,'Base CDI'!$I$4:$I$29,S1894,"Cubic","Extrapolate=Linear","MultiX=Average","Skip=True","Sort=True")</f>
        <v>14.075803937940972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47656</v>
      </c>
      <c r="T1895" s="43">
        <f ca="1">_xll.BInterpol('Base CDI'!$H$4:$H$28,'Base CDI'!$J$4:$J$29,S1895,"Cubic","Extrapolate=Linear","MultiX=Average","Skip=True","Sort=True")</f>
        <v>14.299662255190668</v>
      </c>
      <c r="U1895" s="43">
        <f ca="1">_xll.BInterpol('Base CDI'!$H$4:$H$28,'Base CDI'!$I$4:$I$29,S1895,"Cubic","Extrapolate=Linear","MultiX=Average","Skip=True","Sort=True")</f>
        <v>14.076175241642462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47657</v>
      </c>
      <c r="T1896" s="43">
        <f ca="1">_xll.BInterpol('Base CDI'!$H$4:$H$28,'Base CDI'!$J$4:$J$29,S1896,"Cubic","Extrapolate=Linear","MultiX=Average","Skip=True","Sort=True")</f>
        <v>14.299974166302853</v>
      </c>
      <c r="U1896" s="43">
        <f ca="1">_xll.BInterpol('Base CDI'!$H$4:$H$28,'Base CDI'!$I$4:$I$29,S1896,"Cubic","Extrapolate=Linear","MultiX=Average","Skip=True","Sort=True")</f>
        <v>14.076546061378716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47658</v>
      </c>
      <c r="T1897" s="43">
        <f ca="1">_xll.BInterpol('Base CDI'!$H$4:$H$28,'Base CDI'!$J$4:$J$29,S1897,"Cubic","Extrapolate=Linear","MultiX=Average","Skip=True","Sort=True")</f>
        <v>14.300285572695223</v>
      </c>
      <c r="U1897" s="43">
        <f ca="1">_xll.BInterpol('Base CDI'!$H$4:$H$28,'Base CDI'!$I$4:$I$29,S1897,"Cubic","Extrapolate=Linear","MultiX=Average","Skip=True","Sort=True")</f>
        <v>14.07691639792718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47659</v>
      </c>
      <c r="T1898" s="43">
        <f ca="1">_xll.BInterpol('Base CDI'!$H$4:$H$28,'Base CDI'!$J$4:$J$29,S1898,"Cubic","Extrapolate=Linear","MultiX=Average","Skip=True","Sort=True")</f>
        <v>14.300596475432631</v>
      </c>
      <c r="U1898" s="43">
        <f ca="1">_xll.BInterpol('Base CDI'!$H$4:$H$28,'Base CDI'!$I$4:$I$29,S1898,"Cubic","Extrapolate=Linear","MultiX=Average","Skip=True","Sort=True")</f>
        <v>14.077286252065294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47660</v>
      </c>
      <c r="T1899" s="43">
        <f ca="1">_xll.BInterpol('Base CDI'!$H$4:$H$28,'Base CDI'!$J$4:$J$29,S1899,"Cubic","Extrapolate=Linear","MultiX=Average","Skip=True","Sort=True")</f>
        <v>14.30090687557993</v>
      </c>
      <c r="U1899" s="43">
        <f ca="1">_xll.BInterpol('Base CDI'!$H$4:$H$28,'Base CDI'!$I$4:$I$29,S1899,"Cubic","Extrapolate=Linear","MultiX=Average","Skip=True","Sort=True")</f>
        <v>14.077655624570502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47661</v>
      </c>
      <c r="T1900" s="43">
        <f ca="1">_xll.BInterpol('Base CDI'!$H$4:$H$28,'Base CDI'!$J$4:$J$29,S1900,"Cubic","Extrapolate=Linear","MultiX=Average","Skip=True","Sort=True")</f>
        <v>14.301216774201976</v>
      </c>
      <c r="U1900" s="43">
        <f ca="1">_xll.BInterpol('Base CDI'!$H$4:$H$28,'Base CDI'!$I$4:$I$29,S1900,"Cubic","Extrapolate=Linear","MultiX=Average","Skip=True","Sort=True")</f>
        <v>14.078024516220246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47662</v>
      </c>
      <c r="T1901" s="43">
        <f ca="1">_xll.BInterpol('Base CDI'!$H$4:$H$28,'Base CDI'!$J$4:$J$29,S1901,"Cubic","Extrapolate=Linear","MultiX=Average","Skip=True","Sort=True")</f>
        <v>14.301526172363621</v>
      </c>
      <c r="U1901" s="43">
        <f ca="1">_xll.BInterpol('Base CDI'!$H$4:$H$28,'Base CDI'!$I$4:$I$29,S1901,"Cubic","Extrapolate=Linear","MultiX=Average","Skip=True","Sort=True")</f>
        <v>14.078392927791969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47663</v>
      </c>
      <c r="T1902" s="43">
        <f ca="1">_xll.BInterpol('Base CDI'!$H$4:$H$28,'Base CDI'!$J$4:$J$29,S1902,"Cubic","Extrapolate=Linear","MultiX=Average","Skip=True","Sort=True")</f>
        <v>14.301835071129723</v>
      </c>
      <c r="U1902" s="43">
        <f ca="1">_xll.BInterpol('Base CDI'!$H$4:$H$28,'Base CDI'!$I$4:$I$29,S1902,"Cubic","Extrapolate=Linear","MultiX=Average","Skip=True","Sort=True")</f>
        <v>14.078760860063111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47664</v>
      </c>
      <c r="T1903" s="43">
        <f ca="1">_xll.BInterpol('Base CDI'!$H$4:$H$28,'Base CDI'!$J$4:$J$29,S1903,"Cubic","Extrapolate=Linear","MultiX=Average","Skip=True","Sort=True")</f>
        <v>14.302143471565133</v>
      </c>
      <c r="U1903" s="43">
        <f ca="1">_xll.BInterpol('Base CDI'!$H$4:$H$28,'Base CDI'!$I$4:$I$29,S1903,"Cubic","Extrapolate=Linear","MultiX=Average","Skip=True","Sort=True")</f>
        <v>14.079128313811118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47665</v>
      </c>
      <c r="T1904" s="43">
        <f ca="1">_xll.BInterpol('Base CDI'!$H$4:$H$28,'Base CDI'!$J$4:$J$29,S1904,"Cubic","Extrapolate=Linear","MultiX=Average","Skip=True","Sort=True")</f>
        <v>14.302451374734707</v>
      </c>
      <c r="U1904" s="43">
        <f ca="1">_xll.BInterpol('Base CDI'!$H$4:$H$28,'Base CDI'!$I$4:$I$29,S1904,"Cubic","Extrapolate=Linear","MultiX=Average","Skip=True","Sort=True")</f>
        <v>14.079495289813433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47666</v>
      </c>
      <c r="T1905" s="43">
        <f ca="1">_xll.BInterpol('Base CDI'!$H$4:$H$28,'Base CDI'!$J$4:$J$29,S1905,"Cubic","Extrapolate=Linear","MultiX=Average","Skip=True","Sort=True")</f>
        <v>14.302758781703297</v>
      </c>
      <c r="U1905" s="43">
        <f ca="1">_xll.BInterpol('Base CDI'!$H$4:$H$28,'Base CDI'!$I$4:$I$29,S1905,"Cubic","Extrapolate=Linear","MultiX=Average","Skip=True","Sort=True")</f>
        <v>14.079861788847495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47667</v>
      </c>
      <c r="T1906" s="43">
        <f ca="1">_xll.BInterpol('Base CDI'!$H$4:$H$28,'Base CDI'!$J$4:$J$29,S1906,"Cubic","Extrapolate=Linear","MultiX=Average","Skip=True","Sort=True")</f>
        <v>14.303065693535761</v>
      </c>
      <c r="U1906" s="43">
        <f ca="1">_xll.BInterpol('Base CDI'!$H$4:$H$28,'Base CDI'!$I$4:$I$29,S1906,"Cubic","Extrapolate=Linear","MultiX=Average","Skip=True","Sort=True")</f>
        <v>14.080227811690749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47668</v>
      </c>
      <c r="T1907" s="43">
        <f ca="1">_xll.BInterpol('Base CDI'!$H$4:$H$28,'Base CDI'!$J$4:$J$29,S1907,"Cubic","Extrapolate=Linear","MultiX=Average","Skip=True","Sort=True")</f>
        <v>14.303372111296948</v>
      </c>
      <c r="U1907" s="43">
        <f ca="1">_xll.BInterpol('Base CDI'!$H$4:$H$28,'Base CDI'!$I$4:$I$29,S1907,"Cubic","Extrapolate=Linear","MultiX=Average","Skip=True","Sort=True")</f>
        <v>14.080593359120638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47669</v>
      </c>
      <c r="T1908" s="43">
        <f ca="1">_xll.BInterpol('Base CDI'!$H$4:$H$28,'Base CDI'!$J$4:$J$29,S1908,"Cubic","Extrapolate=Linear","MultiX=Average","Skip=True","Sort=True")</f>
        <v>14.303678036051718</v>
      </c>
      <c r="U1908" s="43">
        <f ca="1">_xll.BInterpol('Base CDI'!$H$4:$H$28,'Base CDI'!$I$4:$I$29,S1908,"Cubic","Extrapolate=Linear","MultiX=Average","Skip=True","Sort=True")</f>
        <v>14.080958431914603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47670</v>
      </c>
      <c r="T1909" s="43">
        <f ca="1">_xll.BInterpol('Base CDI'!$H$4:$H$28,'Base CDI'!$J$4:$J$29,S1909,"Cubic","Extrapolate=Linear","MultiX=Average","Skip=True","Sort=True")</f>
        <v>14.303983468864921</v>
      </c>
      <c r="U1909" s="43">
        <f ca="1">_xll.BInterpol('Base CDI'!$H$4:$H$28,'Base CDI'!$I$4:$I$29,S1909,"Cubic","Extrapolate=Linear","MultiX=Average","Skip=True","Sort=True")</f>
        <v>14.081323030850088</v>
      </c>
    </row>
    <row r="1910" spans="16:21" x14ac:dyDescent="0.25">
      <c r="P1910" s="10">
        <v>37293</v>
      </c>
      <c r="Q1910">
        <v>7.059825</v>
      </c>
      <c r="S1910" s="42">
        <f t="shared" ca="1" si="34"/>
        <v>47671</v>
      </c>
      <c r="T1910" s="43">
        <f ca="1">_xll.BInterpol('Base CDI'!$H$4:$H$28,'Base CDI'!$J$4:$J$29,S1910,"Cubic","Extrapolate=Linear","MultiX=Average","Skip=True","Sort=True")</f>
        <v>14.304288410801414</v>
      </c>
      <c r="U1910" s="43">
        <f ca="1">_xll.BInterpol('Base CDI'!$H$4:$H$28,'Base CDI'!$I$4:$I$29,S1910,"Cubic","Extrapolate=Linear","MultiX=Average","Skip=True","Sort=True")</f>
        <v>14.081687156704534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47672</v>
      </c>
      <c r="T1911" s="43">
        <f ca="1">_xll.BInterpol('Base CDI'!$H$4:$H$28,'Base CDI'!$J$4:$J$29,S1911,"Cubic","Extrapolate=Linear","MultiX=Average","Skip=True","Sort=True")</f>
        <v>14.304592862926048</v>
      </c>
      <c r="U1911" s="43">
        <f ca="1">_xll.BInterpol('Base CDI'!$H$4:$H$28,'Base CDI'!$I$4:$I$29,S1911,"Cubic","Extrapolate=Linear","MultiX=Average","Skip=True","Sort=True")</f>
        <v>14.082050810255385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47673</v>
      </c>
      <c r="T1912" s="43">
        <f ca="1">_xll.BInterpol('Base CDI'!$H$4:$H$28,'Base CDI'!$J$4:$J$29,S1912,"Cubic","Extrapolate=Linear","MultiX=Average","Skip=True","Sort=True")</f>
        <v>14.304896826303681</v>
      </c>
      <c r="U1912" s="43">
        <f ca="1">_xll.BInterpol('Base CDI'!$H$4:$H$28,'Base CDI'!$I$4:$I$29,S1912,"Cubic","Extrapolate=Linear","MultiX=Average","Skip=True","Sort=True")</f>
        <v>14.082413992280083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47674</v>
      </c>
      <c r="T1913" s="43">
        <f ca="1">_xll.BInterpol('Base CDI'!$H$4:$H$28,'Base CDI'!$J$4:$J$29,S1913,"Cubic","Extrapolate=Linear","MultiX=Average","Skip=True","Sort=True")</f>
        <v>14.305200301999166</v>
      </c>
      <c r="U1913" s="43">
        <f ca="1">_xll.BInterpol('Base CDI'!$H$4:$H$28,'Base CDI'!$I$4:$I$29,S1913,"Cubic","Extrapolate=Linear","MultiX=Average","Skip=True","Sort=True")</f>
        <v>14.082776703556071</v>
      </c>
    </row>
    <row r="1914" spans="16:21" x14ac:dyDescent="0.25">
      <c r="P1914" s="10">
        <v>37301</v>
      </c>
      <c r="Q1914">
        <v>7.079383</v>
      </c>
      <c r="S1914" s="42">
        <f t="shared" ca="1" si="34"/>
        <v>47675</v>
      </c>
      <c r="T1914" s="43">
        <f ca="1">_xll.BInterpol('Base CDI'!$H$4:$H$28,'Base CDI'!$J$4:$J$29,S1914,"Cubic","Extrapolate=Linear","MultiX=Average","Skip=True","Sort=True")</f>
        <v>14.305503291077356</v>
      </c>
      <c r="U1914" s="43">
        <f ca="1">_xll.BInterpol('Base CDI'!$H$4:$H$28,'Base CDI'!$I$4:$I$29,S1914,"Cubic","Extrapolate=Linear","MultiX=Average","Skip=True","Sort=True")</f>
        <v>14.08313894486079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47676</v>
      </c>
      <c r="T1915" s="43">
        <f ca="1">_xll.BInterpol('Base CDI'!$H$4:$H$28,'Base CDI'!$J$4:$J$29,S1915,"Cubic","Extrapolate=Linear","MultiX=Average","Skip=True","Sort=True")</f>
        <v>14.305805794603106</v>
      </c>
      <c r="U1915" s="43">
        <f ca="1">_xll.BInterpol('Base CDI'!$H$4:$H$28,'Base CDI'!$I$4:$I$29,S1915,"Cubic","Extrapolate=Linear","MultiX=Average","Skip=True","Sort=True")</f>
        <v>14.083500716971686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47677</v>
      </c>
      <c r="T1916" s="43">
        <f ca="1">_xll.BInterpol('Base CDI'!$H$4:$H$28,'Base CDI'!$J$4:$J$29,S1916,"Cubic","Extrapolate=Linear","MultiX=Average","Skip=True","Sort=True")</f>
        <v>14.306107813641271</v>
      </c>
      <c r="U1916" s="43">
        <f ca="1">_xll.BInterpol('Base CDI'!$H$4:$H$28,'Base CDI'!$I$4:$I$29,S1916,"Cubic","Extrapolate=Linear","MultiX=Average","Skip=True","Sort=True")</f>
        <v>14.083862020666199</v>
      </c>
    </row>
    <row r="1917" spans="16:21" x14ac:dyDescent="0.25">
      <c r="P1917" s="10">
        <v>37306</v>
      </c>
      <c r="Q1917">
        <v>7.094087</v>
      </c>
      <c r="S1917" s="42">
        <f t="shared" ca="1" si="34"/>
        <v>47678</v>
      </c>
      <c r="T1917" s="43">
        <f ca="1">_xll.BInterpol('Base CDI'!$H$4:$H$28,'Base CDI'!$J$4:$J$29,S1917,"Cubic","Extrapolate=Linear","MultiX=Average","Skip=True","Sort=True")</f>
        <v>14.306409349256702</v>
      </c>
      <c r="U1917" s="43">
        <f ca="1">_xll.BInterpol('Base CDI'!$H$4:$H$28,'Base CDI'!$I$4:$I$29,S1917,"Cubic","Extrapolate=Linear","MultiX=Average","Skip=True","Sort=True")</f>
        <v>14.084222856721771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47679</v>
      </c>
      <c r="T1918" s="43">
        <f ca="1">_xll.BInterpol('Base CDI'!$H$4:$H$28,'Base CDI'!$J$4:$J$29,S1918,"Cubic","Extrapolate=Linear","MultiX=Average","Skip=True","Sort=True")</f>
        <v>14.306710402514259</v>
      </c>
      <c r="U1918" s="43">
        <f ca="1">_xll.BInterpol('Base CDI'!$H$4:$H$28,'Base CDI'!$I$4:$I$29,S1918,"Cubic","Extrapolate=Linear","MultiX=Average","Skip=True","Sort=True")</f>
        <v>14.084583225915846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47680</v>
      </c>
      <c r="T1919" s="43">
        <f ca="1">_xll.BInterpol('Base CDI'!$H$4:$H$28,'Base CDI'!$J$4:$J$29,S1919,"Cubic","Extrapolate=Linear","MultiX=Average","Skip=True","Sort=True")</f>
        <v>14.307010974478791</v>
      </c>
      <c r="U1919" s="43">
        <f ca="1">_xll.BInterpol('Base CDI'!$H$4:$H$28,'Base CDI'!$I$4:$I$29,S1919,"Cubic","Extrapolate=Linear","MultiX=Average","Skip=True","Sort=True")</f>
        <v>14.084943129025866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47681</v>
      </c>
      <c r="T1920" s="43">
        <f ca="1">_xll.BInterpol('Base CDI'!$H$4:$H$28,'Base CDI'!$J$4:$J$29,S1920,"Cubic","Extrapolate=Linear","MultiX=Average","Skip=True","Sort=True")</f>
        <v>14.307311066215155</v>
      </c>
      <c r="U1920" s="43">
        <f ca="1">_xll.BInterpol('Base CDI'!$H$4:$H$28,'Base CDI'!$I$4:$I$29,S1920,"Cubic","Extrapolate=Linear","MultiX=Average","Skip=True","Sort=True")</f>
        <v>14.085302566829274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47682</v>
      </c>
      <c r="T1921" s="43">
        <f ca="1">_xll.BInterpol('Base CDI'!$H$4:$H$28,'Base CDI'!$J$4:$J$29,S1921,"Cubic","Extrapolate=Linear","MultiX=Average","Skip=True","Sort=True")</f>
        <v>14.307610678788205</v>
      </c>
      <c r="U1921" s="43">
        <f ca="1">_xll.BInterpol('Base CDI'!$H$4:$H$28,'Base CDI'!$I$4:$I$29,S1921,"Cubic","Extrapolate=Linear","MultiX=Average","Skip=True","Sort=True")</f>
        <v>14.085661540103512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47683</v>
      </c>
      <c r="T1922" s="43">
        <f ca="1">_xll.BInterpol('Base CDI'!$H$4:$H$28,'Base CDI'!$J$4:$J$29,S1922,"Cubic","Extrapolate=Linear","MultiX=Average","Skip=True","Sort=True")</f>
        <v>14.307909813262793</v>
      </c>
      <c r="U1922" s="43">
        <f ca="1">_xll.BInterpol('Base CDI'!$H$4:$H$28,'Base CDI'!$I$4:$I$29,S1922,"Cubic","Extrapolate=Linear","MultiX=Average","Skip=True","Sort=True")</f>
        <v>14.086020049626024</v>
      </c>
    </row>
    <row r="1923" spans="16:21" x14ac:dyDescent="0.25">
      <c r="P1923" s="10">
        <v>37314</v>
      </c>
      <c r="Q1923">
        <v>7.123335</v>
      </c>
      <c r="S1923" s="42">
        <f t="shared" ca="1" si="34"/>
        <v>47684</v>
      </c>
      <c r="T1923" s="43">
        <f ca="1">_xll.BInterpol('Base CDI'!$H$4:$H$28,'Base CDI'!$J$4:$J$29,S1923,"Cubic","Extrapolate=Linear","MultiX=Average","Skip=True","Sort=True")</f>
        <v>14.308208470703777</v>
      </c>
      <c r="U1923" s="43">
        <f ca="1">_xll.BInterpol('Base CDI'!$H$4:$H$28,'Base CDI'!$I$4:$I$29,S1923,"Cubic","Extrapolate=Linear","MultiX=Average","Skip=True","Sort=True")</f>
        <v>14.086378096174251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47685</v>
      </c>
      <c r="T1924" s="43">
        <f ca="1">_xll.BInterpol('Base CDI'!$H$4:$H$28,'Base CDI'!$J$4:$J$29,S1924,"Cubic","Extrapolate=Linear","MultiX=Average","Skip=True","Sort=True")</f>
        <v>14.308506652176009</v>
      </c>
      <c r="U1924" s="43">
        <f ca="1">_xll.BInterpol('Base CDI'!$H$4:$H$28,'Base CDI'!$I$4:$I$29,S1924,"Cubic","Extrapolate=Linear","MultiX=Average","Skip=True","Sort=True")</f>
        <v>14.086735680525637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47686</v>
      </c>
      <c r="T1925" s="43">
        <f ca="1">_xll.BInterpol('Base CDI'!$H$4:$H$28,'Base CDI'!$J$4:$J$29,S1925,"Cubic","Extrapolate=Linear","MultiX=Average","Skip=True","Sort=True")</f>
        <v>14.308804358744343</v>
      </c>
      <c r="U1925" s="43">
        <f ca="1">_xll.BInterpol('Base CDI'!$H$4:$H$28,'Base CDI'!$I$4:$I$29,S1925,"Cubic","Extrapolate=Linear","MultiX=Average","Skip=True","Sort=True")</f>
        <v>14.087092803457622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47687</v>
      </c>
      <c r="T1926" s="43">
        <f ca="1">_xll.BInterpol('Base CDI'!$H$4:$H$28,'Base CDI'!$J$4:$J$29,S1926,"Cubic","Extrapolate=Linear","MultiX=Average","Skip=True","Sort=True")</f>
        <v>14.309101591473633</v>
      </c>
      <c r="U1926" s="43">
        <f ca="1">_xll.BInterpol('Base CDI'!$H$4:$H$28,'Base CDI'!$I$4:$I$29,S1926,"Cubic","Extrapolate=Linear","MultiX=Average","Skip=True","Sort=True")</f>
        <v>14.087449465747651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47688</v>
      </c>
      <c r="T1927" s="43">
        <f ca="1">_xll.BInterpol('Base CDI'!$H$4:$H$28,'Base CDI'!$J$4:$J$29,S1927,"Cubic","Extrapolate=Linear","MultiX=Average","Skip=True","Sort=True")</f>
        <v>14.309398351428735</v>
      </c>
      <c r="U1927" s="43">
        <f ca="1">_xll.BInterpol('Base CDI'!$H$4:$H$28,'Base CDI'!$I$4:$I$29,S1927,"Cubic","Extrapolate=Linear","MultiX=Average","Skip=True","Sort=True")</f>
        <v>14.087805668173166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47689</v>
      </c>
      <c r="T1928" s="43">
        <f ca="1">_xll.BInterpol('Base CDI'!$H$4:$H$28,'Base CDI'!$J$4:$J$29,S1928,"Cubic","Extrapolate=Linear","MultiX=Average","Skip=True","Sort=True")</f>
        <v>14.309694639674502</v>
      </c>
      <c r="U1928" s="43">
        <f ca="1">_xll.BInterpol('Base CDI'!$H$4:$H$28,'Base CDI'!$I$4:$I$29,S1928,"Cubic","Extrapolate=Linear","MultiX=Average","Skip=True","Sort=True")</f>
        <v>14.08816141151161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47690</v>
      </c>
      <c r="T1929" s="43">
        <f ca="1">_xll.BInterpol('Base CDI'!$H$4:$H$28,'Base CDI'!$J$4:$J$29,S1929,"Cubic","Extrapolate=Linear","MultiX=Average","Skip=True","Sort=True")</f>
        <v>14.309990457275788</v>
      </c>
      <c r="U1929" s="43">
        <f ca="1">_xll.BInterpol('Base CDI'!$H$4:$H$28,'Base CDI'!$I$4:$I$29,S1929,"Cubic","Extrapolate=Linear","MultiX=Average","Skip=True","Sort=True")</f>
        <v>14.088516696540426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47691</v>
      </c>
      <c r="T1930" s="43">
        <f ca="1">_xll.BInterpol('Base CDI'!$H$4:$H$28,'Base CDI'!$J$4:$J$29,S1930,"Cubic","Extrapolate=Linear","MultiX=Average","Skip=True","Sort=True")</f>
        <v>14.310285805297449</v>
      </c>
      <c r="U1930" s="43">
        <f ca="1">_xll.BInterpol('Base CDI'!$H$4:$H$28,'Base CDI'!$I$4:$I$29,S1930,"Cubic","Extrapolate=Linear","MultiX=Average","Skip=True","Sort=True")</f>
        <v>14.088871524037055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47692</v>
      </c>
      <c r="T1931" s="43">
        <f ca="1">_xll.BInterpol('Base CDI'!$H$4:$H$28,'Base CDI'!$J$4:$J$29,S1931,"Cubic","Extrapolate=Linear","MultiX=Average","Skip=True","Sort=True")</f>
        <v>14.310580684804338</v>
      </c>
      <c r="U1931" s="43">
        <f ca="1">_xll.BInterpol('Base CDI'!$H$4:$H$28,'Base CDI'!$I$4:$I$29,S1931,"Cubic","Extrapolate=Linear","MultiX=Average","Skip=True","Sort=True")</f>
        <v>14.08922589477894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47693</v>
      </c>
      <c r="T1932" s="43">
        <f ca="1">_xll.BInterpol('Base CDI'!$H$4:$H$28,'Base CDI'!$J$4:$J$29,S1932,"Cubic","Extrapolate=Linear","MultiX=Average","Skip=True","Sort=True")</f>
        <v>14.310875096861308</v>
      </c>
      <c r="U1932" s="43">
        <f ca="1">_xll.BInterpol('Base CDI'!$H$4:$H$28,'Base CDI'!$I$4:$I$29,S1932,"Cubic","Extrapolate=Linear","MultiX=Average","Skip=True","Sort=True")</f>
        <v>14.089579809543523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47694</v>
      </c>
      <c r="T1933" s="43">
        <f ca="1">_xll.BInterpol('Base CDI'!$H$4:$H$28,'Base CDI'!$J$4:$J$29,S1933,"Cubic","Extrapolate=Linear","MultiX=Average","Skip=True","Sort=True")</f>
        <v>14.311169042533214</v>
      </c>
      <c r="U1933" s="43">
        <f ca="1">_xll.BInterpol('Base CDI'!$H$4:$H$28,'Base CDI'!$I$4:$I$29,S1933,"Cubic","Extrapolate=Linear","MultiX=Average","Skip=True","Sort=True")</f>
        <v>14.089933269108247</v>
      </c>
    </row>
    <row r="1934" spans="16:21" x14ac:dyDescent="0.25">
      <c r="P1934" s="10">
        <v>37329</v>
      </c>
      <c r="Q1934">
        <v>7.177079</v>
      </c>
      <c r="S1934" s="42">
        <f t="shared" ca="1" si="35"/>
        <v>47695</v>
      </c>
      <c r="T1934" s="43">
        <f ca="1">_xll.BInterpol('Base CDI'!$H$4:$H$28,'Base CDI'!$J$4:$J$29,S1934,"Cubic","Extrapolate=Linear","MultiX=Average","Skip=True","Sort=True")</f>
        <v>14.311462522884913</v>
      </c>
      <c r="U1934" s="43">
        <f ca="1">_xll.BInterpol('Base CDI'!$H$4:$H$28,'Base CDI'!$I$4:$I$29,S1934,"Cubic","Extrapolate=Linear","MultiX=Average","Skip=True","Sort=True")</f>
        <v>14.090286274250557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47696</v>
      </c>
      <c r="T1935" s="43">
        <f ca="1">_xll.BInterpol('Base CDI'!$H$4:$H$28,'Base CDI'!$J$4:$J$29,S1935,"Cubic","Extrapolate=Linear","MultiX=Average","Skip=True","Sort=True")</f>
        <v>14.311755538981256</v>
      </c>
      <c r="U1935" s="43">
        <f ca="1">_xll.BInterpol('Base CDI'!$H$4:$H$28,'Base CDI'!$I$4:$I$29,S1935,"Cubic","Extrapolate=Linear","MultiX=Average","Skip=True","Sort=True")</f>
        <v>14.090638825747893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47697</v>
      </c>
      <c r="T1936" s="43">
        <f ca="1">_xll.BInterpol('Base CDI'!$H$4:$H$28,'Base CDI'!$J$4:$J$29,S1936,"Cubic","Extrapolate=Linear","MultiX=Average","Skip=True","Sort=True")</f>
        <v>14.312048091887098</v>
      </c>
      <c r="U1936" s="43">
        <f ca="1">_xll.BInterpol('Base CDI'!$H$4:$H$28,'Base CDI'!$I$4:$I$29,S1936,"Cubic","Extrapolate=Linear","MultiX=Average","Skip=True","Sort=True")</f>
        <v>14.090990924377698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47698</v>
      </c>
      <c r="T1937" s="43">
        <f ca="1">_xll.BInterpol('Base CDI'!$H$4:$H$28,'Base CDI'!$J$4:$J$29,S1937,"Cubic","Extrapolate=Linear","MultiX=Average","Skip=True","Sort=True")</f>
        <v>14.312340182667294</v>
      </c>
      <c r="U1937" s="43">
        <f ca="1">_xll.BInterpol('Base CDI'!$H$4:$H$28,'Base CDI'!$I$4:$I$29,S1937,"Cubic","Extrapolate=Linear","MultiX=Average","Skip=True","Sort=True")</f>
        <v>14.091342570917416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47699</v>
      </c>
      <c r="T1938" s="43">
        <f ca="1">_xll.BInterpol('Base CDI'!$H$4:$H$28,'Base CDI'!$J$4:$J$29,S1938,"Cubic","Extrapolate=Linear","MultiX=Average","Skip=True","Sort=True")</f>
        <v>14.312631812386696</v>
      </c>
      <c r="U1938" s="43">
        <f ca="1">_xll.BInterpol('Base CDI'!$H$4:$H$28,'Base CDI'!$I$4:$I$29,S1938,"Cubic","Extrapolate=Linear","MultiX=Average","Skip=True","Sort=True")</f>
        <v>14.091693766144486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47700</v>
      </c>
      <c r="T1939" s="43">
        <f ca="1">_xll.BInterpol('Base CDI'!$H$4:$H$28,'Base CDI'!$J$4:$J$29,S1939,"Cubic","Extrapolate=Linear","MultiX=Average","Skip=True","Sort=True")</f>
        <v>14.312922982110161</v>
      </c>
      <c r="U1939" s="43">
        <f ca="1">_xll.BInterpol('Base CDI'!$H$4:$H$28,'Base CDI'!$I$4:$I$29,S1939,"Cubic","Extrapolate=Linear","MultiX=Average","Skip=True","Sort=True")</f>
        <v>14.092044510836354</v>
      </c>
    </row>
    <row r="1940" spans="16:21" x14ac:dyDescent="0.25">
      <c r="P1940" s="10">
        <v>37337</v>
      </c>
      <c r="Q1940">
        <v>7.206423</v>
      </c>
      <c r="S1940" s="42">
        <f t="shared" ca="1" si="35"/>
        <v>47701</v>
      </c>
      <c r="T1940" s="43">
        <f ca="1">_xll.BInterpol('Base CDI'!$H$4:$H$28,'Base CDI'!$J$4:$J$29,S1940,"Cubic","Extrapolate=Linear","MultiX=Average","Skip=True","Sort=True")</f>
        <v>14.313213692902544</v>
      </c>
      <c r="U1940" s="43">
        <f ca="1">_xll.BInterpol('Base CDI'!$H$4:$H$28,'Base CDI'!$I$4:$I$29,S1940,"Cubic","Extrapolate=Linear","MultiX=Average","Skip=True","Sort=True")</f>
        <v>14.092394805770462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47702</v>
      </c>
      <c r="T1941" s="43">
        <f ca="1">_xll.BInterpol('Base CDI'!$H$4:$H$28,'Base CDI'!$J$4:$J$29,S1941,"Cubic","Extrapolate=Linear","MultiX=Average","Skip=True","Sort=True")</f>
        <v>14.313503945828694</v>
      </c>
      <c r="U1941" s="43">
        <f ca="1">_xll.BInterpol('Base CDI'!$H$4:$H$28,'Base CDI'!$I$4:$I$29,S1941,"Cubic","Extrapolate=Linear","MultiX=Average","Skip=True","Sort=True")</f>
        <v>14.092744651724253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47703</v>
      </c>
      <c r="T1942" s="43">
        <f ca="1">_xll.BInterpol('Base CDI'!$H$4:$H$28,'Base CDI'!$J$4:$J$29,S1942,"Cubic","Extrapolate=Linear","MultiX=Average","Skip=True","Sort=True")</f>
        <v>14.313793741953472</v>
      </c>
      <c r="U1942" s="43">
        <f ca="1">_xll.BInterpol('Base CDI'!$H$4:$H$28,'Base CDI'!$I$4:$I$29,S1942,"Cubic","Extrapolate=Linear","MultiX=Average","Skip=True","Sort=True")</f>
        <v>14.093094049475168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47704</v>
      </c>
      <c r="T1943" s="43">
        <f ca="1">_xll.BInterpol('Base CDI'!$H$4:$H$28,'Base CDI'!$J$4:$J$29,S1943,"Cubic","Extrapolate=Linear","MultiX=Average","Skip=True","Sort=True")</f>
        <v>14.314083082341728</v>
      </c>
      <c r="U1943" s="43">
        <f ca="1">_xll.BInterpol('Base CDI'!$H$4:$H$28,'Base CDI'!$I$4:$I$29,S1943,"Cubic","Extrapolate=Linear","MultiX=Average","Skip=True","Sort=True")</f>
        <v>14.093442999800649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47705</v>
      </c>
      <c r="T1944" s="43">
        <f ca="1">_xll.BInterpol('Base CDI'!$H$4:$H$28,'Base CDI'!$J$4:$J$29,S1944,"Cubic","Extrapolate=Linear","MultiX=Average","Skip=True","Sort=True")</f>
        <v>14.314371968058317</v>
      </c>
      <c r="U1944" s="43">
        <f ca="1">_xll.BInterpol('Base CDI'!$H$4:$H$28,'Base CDI'!$I$4:$I$29,S1944,"Cubic","Extrapolate=Linear","MultiX=Average","Skip=True","Sort=True")</f>
        <v>14.093791503478142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47706</v>
      </c>
      <c r="T1945" s="43">
        <f ca="1">_xll.BInterpol('Base CDI'!$H$4:$H$28,'Base CDI'!$J$4:$J$29,S1945,"Cubic","Extrapolate=Linear","MultiX=Average","Skip=True","Sort=True")</f>
        <v>14.314660400168092</v>
      </c>
      <c r="U1945" s="43">
        <f ca="1">_xll.BInterpol('Base CDI'!$H$4:$H$28,'Base CDI'!$I$4:$I$29,S1945,"Cubic","Extrapolate=Linear","MultiX=Average","Skip=True","Sort=True")</f>
        <v>14.094139561285086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47707</v>
      </c>
      <c r="T1946" s="43">
        <f ca="1">_xll.BInterpol('Base CDI'!$H$4:$H$28,'Base CDI'!$J$4:$J$29,S1946,"Cubic","Extrapolate=Linear","MultiX=Average","Skip=True","Sort=True")</f>
        <v>14.314948379735911</v>
      </c>
      <c r="U1946" s="43">
        <f ca="1">_xll.BInterpol('Base CDI'!$H$4:$H$28,'Base CDI'!$I$4:$I$29,S1946,"Cubic","Extrapolate=Linear","MultiX=Average","Skip=True","Sort=True")</f>
        <v>14.094487173998926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47708</v>
      </c>
      <c r="T1947" s="43">
        <f ca="1">_xll.BInterpol('Base CDI'!$H$4:$H$28,'Base CDI'!$J$4:$J$29,S1947,"Cubic","Extrapolate=Linear","MultiX=Average","Skip=True","Sort=True")</f>
        <v>14.315235907826626</v>
      </c>
      <c r="U1947" s="43">
        <f ca="1">_xll.BInterpol('Base CDI'!$H$4:$H$28,'Base CDI'!$I$4:$I$29,S1947,"Cubic","Extrapolate=Linear","MultiX=Average","Skip=True","Sort=True")</f>
        <v>14.094834342397103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47709</v>
      </c>
      <c r="T1948" s="43">
        <f ca="1">_xll.BInterpol('Base CDI'!$H$4:$H$28,'Base CDI'!$J$4:$J$29,S1948,"Cubic","Extrapolate=Linear","MultiX=Average","Skip=True","Sort=True")</f>
        <v>14.315522985505091</v>
      </c>
      <c r="U1948" s="43">
        <f ca="1">_xll.BInterpol('Base CDI'!$H$4:$H$28,'Base CDI'!$I$4:$I$29,S1948,"Cubic","Extrapolate=Linear","MultiX=Average","Skip=True","Sort=True")</f>
        <v>14.095181067257061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47710</v>
      </c>
      <c r="T1949" s="43">
        <f ca="1">_xll.BInterpol('Base CDI'!$H$4:$H$28,'Base CDI'!$J$4:$J$29,S1949,"Cubic","Extrapolate=Linear","MultiX=Average","Skip=True","Sort=True")</f>
        <v>14.315809613836159</v>
      </c>
      <c r="U1949" s="43">
        <f ca="1">_xll.BInterpol('Base CDI'!$H$4:$H$28,'Base CDI'!$I$4:$I$29,S1949,"Cubic","Extrapolate=Linear","MultiX=Average","Skip=True","Sort=True")</f>
        <v>14.095527349356242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47711</v>
      </c>
      <c r="T1950" s="43">
        <f ca="1">_xll.BInterpol('Base CDI'!$H$4:$H$28,'Base CDI'!$J$4:$J$29,S1950,"Cubic","Extrapolate=Linear","MultiX=Average","Skip=True","Sort=True")</f>
        <v>14.316095793884687</v>
      </c>
      <c r="U1950" s="43">
        <f ca="1">_xll.BInterpol('Base CDI'!$H$4:$H$28,'Base CDI'!$I$4:$I$29,S1950,"Cubic","Extrapolate=Linear","MultiX=Average","Skip=True","Sort=True")</f>
        <v>14.095873189472089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47712</v>
      </c>
      <c r="T1951" s="43">
        <f ca="1">_xll.BInterpol('Base CDI'!$H$4:$H$28,'Base CDI'!$J$4:$J$29,S1951,"Cubic","Extrapolate=Linear","MultiX=Average","Skip=True","Sort=True")</f>
        <v>14.316381526715528</v>
      </c>
      <c r="U1951" s="43">
        <f ca="1">_xll.BInterpol('Base CDI'!$H$4:$H$28,'Base CDI'!$I$4:$I$29,S1951,"Cubic","Extrapolate=Linear","MultiX=Average","Skip=True","Sort=True")</f>
        <v>14.096218588382042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47713</v>
      </c>
      <c r="T1952" s="43">
        <f ca="1">_xll.BInterpol('Base CDI'!$H$4:$H$28,'Base CDI'!$J$4:$J$29,S1952,"Cubic","Extrapolate=Linear","MultiX=Average","Skip=True","Sort=True")</f>
        <v>14.316666813393535</v>
      </c>
      <c r="U1952" s="43">
        <f ca="1">_xll.BInterpol('Base CDI'!$H$4:$H$28,'Base CDI'!$I$4:$I$29,S1952,"Cubic","Extrapolate=Linear","MultiX=Average","Skip=True","Sort=True")</f>
        <v>14.096563546863546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47714</v>
      </c>
      <c r="T1953" s="43">
        <f ca="1">_xll.BInterpol('Base CDI'!$H$4:$H$28,'Base CDI'!$J$4:$J$29,S1953,"Cubic","Extrapolate=Linear","MultiX=Average","Skip=True","Sort=True")</f>
        <v>14.316951654983566</v>
      </c>
      <c r="U1953" s="43">
        <f ca="1">_xll.BInterpol('Base CDI'!$H$4:$H$28,'Base CDI'!$I$4:$I$29,S1953,"Cubic","Extrapolate=Linear","MultiX=Average","Skip=True","Sort=True")</f>
        <v>14.096908065694045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47715</v>
      </c>
      <c r="T1954" s="43">
        <f ca="1">_xll.BInterpol('Base CDI'!$H$4:$H$28,'Base CDI'!$J$4:$J$29,S1954,"Cubic","Extrapolate=Linear","MultiX=Average","Skip=True","Sort=True")</f>
        <v>14.31723605255047</v>
      </c>
      <c r="U1954" s="43">
        <f ca="1">_xll.BInterpol('Base CDI'!$H$4:$H$28,'Base CDI'!$I$4:$I$29,S1954,"Cubic","Extrapolate=Linear","MultiX=Average","Skip=True","Sort=True")</f>
        <v>14.097252145650979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47716</v>
      </c>
      <c r="T1955" s="43">
        <f ca="1">_xll.BInterpol('Base CDI'!$H$4:$H$28,'Base CDI'!$J$4:$J$29,S1955,"Cubic","Extrapolate=Linear","MultiX=Average","Skip=True","Sort=True")</f>
        <v>14.317520007159105</v>
      </c>
      <c r="U1955" s="43">
        <f ca="1">_xll.BInterpol('Base CDI'!$H$4:$H$28,'Base CDI'!$I$4:$I$29,S1955,"Cubic","Extrapolate=Linear","MultiX=Average","Skip=True","Sort=True")</f>
        <v>14.097595787511791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47717</v>
      </c>
      <c r="T1956" s="43">
        <f ca="1">_xll.BInterpol('Base CDI'!$H$4:$H$28,'Base CDI'!$J$4:$J$29,S1956,"Cubic","Extrapolate=Linear","MultiX=Average","Skip=True","Sort=True")</f>
        <v>14.317803519874325</v>
      </c>
      <c r="U1956" s="43">
        <f ca="1">_xll.BInterpol('Base CDI'!$H$4:$H$28,'Base CDI'!$I$4:$I$29,S1956,"Cubic","Extrapolate=Linear","MultiX=Average","Skip=True","Sort=True")</f>
        <v>14.097938992053924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47718</v>
      </c>
      <c r="T1957" s="43">
        <f ca="1">_xll.BInterpol('Base CDI'!$H$4:$H$28,'Base CDI'!$J$4:$J$29,S1957,"Cubic","Extrapolate=Linear","MultiX=Average","Skip=True","Sort=True")</f>
        <v>14.318086591760983</v>
      </c>
      <c r="U1957" s="43">
        <f ca="1">_xll.BInterpol('Base CDI'!$H$4:$H$28,'Base CDI'!$I$4:$I$29,S1957,"Cubic","Extrapolate=Linear","MultiX=Average","Skip=True","Sort=True")</f>
        <v>14.098281760054821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47719</v>
      </c>
      <c r="T1958" s="43">
        <f ca="1">_xll.BInterpol('Base CDI'!$H$4:$H$28,'Base CDI'!$J$4:$J$29,S1958,"Cubic","Extrapolate=Linear","MultiX=Average","Skip=True","Sort=True")</f>
        <v>14.318369223883932</v>
      </c>
      <c r="U1958" s="43">
        <f ca="1">_xll.BInterpol('Base CDI'!$H$4:$H$28,'Base CDI'!$I$4:$I$29,S1958,"Cubic","Extrapolate=Linear","MultiX=Average","Skip=True","Sort=True")</f>
        <v>14.098624092291924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47720</v>
      </c>
      <c r="T1959" s="43">
        <f ca="1">_xll.BInterpol('Base CDI'!$H$4:$H$28,'Base CDI'!$J$4:$J$29,S1959,"Cubic","Extrapolate=Linear","MultiX=Average","Skip=True","Sort=True")</f>
        <v>14.318651417308031</v>
      </c>
      <c r="U1959" s="43">
        <f ca="1">_xll.BInterpol('Base CDI'!$H$4:$H$28,'Base CDI'!$I$4:$I$29,S1959,"Cubic","Extrapolate=Linear","MultiX=Average","Skip=True","Sort=True")</f>
        <v>14.098965989542677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47721</v>
      </c>
      <c r="T1960" s="43">
        <f ca="1">_xll.BInterpol('Base CDI'!$H$4:$H$28,'Base CDI'!$J$4:$J$29,S1960,"Cubic","Extrapolate=Linear","MultiX=Average","Skip=True","Sort=True")</f>
        <v>14.318933173098129</v>
      </c>
      <c r="U1960" s="43">
        <f ca="1">_xll.BInterpol('Base CDI'!$H$4:$H$28,'Base CDI'!$I$4:$I$29,S1960,"Cubic","Extrapolate=Linear","MultiX=Average","Skip=True","Sort=True")</f>
        <v>14.099307452584519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47722</v>
      </c>
      <c r="T1961" s="43">
        <f ca="1">_xll.BInterpol('Base CDI'!$H$4:$H$28,'Base CDI'!$J$4:$J$29,S1961,"Cubic","Extrapolate=Linear","MultiX=Average","Skip=True","Sort=True")</f>
        <v>14.319214492319084</v>
      </c>
      <c r="U1961" s="43">
        <f ca="1">_xll.BInterpol('Base CDI'!$H$4:$H$28,'Base CDI'!$I$4:$I$29,S1961,"Cubic","Extrapolate=Linear","MultiX=Average","Skip=True","Sort=True")</f>
        <v>14.099648482194898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47723</v>
      </c>
      <c r="T1962" s="43">
        <f ca="1">_xll.BInterpol('Base CDI'!$H$4:$H$28,'Base CDI'!$J$4:$J$29,S1962,"Cubic","Extrapolate=Linear","MultiX=Average","Skip=True","Sort=True")</f>
        <v>14.319495376035748</v>
      </c>
      <c r="U1962" s="43">
        <f ca="1">_xll.BInterpol('Base CDI'!$H$4:$H$28,'Base CDI'!$I$4:$I$29,S1962,"Cubic","Extrapolate=Linear","MultiX=Average","Skip=True","Sort=True")</f>
        <v>14.09998907915125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47724</v>
      </c>
      <c r="T1963" s="43">
        <f ca="1">_xll.BInterpol('Base CDI'!$H$4:$H$28,'Base CDI'!$J$4:$J$29,S1963,"Cubic","Extrapolate=Linear","MultiX=Average","Skip=True","Sort=True")</f>
        <v>14.319775825312975</v>
      </c>
      <c r="U1963" s="43">
        <f ca="1">_xll.BInterpol('Base CDI'!$H$4:$H$28,'Base CDI'!$I$4:$I$29,S1963,"Cubic","Extrapolate=Linear","MultiX=Average","Skip=True","Sort=True")</f>
        <v>14.100329244231023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47725</v>
      </c>
      <c r="T1964" s="43">
        <f ca="1">_xll.BInterpol('Base CDI'!$H$4:$H$28,'Base CDI'!$J$4:$J$29,S1964,"Cubic","Extrapolate=Linear","MultiX=Average","Skip=True","Sort=True")</f>
        <v>14.320055841215622</v>
      </c>
      <c r="U1964" s="43">
        <f ca="1">_xll.BInterpol('Base CDI'!$H$4:$H$28,'Base CDI'!$I$4:$I$29,S1964,"Cubic","Extrapolate=Linear","MultiX=Average","Skip=True","Sort=True")</f>
        <v>14.100668978211658</v>
      </c>
    </row>
    <row r="1965" spans="16:21" x14ac:dyDescent="0.25">
      <c r="P1965" s="10">
        <v>37375</v>
      </c>
      <c r="Q1965">
        <v>7.328303</v>
      </c>
      <c r="S1965" s="42">
        <f t="shared" ca="1" si="35"/>
        <v>47726</v>
      </c>
      <c r="T1965" s="43">
        <f ca="1">_xll.BInterpol('Base CDI'!$H$4:$H$28,'Base CDI'!$J$4:$J$29,S1965,"Cubic","Extrapolate=Linear","MultiX=Average","Skip=True","Sort=True")</f>
        <v>14.32033542480854</v>
      </c>
      <c r="U1965" s="43">
        <f ca="1">_xll.BInterpol('Base CDI'!$H$4:$H$28,'Base CDI'!$I$4:$I$29,S1965,"Cubic","Extrapolate=Linear","MultiX=Average","Skip=True","Sort=True")</f>
        <v>14.101008281870596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47727</v>
      </c>
      <c r="T1966" s="43">
        <f ca="1">_xll.BInterpol('Base CDI'!$H$4:$H$28,'Base CDI'!$J$4:$J$29,S1966,"Cubic","Extrapolate=Linear","MultiX=Average","Skip=True","Sort=True")</f>
        <v>14.320614577156585</v>
      </c>
      <c r="U1966" s="43">
        <f ca="1">_xll.BInterpol('Base CDI'!$H$4:$H$28,'Base CDI'!$I$4:$I$29,S1966,"Cubic","Extrapolate=Linear","MultiX=Average","Skip=True","Sort=True")</f>
        <v>14.101347155985282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47728</v>
      </c>
      <c r="T1967" s="43">
        <f ca="1">_xll.BInterpol('Base CDI'!$H$4:$H$28,'Base CDI'!$J$4:$J$29,S1967,"Cubic","Extrapolate=Linear","MultiX=Average","Skip=True","Sort=True")</f>
        <v>14.320893299324611</v>
      </c>
      <c r="U1967" s="43">
        <f ca="1">_xll.BInterpol('Base CDI'!$H$4:$H$28,'Base CDI'!$I$4:$I$29,S1967,"Cubic","Extrapolate=Linear","MultiX=Average","Skip=True","Sort=True")</f>
        <v>14.101685601333157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47729</v>
      </c>
      <c r="T1968" s="43">
        <f ca="1">_xll.BInterpol('Base CDI'!$H$4:$H$28,'Base CDI'!$J$4:$J$29,S1968,"Cubic","Extrapolate=Linear","MultiX=Average","Skip=True","Sort=True")</f>
        <v>14.321171592377473</v>
      </c>
      <c r="U1968" s="43">
        <f ca="1">_xll.BInterpol('Base CDI'!$H$4:$H$28,'Base CDI'!$I$4:$I$29,S1968,"Cubic","Extrapolate=Linear","MultiX=Average","Skip=True","Sort=True")</f>
        <v>14.102023618691664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47730</v>
      </c>
      <c r="T1969" s="43">
        <f ca="1">_xll.BInterpol('Base CDI'!$H$4:$H$28,'Base CDI'!$J$4:$J$29,S1969,"Cubic","Extrapolate=Linear","MultiX=Average","Skip=True","Sort=True")</f>
        <v>14.321449457380025</v>
      </c>
      <c r="U1969" s="43">
        <f ca="1">_xll.BInterpol('Base CDI'!$H$4:$H$28,'Base CDI'!$I$4:$I$29,S1969,"Cubic","Extrapolate=Linear","MultiX=Average","Skip=True","Sort=True")</f>
        <v>14.102361208838246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47731</v>
      </c>
      <c r="T1970" s="43">
        <f ca="1">_xll.BInterpol('Base CDI'!$H$4:$H$28,'Base CDI'!$J$4:$J$29,S1970,"Cubic","Extrapolate=Linear","MultiX=Average","Skip=True","Sort=True")</f>
        <v>14.321726895397118</v>
      </c>
      <c r="U1970" s="43">
        <f ca="1">_xll.BInterpol('Base CDI'!$H$4:$H$28,'Base CDI'!$I$4:$I$29,S1970,"Cubic","Extrapolate=Linear","MultiX=Average","Skip=True","Sort=True")</f>
        <v>14.102698372550346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47732</v>
      </c>
      <c r="T1971" s="43">
        <f ca="1">_xll.BInterpol('Base CDI'!$H$4:$H$28,'Base CDI'!$J$4:$J$29,S1971,"Cubic","Extrapolate=Linear","MultiX=Average","Skip=True","Sort=True")</f>
        <v>14.322003907493611</v>
      </c>
      <c r="U1971" s="43">
        <f ca="1">_xll.BInterpol('Base CDI'!$H$4:$H$28,'Base CDI'!$I$4:$I$29,S1971,"Cubic","Extrapolate=Linear","MultiX=Average","Skip=True","Sort=True")</f>
        <v>14.103035110605406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47733</v>
      </c>
      <c r="T1972" s="43">
        <f ca="1">_xll.BInterpol('Base CDI'!$H$4:$H$28,'Base CDI'!$J$4:$J$29,S1972,"Cubic","Extrapolate=Linear","MultiX=Average","Skip=True","Sort=True")</f>
        <v>14.322280494734356</v>
      </c>
      <c r="U1972" s="43">
        <f ca="1">_xll.BInterpol('Base CDI'!$H$4:$H$28,'Base CDI'!$I$4:$I$29,S1972,"Cubic","Extrapolate=Linear","MultiX=Average","Skip=True","Sort=True")</f>
        <v>14.103371423780867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47734</v>
      </c>
      <c r="T1973" s="43">
        <f ca="1">_xll.BInterpol('Base CDI'!$H$4:$H$28,'Base CDI'!$J$4:$J$29,S1973,"Cubic","Extrapolate=Linear","MultiX=Average","Skip=True","Sort=True")</f>
        <v>14.322556658184208</v>
      </c>
      <c r="U1973" s="43">
        <f ca="1">_xll.BInterpol('Base CDI'!$H$4:$H$28,'Base CDI'!$I$4:$I$29,S1973,"Cubic","Extrapolate=Linear","MultiX=Average","Skip=True","Sort=True")</f>
        <v>14.103707312854173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47735</v>
      </c>
      <c r="T1974" s="43">
        <f ca="1">_xll.BInterpol('Base CDI'!$H$4:$H$28,'Base CDI'!$J$4:$J$29,S1974,"Cubic","Extrapolate=Linear","MultiX=Average","Skip=True","Sort=True")</f>
        <v>14.32283239890802</v>
      </c>
      <c r="U1974" s="43">
        <f ca="1">_xll.BInterpol('Base CDI'!$H$4:$H$28,'Base CDI'!$I$4:$I$29,S1974,"Cubic","Extrapolate=Linear","MultiX=Average","Skip=True","Sort=True")</f>
        <v>14.104042778602768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47736</v>
      </c>
      <c r="T1975" s="43">
        <f ca="1">_xll.BInterpol('Base CDI'!$H$4:$H$28,'Base CDI'!$J$4:$J$29,S1975,"Cubic","Extrapolate=Linear","MultiX=Average","Skip=True","Sort=True")</f>
        <v>14.323107717970647</v>
      </c>
      <c r="U1975" s="43">
        <f ca="1">_xll.BInterpol('Base CDI'!$H$4:$H$28,'Base CDI'!$I$4:$I$29,S1975,"Cubic","Extrapolate=Linear","MultiX=Average","Skip=True","Sort=True")</f>
        <v>14.104377821804091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47737</v>
      </c>
      <c r="T1976" s="43">
        <f ca="1">_xll.BInterpol('Base CDI'!$H$4:$H$28,'Base CDI'!$J$4:$J$29,S1976,"Cubic","Extrapolate=Linear","MultiX=Average","Skip=True","Sort=True")</f>
        <v>14.323382616436943</v>
      </c>
      <c r="U1976" s="43">
        <f ca="1">_xll.BInterpol('Base CDI'!$H$4:$H$28,'Base CDI'!$I$4:$I$29,S1976,"Cubic","Extrapolate=Linear","MultiX=Average","Skip=True","Sort=True")</f>
        <v>14.104712443235588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47738</v>
      </c>
      <c r="T1977" s="43">
        <f ca="1">_xll.BInterpol('Base CDI'!$H$4:$H$28,'Base CDI'!$J$4:$J$29,S1977,"Cubic","Extrapolate=Linear","MultiX=Average","Skip=True","Sort=True")</f>
        <v>14.323657095371761</v>
      </c>
      <c r="U1977" s="43">
        <f ca="1">_xll.BInterpol('Base CDI'!$H$4:$H$28,'Base CDI'!$I$4:$I$29,S1977,"Cubic","Extrapolate=Linear","MultiX=Average","Skip=True","Sort=True")</f>
        <v>14.105046643674701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47739</v>
      </c>
      <c r="T1978" s="43">
        <f ca="1">_xll.BInterpol('Base CDI'!$H$4:$H$28,'Base CDI'!$J$4:$J$29,S1978,"Cubic","Extrapolate=Linear","MultiX=Average","Skip=True","Sort=True")</f>
        <v>14.32393115583996</v>
      </c>
      <c r="U1978" s="43">
        <f ca="1">_xll.BInterpol('Base CDI'!$H$4:$H$28,'Base CDI'!$I$4:$I$29,S1978,"Cubic","Extrapolate=Linear","MultiX=Average","Skip=True","Sort=True")</f>
        <v>14.105380423898872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47740</v>
      </c>
      <c r="T1979" s="43">
        <f ca="1">_xll.BInterpol('Base CDI'!$H$4:$H$28,'Base CDI'!$J$4:$J$29,S1979,"Cubic","Extrapolate=Linear","MultiX=Average","Skip=True","Sort=True")</f>
        <v>14.324204798906388</v>
      </c>
      <c r="U1979" s="43">
        <f ca="1">_xll.BInterpol('Base CDI'!$H$4:$H$28,'Base CDI'!$I$4:$I$29,S1979,"Cubic","Extrapolate=Linear","MultiX=Average","Skip=True","Sort=True")</f>
        <v>14.105713784685543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47741</v>
      </c>
      <c r="T1980" s="43">
        <f ca="1">_xll.BInterpol('Base CDI'!$H$4:$H$28,'Base CDI'!$J$4:$J$29,S1980,"Cubic","Extrapolate=Linear","MultiX=Average","Skip=True","Sort=True")</f>
        <v>14.324478025635903</v>
      </c>
      <c r="U1980" s="43">
        <f ca="1">_xll.BInterpol('Base CDI'!$H$4:$H$28,'Base CDI'!$I$4:$I$29,S1980,"Cubic","Extrapolate=Linear","MultiX=Average","Skip=True","Sort=True")</f>
        <v>14.106046726812156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47742</v>
      </c>
      <c r="T1981" s="43">
        <f ca="1">_xll.BInterpol('Base CDI'!$H$4:$H$28,'Base CDI'!$J$4:$J$29,S1981,"Cubic","Extrapolate=Linear","MultiX=Average","Skip=True","Sort=True")</f>
        <v>14.32475083709336</v>
      </c>
      <c r="U1981" s="43">
        <f ca="1">_xll.BInterpol('Base CDI'!$H$4:$H$28,'Base CDI'!$I$4:$I$29,S1981,"Cubic","Extrapolate=Linear","MultiX=Average","Skip=True","Sort=True")</f>
        <v>14.106379251056156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47743</v>
      </c>
      <c r="T1982" s="43">
        <f ca="1">_xll.BInterpol('Base CDI'!$H$4:$H$28,'Base CDI'!$J$4:$J$29,S1982,"Cubic","Extrapolate=Linear","MultiX=Average","Skip=True","Sort=True")</f>
        <v>14.325023234343609</v>
      </c>
      <c r="U1982" s="43">
        <f ca="1">_xll.BInterpol('Base CDI'!$H$4:$H$28,'Base CDI'!$I$4:$I$29,S1982,"Cubic","Extrapolate=Linear","MultiX=Average","Skip=True","Sort=True")</f>
        <v>14.106711358194984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47744</v>
      </c>
      <c r="T1983" s="43">
        <f ca="1">_xll.BInterpol('Base CDI'!$H$4:$H$28,'Base CDI'!$J$4:$J$29,S1983,"Cubic","Extrapolate=Linear","MultiX=Average","Skip=True","Sort=True")</f>
        <v>14.32529521845151</v>
      </c>
      <c r="U1983" s="43">
        <f ca="1">_xll.BInterpol('Base CDI'!$H$4:$H$28,'Base CDI'!$I$4:$I$29,S1983,"Cubic","Extrapolate=Linear","MultiX=Average","Skip=True","Sort=True")</f>
        <v>14.107043049006084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47745</v>
      </c>
      <c r="T1984" s="43">
        <f ca="1">_xll.BInterpol('Base CDI'!$H$4:$H$28,'Base CDI'!$J$4:$J$29,S1984,"Cubic","Extrapolate=Linear","MultiX=Average","Skip=True","Sort=True")</f>
        <v>14.325566790481913</v>
      </c>
      <c r="U1984" s="43">
        <f ca="1">_xll.BInterpol('Base CDI'!$H$4:$H$28,'Base CDI'!$I$4:$I$29,S1984,"Cubic","Extrapolate=Linear","MultiX=Average","Skip=True","Sort=True")</f>
        <v>14.107374324266896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47746</v>
      </c>
      <c r="T1985" s="43">
        <f ca="1">_xll.BInterpol('Base CDI'!$H$4:$H$28,'Base CDI'!$J$4:$J$29,S1985,"Cubic","Extrapolate=Linear","MultiX=Average","Skip=True","Sort=True")</f>
        <v>14.325837951499672</v>
      </c>
      <c r="U1985" s="43">
        <f ca="1">_xll.BInterpol('Base CDI'!$H$4:$H$28,'Base CDI'!$I$4:$I$29,S1985,"Cubic","Extrapolate=Linear","MultiX=Average","Skip=True","Sort=True")</f>
        <v>14.107705184754863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47747</v>
      </c>
      <c r="T1986" s="43">
        <f ca="1">_xll.BInterpol('Base CDI'!$H$4:$H$28,'Base CDI'!$J$4:$J$29,S1986,"Cubic","Extrapolate=Linear","MultiX=Average","Skip=True","Sort=True")</f>
        <v>14.326108702569645</v>
      </c>
      <c r="U1986" s="43">
        <f ca="1">_xll.BInterpol('Base CDI'!$H$4:$H$28,'Base CDI'!$I$4:$I$29,S1986,"Cubic","Extrapolate=Linear","MultiX=Average","Skip=True","Sort=True")</f>
        <v>14.10803563124743</v>
      </c>
    </row>
    <row r="1987" spans="16:21" x14ac:dyDescent="0.25">
      <c r="P1987" s="10">
        <v>37407</v>
      </c>
      <c r="Q1987">
        <v>7.43621</v>
      </c>
      <c r="S1987" s="42">
        <f t="shared" ca="1" si="35"/>
        <v>47748</v>
      </c>
      <c r="T1987" s="43">
        <f ca="1">_xll.BInterpol('Base CDI'!$H$4:$H$28,'Base CDI'!$J$4:$J$29,S1987,"Cubic","Extrapolate=Linear","MultiX=Average","Skip=True","Sort=True")</f>
        <v>14.326379044756681</v>
      </c>
      <c r="U1987" s="43">
        <f ca="1">_xll.BInterpol('Base CDI'!$H$4:$H$28,'Base CDI'!$I$4:$I$29,S1987,"Cubic","Extrapolate=Linear","MultiX=Average","Skip=True","Sort=True")</f>
        <v>14.10836566452204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47749</v>
      </c>
      <c r="T1988" s="43">
        <f ca="1">_xll.BInterpol('Base CDI'!$H$4:$H$28,'Base CDI'!$J$4:$J$29,S1988,"Cubic","Extrapolate=Linear","MultiX=Average","Skip=True","Sort=True")</f>
        <v>14.32664897912564</v>
      </c>
      <c r="U1988" s="43">
        <f ca="1">_xll.BInterpol('Base CDI'!$H$4:$H$28,'Base CDI'!$I$4:$I$29,S1988,"Cubic","Extrapolate=Linear","MultiX=Average","Skip=True","Sort=True")</f>
        <v>14.108695285356132</v>
      </c>
    </row>
    <row r="1989" spans="16:21" x14ac:dyDescent="0.25">
      <c r="P1989" s="10">
        <v>37411</v>
      </c>
      <c r="Q1989">
        <v>7.44564</v>
      </c>
      <c r="S1989" s="42">
        <f t="shared" ca="1" si="35"/>
        <v>47750</v>
      </c>
      <c r="T1989" s="43">
        <f ca="1">_xll.BInterpol('Base CDI'!$H$4:$H$28,'Base CDI'!$J$4:$J$29,S1989,"Cubic","Extrapolate=Linear","MultiX=Average","Skip=True","Sort=True")</f>
        <v>14.326918506741372</v>
      </c>
      <c r="U1989" s="43">
        <f ca="1">_xll.BInterpol('Base CDI'!$H$4:$H$28,'Base CDI'!$I$4:$I$29,S1989,"Cubic","Extrapolate=Linear","MultiX=Average","Skip=True","Sort=True")</f>
        <v>14.109024494527151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47751</v>
      </c>
      <c r="T1990" s="43">
        <f ca="1">_xll.BInterpol('Base CDI'!$H$4:$H$28,'Base CDI'!$J$4:$J$29,S1990,"Cubic","Extrapolate=Linear","MultiX=Average","Skip=True","Sort=True")</f>
        <v>14.327187628668733</v>
      </c>
      <c r="U1990" s="43">
        <f ca="1">_xll.BInterpol('Base CDI'!$H$4:$H$28,'Base CDI'!$I$4:$I$29,S1990,"Cubic","Extrapolate=Linear","MultiX=Average","Skip=True","Sort=True")</f>
        <v>14.109353292812539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47752</v>
      </c>
      <c r="T1991" s="43">
        <f ca="1">_xll.BInterpol('Base CDI'!$H$4:$H$28,'Base CDI'!$J$4:$J$29,S1991,"Cubic","Extrapolate=Linear","MultiX=Average","Skip=True","Sort=True")</f>
        <v>14.327456345972577</v>
      </c>
      <c r="U1991" s="43">
        <f ca="1">_xll.BInterpol('Base CDI'!$H$4:$H$28,'Base CDI'!$I$4:$I$29,S1991,"Cubic","Extrapolate=Linear","MultiX=Average","Skip=True","Sort=True")</f>
        <v>14.109681680989738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47753</v>
      </c>
      <c r="T1992" s="43">
        <f ca="1">_xll.BInterpol('Base CDI'!$H$4:$H$28,'Base CDI'!$J$4:$J$29,S1992,"Cubic","Extrapolate=Linear","MultiX=Average","Skip=True","Sort=True")</f>
        <v>14.327724659717758</v>
      </c>
      <c r="U1992" s="43">
        <f ca="1">_xll.BInterpol('Base CDI'!$H$4:$H$28,'Base CDI'!$I$4:$I$29,S1992,"Cubic","Extrapolate=Linear","MultiX=Average","Skip=True","Sort=True")</f>
        <v>14.110009659836191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47754</v>
      </c>
      <c r="T1993" s="43">
        <f ca="1">_xll.BInterpol('Base CDI'!$H$4:$H$28,'Base CDI'!$J$4:$J$29,S1993,"Cubic","Extrapolate=Linear","MultiX=Average","Skip=True","Sort=True")</f>
        <v>14.327992570969132</v>
      </c>
      <c r="U1993" s="43">
        <f ca="1">_xll.BInterpol('Base CDI'!$H$4:$H$28,'Base CDI'!$I$4:$I$29,S1993,"Cubic","Extrapolate=Linear","MultiX=Average","Skip=True","Sort=True")</f>
        <v>14.110337230129343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47755</v>
      </c>
      <c r="T1994" s="43">
        <f ca="1">_xll.BInterpol('Base CDI'!$H$4:$H$28,'Base CDI'!$J$4:$J$29,S1994,"Cubic","Extrapolate=Linear","MultiX=Average","Skip=True","Sort=True")</f>
        <v>14.32826008079155</v>
      </c>
      <c r="U1994" s="43">
        <f ca="1">_xll.BInterpol('Base CDI'!$H$4:$H$28,'Base CDI'!$I$4:$I$29,S1994,"Cubic","Extrapolate=Linear","MultiX=Average","Skip=True","Sort=True")</f>
        <v>14.110664392646632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47756</v>
      </c>
      <c r="T1995" s="43">
        <f ca="1">_xll.BInterpol('Base CDI'!$H$4:$H$28,'Base CDI'!$J$4:$J$29,S1995,"Cubic","Extrapolate=Linear","MultiX=Average","Skip=True","Sort=True")</f>
        <v>14.328527190249867</v>
      </c>
      <c r="U1995" s="43">
        <f ca="1">_xll.BInterpol('Base CDI'!$H$4:$H$28,'Base CDI'!$I$4:$I$29,S1995,"Cubic","Extrapolate=Linear","MultiX=Average","Skip=True","Sort=True")</f>
        <v>14.110991148165503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47757</v>
      </c>
      <c r="T1996" s="43">
        <f ca="1">_xll.BInterpol('Base CDI'!$H$4:$H$28,'Base CDI'!$J$4:$J$29,S1996,"Cubic","Extrapolate=Linear","MultiX=Average","Skip=True","Sort=True")</f>
        <v>14.32879390040894</v>
      </c>
      <c r="U1996" s="43">
        <f ca="1">_xll.BInterpol('Base CDI'!$H$4:$H$28,'Base CDI'!$I$4:$I$29,S1996,"Cubic","Extrapolate=Linear","MultiX=Average","Skip=True","Sort=True")</f>
        <v>14.1113174974634</v>
      </c>
    </row>
    <row r="1997" spans="16:21" x14ac:dyDescent="0.25">
      <c r="P1997" s="10">
        <v>37421</v>
      </c>
      <c r="Q1997">
        <v>7.483142</v>
      </c>
      <c r="S1997" s="42">
        <f t="shared" ca="1" si="36"/>
        <v>47758</v>
      </c>
      <c r="T1997" s="43">
        <f ca="1">_xll.BInterpol('Base CDI'!$H$4:$H$28,'Base CDI'!$J$4:$J$29,S1997,"Cubic","Extrapolate=Linear","MultiX=Average","Skip=True","Sort=True")</f>
        <v>14.329060212333621</v>
      </c>
      <c r="U1997" s="43">
        <f ca="1">_xll.BInterpol('Base CDI'!$H$4:$H$28,'Base CDI'!$I$4:$I$29,S1997,"Cubic","Extrapolate=Linear","MultiX=Average","Skip=True","Sort=True")</f>
        <v>14.111643441317764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47759</v>
      </c>
      <c r="T1998" s="43">
        <f ca="1">_xll.BInterpol('Base CDI'!$H$4:$H$28,'Base CDI'!$J$4:$J$29,S1998,"Cubic","Extrapolate=Linear","MultiX=Average","Skip=True","Sort=True")</f>
        <v>14.329326127088764</v>
      </c>
      <c r="U1998" s="43">
        <f ca="1">_xll.BInterpol('Base CDI'!$H$4:$H$28,'Base CDI'!$I$4:$I$29,S1998,"Cubic","Extrapolate=Linear","MultiX=Average","Skip=True","Sort=True")</f>
        <v>14.111968980506036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47760</v>
      </c>
      <c r="T1999" s="43">
        <f ca="1">_xll.BInterpol('Base CDI'!$H$4:$H$28,'Base CDI'!$J$4:$J$29,S1999,"Cubic","Extrapolate=Linear","MultiX=Average","Skip=True","Sort=True")</f>
        <v>14.329591645739225</v>
      </c>
      <c r="U1999" s="43">
        <f ca="1">_xll.BInterpol('Base CDI'!$H$4:$H$28,'Base CDI'!$I$4:$I$29,S1999,"Cubic","Extrapolate=Linear","MultiX=Average","Skip=True","Sort=True")</f>
        <v>14.112294115805662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47761</v>
      </c>
      <c r="T2000" s="43">
        <f ca="1">_xll.BInterpol('Base CDI'!$H$4:$H$28,'Base CDI'!$J$4:$J$29,S2000,"Cubic","Extrapolate=Linear","MultiX=Average","Skip=True","Sort=True")</f>
        <v>14.329856769349856</v>
      </c>
      <c r="U2000" s="43">
        <f ca="1">_xll.BInterpol('Base CDI'!$H$4:$H$28,'Base CDI'!$I$4:$I$29,S2000,"Cubic","Extrapolate=Linear","MultiX=Average","Skip=True","Sort=True")</f>
        <v>14.112618847994082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47762</v>
      </c>
      <c r="T2001" s="43">
        <f ca="1">_xll.BInterpol('Base CDI'!$H$4:$H$28,'Base CDI'!$J$4:$J$29,S2001,"Cubic","Extrapolate=Linear","MultiX=Average","Skip=True","Sort=True")</f>
        <v>14.330121498985513</v>
      </c>
      <c r="U2001" s="43">
        <f ca="1">_xll.BInterpol('Base CDI'!$H$4:$H$28,'Base CDI'!$I$4:$I$29,S2001,"Cubic","Extrapolate=Linear","MultiX=Average","Skip=True","Sort=True")</f>
        <v>14.11294317784874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47763</v>
      </c>
      <c r="T2002" s="43">
        <f ca="1">_xll.BInterpol('Base CDI'!$H$4:$H$28,'Base CDI'!$J$4:$J$29,S2002,"Cubic","Extrapolate=Linear","MultiX=Average","Skip=True","Sort=True")</f>
        <v>14.330385835711049</v>
      </c>
      <c r="U2002" s="43">
        <f ca="1">_xll.BInterpol('Base CDI'!$H$4:$H$28,'Base CDI'!$I$4:$I$29,S2002,"Cubic","Extrapolate=Linear","MultiX=Average","Skip=True","Sort=True")</f>
        <v>14.113267106147077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47764</v>
      </c>
      <c r="T2003" s="43">
        <f ca="1">_xll.BInterpol('Base CDI'!$H$4:$H$28,'Base CDI'!$J$4:$J$29,S2003,"Cubic","Extrapolate=Linear","MultiX=Average","Skip=True","Sort=True")</f>
        <v>14.330649780591321</v>
      </c>
      <c r="U2003" s="43">
        <f ca="1">_xll.BInterpol('Base CDI'!$H$4:$H$28,'Base CDI'!$I$4:$I$29,S2003,"Cubic","Extrapolate=Linear","MultiX=Average","Skip=True","Sort=True")</f>
        <v>14.113590633666538</v>
      </c>
    </row>
    <row r="2004" spans="16:21" x14ac:dyDescent="0.25">
      <c r="P2004" s="10">
        <v>37432</v>
      </c>
      <c r="Q2004">
        <v>7.518262</v>
      </c>
      <c r="S2004" s="42">
        <f t="shared" ca="1" si="36"/>
        <v>47765</v>
      </c>
      <c r="T2004" s="43">
        <f ca="1">_xll.BInterpol('Base CDI'!$H$4:$H$28,'Base CDI'!$J$4:$J$29,S2004,"Cubic","Extrapolate=Linear","MultiX=Average","Skip=True","Sort=True")</f>
        <v>14.330913334691179</v>
      </c>
      <c r="U2004" s="43">
        <f ca="1">_xll.BInterpol('Base CDI'!$H$4:$H$28,'Base CDI'!$I$4:$I$29,S2004,"Cubic","Extrapolate=Linear","MultiX=Average","Skip=True","Sort=True")</f>
        <v>14.113913761184564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47766</v>
      </c>
      <c r="T2005" s="43">
        <f ca="1">_xll.BInterpol('Base CDI'!$H$4:$H$28,'Base CDI'!$J$4:$J$29,S2005,"Cubic","Extrapolate=Linear","MultiX=Average","Skip=True","Sort=True")</f>
        <v>14.331176499075479</v>
      </c>
      <c r="U2005" s="43">
        <f ca="1">_xll.BInterpol('Base CDI'!$H$4:$H$28,'Base CDI'!$I$4:$I$29,S2005,"Cubic","Extrapolate=Linear","MultiX=Average","Skip=True","Sort=True")</f>
        <v>14.114236489478598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47767</v>
      </c>
      <c r="T2006" s="43">
        <f ca="1">_xll.BInterpol('Base CDI'!$H$4:$H$28,'Base CDI'!$J$4:$J$29,S2006,"Cubic","Extrapolate=Linear","MultiX=Average","Skip=True","Sort=True")</f>
        <v>14.331439274809078</v>
      </c>
      <c r="U2006" s="43">
        <f ca="1">_xll.BInterpol('Base CDI'!$H$4:$H$28,'Base CDI'!$I$4:$I$29,S2006,"Cubic","Extrapolate=Linear","MultiX=Average","Skip=True","Sort=True")</f>
        <v>14.114558819326081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47768</v>
      </c>
      <c r="T2007" s="43">
        <f ca="1">_xll.BInterpol('Base CDI'!$H$4:$H$28,'Base CDI'!$J$4:$J$29,S2007,"Cubic","Extrapolate=Linear","MultiX=Average","Skip=True","Sort=True")</f>
        <v>14.331701662956826</v>
      </c>
      <c r="U2007" s="43">
        <f ca="1">_xll.BInterpol('Base CDI'!$H$4:$H$28,'Base CDI'!$I$4:$I$29,S2007,"Cubic","Extrapolate=Linear","MultiX=Average","Skip=True","Sort=True")</f>
        <v>14.11488075150446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47769</v>
      </c>
      <c r="T2008" s="43">
        <f ca="1">_xll.BInterpol('Base CDI'!$H$4:$H$28,'Base CDI'!$J$4:$J$29,S2008,"Cubic","Extrapolate=Linear","MultiX=Average","Skip=True","Sort=True")</f>
        <v>14.331963664583579</v>
      </c>
      <c r="U2008" s="43">
        <f ca="1">_xll.BInterpol('Base CDI'!$H$4:$H$28,'Base CDI'!$I$4:$I$29,S2008,"Cubic","Extrapolate=Linear","MultiX=Average","Skip=True","Sort=True")</f>
        <v>14.115202286791172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47770</v>
      </c>
      <c r="T2009" s="43">
        <f ca="1">_xll.BInterpol('Base CDI'!$H$4:$H$28,'Base CDI'!$J$4:$J$29,S2009,"Cubic","Extrapolate=Linear","MultiX=Average","Skip=True","Sort=True")</f>
        <v>14.332225280754193</v>
      </c>
      <c r="U2009" s="43">
        <f ca="1">_xll.BInterpol('Base CDI'!$H$4:$H$28,'Base CDI'!$I$4:$I$29,S2009,"Cubic","Extrapolate=Linear","MultiX=Average","Skip=True","Sort=True")</f>
        <v>14.115523425963664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47771</v>
      </c>
      <c r="T2010" s="43">
        <f ca="1">_xll.BInterpol('Base CDI'!$H$4:$H$28,'Base CDI'!$J$4:$J$29,S2010,"Cubic","Extrapolate=Linear","MultiX=Average","Skip=True","Sort=True")</f>
        <v>14.332486512533521</v>
      </c>
      <c r="U2010" s="43">
        <f ca="1">_xll.BInterpol('Base CDI'!$H$4:$H$28,'Base CDI'!$I$4:$I$29,S2010,"Cubic","Extrapolate=Linear","MultiX=Average","Skip=True","Sort=True")</f>
        <v>14.115844169799376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47772</v>
      </c>
      <c r="T2011" s="43">
        <f ca="1">_xll.BInterpol('Base CDI'!$H$4:$H$28,'Base CDI'!$J$4:$J$29,S2011,"Cubic","Extrapolate=Linear","MultiX=Average","Skip=True","Sort=True")</f>
        <v>14.332747360986415</v>
      </c>
      <c r="U2011" s="43">
        <f ca="1">_xll.BInterpol('Base CDI'!$H$4:$H$28,'Base CDI'!$I$4:$I$29,S2011,"Cubic","Extrapolate=Linear","MultiX=Average","Skip=True","Sort=True")</f>
        <v>14.116164519075751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47773</v>
      </c>
      <c r="T2012" s="43">
        <f ca="1">_xll.BInterpol('Base CDI'!$H$4:$H$28,'Base CDI'!$J$4:$J$29,S2012,"Cubic","Extrapolate=Linear","MultiX=Average","Skip=True","Sort=True")</f>
        <v>14.333007827177731</v>
      </c>
      <c r="U2012" s="43">
        <f ca="1">_xll.BInterpol('Base CDI'!$H$4:$H$28,'Base CDI'!$I$4:$I$29,S2012,"Cubic","Extrapolate=Linear","MultiX=Average","Skip=True","Sort=True")</f>
        <v>14.116484474570232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47774</v>
      </c>
      <c r="T2013" s="43">
        <f ca="1">_xll.BInterpol('Base CDI'!$H$4:$H$28,'Base CDI'!$J$4:$J$29,S2013,"Cubic","Extrapolate=Linear","MultiX=Average","Skip=True","Sort=True")</f>
        <v>14.333267912172325</v>
      </c>
      <c r="U2013" s="43">
        <f ca="1">_xll.BInterpol('Base CDI'!$H$4:$H$28,'Base CDI'!$I$4:$I$29,S2013,"Cubic","Extrapolate=Linear","MultiX=Average","Skip=True","Sort=True")</f>
        <v>14.116804037060261</v>
      </c>
    </row>
    <row r="2014" spans="16:21" x14ac:dyDescent="0.25">
      <c r="P2014" s="10">
        <v>37446</v>
      </c>
      <c r="Q2014">
        <v>7.568829</v>
      </c>
      <c r="S2014" s="42">
        <f t="shared" ca="1" si="36"/>
        <v>47775</v>
      </c>
      <c r="T2014" s="43">
        <f ca="1">_xll.BInterpol('Base CDI'!$H$4:$H$28,'Base CDI'!$J$4:$J$29,S2014,"Cubic","Extrapolate=Linear","MultiX=Average","Skip=True","Sort=True")</f>
        <v>14.333527617035049</v>
      </c>
      <c r="U2014" s="43">
        <f ca="1">_xll.BInterpol('Base CDI'!$H$4:$H$28,'Base CDI'!$I$4:$I$29,S2014,"Cubic","Extrapolate=Linear","MultiX=Average","Skip=True","Sort=True")</f>
        <v>14.117123207323282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47776</v>
      </c>
      <c r="T2015" s="43">
        <f ca="1">_xll.BInterpol('Base CDI'!$H$4:$H$28,'Base CDI'!$J$4:$J$29,S2015,"Cubic","Extrapolate=Linear","MultiX=Average","Skip=True","Sort=True")</f>
        <v>14.333786942830757</v>
      </c>
      <c r="U2015" s="43">
        <f ca="1">_xll.BInterpol('Base CDI'!$H$4:$H$28,'Base CDI'!$I$4:$I$29,S2015,"Cubic","Extrapolate=Linear","MultiX=Average","Skip=True","Sort=True")</f>
        <v>14.117441986136736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47777</v>
      </c>
      <c r="T2016" s="43">
        <f ca="1">_xll.BInterpol('Base CDI'!$H$4:$H$28,'Base CDI'!$J$4:$J$29,S2016,"Cubic","Extrapolate=Linear","MultiX=Average","Skip=True","Sort=True")</f>
        <v>14.334045890624306</v>
      </c>
      <c r="U2016" s="43">
        <f ca="1">_xll.BInterpol('Base CDI'!$H$4:$H$28,'Base CDI'!$I$4:$I$29,S2016,"Cubic","Extrapolate=Linear","MultiX=Average","Skip=True","Sort=True")</f>
        <v>14.117760374278069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47778</v>
      </c>
      <c r="T2017" s="43">
        <f ca="1">_xll.BInterpol('Base CDI'!$H$4:$H$28,'Base CDI'!$J$4:$J$29,S2017,"Cubic","Extrapolate=Linear","MultiX=Average","Skip=True","Sort=True")</f>
        <v>14.334304461480547</v>
      </c>
      <c r="U2017" s="43">
        <f ca="1">_xll.BInterpol('Base CDI'!$H$4:$H$28,'Base CDI'!$I$4:$I$29,S2017,"Cubic","Extrapolate=Linear","MultiX=Average","Skip=True","Sort=True")</f>
        <v>14.118078372524717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47779</v>
      </c>
      <c r="T2018" s="43">
        <f ca="1">_xll.BInterpol('Base CDI'!$H$4:$H$28,'Base CDI'!$J$4:$J$29,S2018,"Cubic","Extrapolate=Linear","MultiX=Average","Skip=True","Sort=True")</f>
        <v>14.334562656464337</v>
      </c>
      <c r="U2018" s="43">
        <f ca="1">_xll.BInterpol('Base CDI'!$H$4:$H$28,'Base CDI'!$I$4:$I$29,S2018,"Cubic","Extrapolate=Linear","MultiX=Average","Skip=True","Sort=True")</f>
        <v>14.118395981654128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47780</v>
      </c>
      <c r="T2019" s="43">
        <f ca="1">_xll.BInterpol('Base CDI'!$H$4:$H$28,'Base CDI'!$J$4:$J$29,S2019,"Cubic","Extrapolate=Linear","MultiX=Average","Skip=True","Sort=True")</f>
        <v>14.334820476640528</v>
      </c>
      <c r="U2019" s="43">
        <f ca="1">_xll.BInterpol('Base CDI'!$H$4:$H$28,'Base CDI'!$I$4:$I$29,S2019,"Cubic","Extrapolate=Linear","MultiX=Average","Skip=True","Sort=True")</f>
        <v>14.118713202443745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47781</v>
      </c>
      <c r="T2020" s="43">
        <f ca="1">_xll.BInterpol('Base CDI'!$H$4:$H$28,'Base CDI'!$J$4:$J$29,S2020,"Cubic","Extrapolate=Linear","MultiX=Average","Skip=True","Sort=True")</f>
        <v>14.335077923073975</v>
      </c>
      <c r="U2020" s="43">
        <f ca="1">_xll.BInterpol('Base CDI'!$H$4:$H$28,'Base CDI'!$I$4:$I$29,S2020,"Cubic","Extrapolate=Linear","MultiX=Average","Skip=True","Sort=True")</f>
        <v>14.119030035671006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47782</v>
      </c>
      <c r="T2021" s="43">
        <f ca="1">_xll.BInterpol('Base CDI'!$H$4:$H$28,'Base CDI'!$J$4:$J$29,S2021,"Cubic","Extrapolate=Linear","MultiX=Average","Skip=True","Sort=True")</f>
        <v>14.335334996829532</v>
      </c>
      <c r="U2021" s="43">
        <f ca="1">_xll.BInterpol('Base CDI'!$H$4:$H$28,'Base CDI'!$I$4:$I$29,S2021,"Cubic","Extrapolate=Linear","MultiX=Average","Skip=True","Sort=True")</f>
        <v>14.119346482113357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47783</v>
      </c>
      <c r="T2022" s="43">
        <f ca="1">_xll.BInterpol('Base CDI'!$H$4:$H$28,'Base CDI'!$J$4:$J$29,S2022,"Cubic","Extrapolate=Linear","MultiX=Average","Skip=True","Sort=True")</f>
        <v>14.335591698972054</v>
      </c>
      <c r="U2022" s="43">
        <f ca="1">_xll.BInterpol('Base CDI'!$H$4:$H$28,'Base CDI'!$I$4:$I$29,S2022,"Cubic","Extrapolate=Linear","MultiX=Average","Skip=True","Sort=True")</f>
        <v>14.119662542548241</v>
      </c>
    </row>
    <row r="2023" spans="16:21" x14ac:dyDescent="0.25">
      <c r="P2023" s="10">
        <v>37459</v>
      </c>
      <c r="Q2023">
        <v>7.614242</v>
      </c>
      <c r="S2023" s="42">
        <f t="shared" ca="1" si="36"/>
        <v>47784</v>
      </c>
      <c r="T2023" s="43">
        <f ca="1">_xll.BInterpol('Base CDI'!$H$4:$H$28,'Base CDI'!$J$4:$J$29,S2023,"Cubic","Extrapolate=Linear","MultiX=Average","Skip=True","Sort=True")</f>
        <v>14.335848030566396</v>
      </c>
      <c r="U2023" s="43">
        <f ca="1">_xll.BInterpol('Base CDI'!$H$4:$H$28,'Base CDI'!$I$4:$I$29,S2023,"Cubic","Extrapolate=Linear","MultiX=Average","Skip=True","Sort=True")</f>
        <v>14.119978217753099</v>
      </c>
    </row>
    <row r="2024" spans="16:21" x14ac:dyDescent="0.25">
      <c r="P2024" s="10">
        <v>37460</v>
      </c>
      <c r="Q2024">
        <v>7.619211</v>
      </c>
      <c r="S2024" s="42">
        <f t="shared" ca="1" si="36"/>
        <v>47785</v>
      </c>
      <c r="T2024" s="43">
        <f ca="1">_xll.BInterpol('Base CDI'!$H$4:$H$28,'Base CDI'!$J$4:$J$29,S2024,"Cubic","Extrapolate=Linear","MultiX=Average","Skip=True","Sort=True")</f>
        <v>14.33610399267741</v>
      </c>
      <c r="U2024" s="43">
        <f ca="1">_xll.BInterpol('Base CDI'!$H$4:$H$28,'Base CDI'!$I$4:$I$29,S2024,"Cubic","Extrapolate=Linear","MultiX=Average","Skip=True","Sort=True")</f>
        <v>14.120293508505375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47786</v>
      </c>
      <c r="T2025" s="43">
        <f ca="1">_xll.BInterpol('Base CDI'!$H$4:$H$28,'Base CDI'!$J$4:$J$29,S2025,"Cubic","Extrapolate=Linear","MultiX=Average","Skip=True","Sort=True")</f>
        <v>14.336359586369952</v>
      </c>
      <c r="U2025" s="43">
        <f ca="1">_xll.BInterpol('Base CDI'!$H$4:$H$28,'Base CDI'!$I$4:$I$29,S2025,"Cubic","Extrapolate=Linear","MultiX=Average","Skip=True","Sort=True")</f>
        <v>14.120608415582508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47787</v>
      </c>
      <c r="T2026" s="43">
        <f ca="1">_xll.BInterpol('Base CDI'!$H$4:$H$28,'Base CDI'!$J$4:$J$29,S2026,"Cubic","Extrapolate=Linear","MultiX=Average","Skip=True","Sort=True")</f>
        <v>14.336614812708875</v>
      </c>
      <c r="U2026" s="43">
        <f ca="1">_xll.BInterpol('Base CDI'!$H$4:$H$28,'Base CDI'!$I$4:$I$29,S2026,"Cubic","Extrapolate=Linear","MultiX=Average","Skip=True","Sort=True")</f>
        <v>14.120922939761945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47788</v>
      </c>
      <c r="T2027" s="43">
        <f ca="1">_xll.BInterpol('Base CDI'!$H$4:$H$28,'Base CDI'!$J$4:$J$29,S2027,"Cubic","Extrapolate=Linear","MultiX=Average","Skip=True","Sort=True")</f>
        <v>14.336869672759034</v>
      </c>
      <c r="U2027" s="43">
        <f ca="1">_xll.BInterpol('Base CDI'!$H$4:$H$28,'Base CDI'!$I$4:$I$29,S2027,"Cubic","Extrapolate=Linear","MultiX=Average","Skip=True","Sort=True")</f>
        <v>14.121237081821127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47789</v>
      </c>
      <c r="T2028" s="43">
        <f ca="1">_xll.BInterpol('Base CDI'!$H$4:$H$28,'Base CDI'!$J$4:$J$29,S2028,"Cubic","Extrapolate=Linear","MultiX=Average","Skip=True","Sort=True")</f>
        <v>14.337124167585284</v>
      </c>
      <c r="U2028" s="43">
        <f ca="1">_xll.BInterpol('Base CDI'!$H$4:$H$28,'Base CDI'!$I$4:$I$29,S2028,"Cubic","Extrapolate=Linear","MultiX=Average","Skip=True","Sort=True")</f>
        <v>14.121550842537495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47790</v>
      </c>
      <c r="T2029" s="43">
        <f ca="1">_xll.BInterpol('Base CDI'!$H$4:$H$28,'Base CDI'!$J$4:$J$29,S2029,"Cubic","Extrapolate=Linear","MultiX=Average","Skip=True","Sort=True")</f>
        <v>14.337378298252476</v>
      </c>
      <c r="U2029" s="43">
        <f ca="1">_xll.BInterpol('Base CDI'!$H$4:$H$28,'Base CDI'!$I$4:$I$29,S2029,"Cubic","Extrapolate=Linear","MultiX=Average","Skip=True","Sort=True")</f>
        <v>14.121864222688494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47791</v>
      </c>
      <c r="T2030" s="43">
        <f ca="1">_xll.BInterpol('Base CDI'!$H$4:$H$28,'Base CDI'!$J$4:$J$29,S2030,"Cubic","Extrapolate=Linear","MultiX=Average","Skip=True","Sort=True")</f>
        <v>14.337632065825469</v>
      </c>
      <c r="U2030" s="43">
        <f ca="1">_xll.BInterpol('Base CDI'!$H$4:$H$28,'Base CDI'!$I$4:$I$29,S2030,"Cubic","Extrapolate=Linear","MultiX=Average","Skip=True","Sort=True")</f>
        <v>14.122177223051565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47792</v>
      </c>
      <c r="T2031" s="43">
        <f ca="1">_xll.BInterpol('Base CDI'!$H$4:$H$28,'Base CDI'!$J$4:$J$29,S2031,"Cubic","Extrapolate=Linear","MultiX=Average","Skip=True","Sort=True")</f>
        <v>14.337885471369114</v>
      </c>
      <c r="U2031" s="43">
        <f ca="1">_xll.BInterpol('Base CDI'!$H$4:$H$28,'Base CDI'!$I$4:$I$29,S2031,"Cubic","Extrapolate=Linear","MultiX=Average","Skip=True","Sort=True")</f>
        <v>14.122489844404152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47793</v>
      </c>
      <c r="T2032" s="43">
        <f ca="1">_xll.BInterpol('Base CDI'!$H$4:$H$28,'Base CDI'!$J$4:$J$29,S2032,"Cubic","Extrapolate=Linear","MultiX=Average","Skip=True","Sort=True")</f>
        <v>14.338138515948266</v>
      </c>
      <c r="U2032" s="43">
        <f ca="1">_xll.BInterpol('Base CDI'!$H$4:$H$28,'Base CDI'!$I$4:$I$29,S2032,"Cubic","Extrapolate=Linear","MultiX=Average","Skip=True","Sort=True")</f>
        <v>14.122802087523697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47794</v>
      </c>
      <c r="T2033" s="43">
        <f ca="1">_xll.BInterpol('Base CDI'!$H$4:$H$28,'Base CDI'!$J$4:$J$29,S2033,"Cubic","Extrapolate=Linear","MultiX=Average","Skip=True","Sort=True")</f>
        <v>14.338391200627781</v>
      </c>
      <c r="U2033" s="43">
        <f ca="1">_xll.BInterpol('Base CDI'!$H$4:$H$28,'Base CDI'!$I$4:$I$29,S2033,"Cubic","Extrapolate=Linear","MultiX=Average","Skip=True","Sort=True")</f>
        <v>14.123113953187641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47795</v>
      </c>
      <c r="T2034" s="43">
        <f ca="1">_xll.BInterpol('Base CDI'!$H$4:$H$28,'Base CDI'!$J$4:$J$29,S2034,"Cubic","Extrapolate=Linear","MultiX=Average","Skip=True","Sort=True")</f>
        <v>14.338643526472509</v>
      </c>
      <c r="U2034" s="43">
        <f ca="1">_xll.BInterpol('Base CDI'!$H$4:$H$28,'Base CDI'!$I$4:$I$29,S2034,"Cubic","Extrapolate=Linear","MultiX=Average","Skip=True","Sort=True")</f>
        <v>14.12342544217343</v>
      </c>
    </row>
    <row r="2035" spans="16:21" x14ac:dyDescent="0.25">
      <c r="P2035" s="10">
        <v>37475</v>
      </c>
      <c r="Q2035">
        <v>7.674112</v>
      </c>
      <c r="S2035" s="42">
        <f t="shared" ca="1" si="36"/>
        <v>47796</v>
      </c>
      <c r="T2035" s="43">
        <f ca="1">_xll.BInterpol('Base CDI'!$H$4:$H$28,'Base CDI'!$J$4:$J$29,S2035,"Cubic","Extrapolate=Linear","MultiX=Average","Skip=True","Sort=True")</f>
        <v>14.338895494547309</v>
      </c>
      <c r="U2035" s="43">
        <f ca="1">_xll.BInterpol('Base CDI'!$H$4:$H$28,'Base CDI'!$I$4:$I$29,S2035,"Cubic","Extrapolate=Linear","MultiX=Average","Skip=True","Sort=True")</f>
        <v>14.123736555258501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47797</v>
      </c>
      <c r="T2036" s="43">
        <f ca="1">_xll.BInterpol('Base CDI'!$H$4:$H$28,'Base CDI'!$J$4:$J$29,S2036,"Cubic","Extrapolate=Linear","MultiX=Average","Skip=True","Sort=True")</f>
        <v>14.339147105917032</v>
      </c>
      <c r="U2036" s="43">
        <f ca="1">_xll.BInterpol('Base CDI'!$H$4:$H$28,'Base CDI'!$I$4:$I$29,S2036,"Cubic","Extrapolate=Linear","MultiX=Average","Skip=True","Sort=True")</f>
        <v>14.124047293220304</v>
      </c>
    </row>
    <row r="2037" spans="16:21" x14ac:dyDescent="0.25">
      <c r="P2037" s="10">
        <v>37477</v>
      </c>
      <c r="Q2037">
        <v>7.684145</v>
      </c>
      <c r="S2037" s="42">
        <f t="shared" ca="1" si="36"/>
        <v>47798</v>
      </c>
      <c r="T2037" s="43">
        <f ca="1">_xll.BInterpol('Base CDI'!$H$4:$H$28,'Base CDI'!$J$4:$J$29,S2037,"Cubic","Extrapolate=Linear","MultiX=Average","Skip=True","Sort=True")</f>
        <v>14.339398361646534</v>
      </c>
      <c r="U2037" s="43">
        <f ca="1">_xll.BInterpol('Base CDI'!$H$4:$H$28,'Base CDI'!$I$4:$I$29,S2037,"Cubic","Extrapolate=Linear","MultiX=Average","Skip=True","Sort=True")</f>
        <v>14.124357656836276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47799</v>
      </c>
      <c r="T2038" s="43">
        <f ca="1">_xll.BInterpol('Base CDI'!$H$4:$H$28,'Base CDI'!$J$4:$J$29,S2038,"Cubic","Extrapolate=Linear","MultiX=Average","Skip=True","Sort=True")</f>
        <v>14.339649262800668</v>
      </c>
      <c r="U2038" s="43">
        <f ca="1">_xll.BInterpol('Base CDI'!$H$4:$H$28,'Base CDI'!$I$4:$I$29,S2038,"Cubic","Extrapolate=Linear","MultiX=Average","Skip=True","Sort=True")</f>
        <v>14.124667646883861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47800</v>
      </c>
      <c r="T2039" s="43">
        <f ca="1">_xll.BInterpol('Base CDI'!$H$4:$H$28,'Base CDI'!$J$4:$J$29,S2039,"Cubic","Extrapolate=Linear","MultiX=Average","Skip=True","Sort=True")</f>
        <v>14.339899810444289</v>
      </c>
      <c r="U2039" s="43">
        <f ca="1">_xll.BInterpol('Base CDI'!$H$4:$H$28,'Base CDI'!$I$4:$I$29,S2039,"Cubic","Extrapolate=Linear","MultiX=Average","Skip=True","Sort=True")</f>
        <v>14.124977264140501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47801</v>
      </c>
      <c r="T2040" s="43">
        <f ca="1">_xll.BInterpol('Base CDI'!$H$4:$H$28,'Base CDI'!$J$4:$J$29,S2040,"Cubic","Extrapolate=Linear","MultiX=Average","Skip=True","Sort=True")</f>
        <v>14.340150005642251</v>
      </c>
      <c r="U2040" s="43">
        <f ca="1">_xll.BInterpol('Base CDI'!$H$4:$H$28,'Base CDI'!$I$4:$I$29,S2040,"Cubic","Extrapolate=Linear","MultiX=Average","Skip=True","Sort=True")</f>
        <v>14.12528650938364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47802</v>
      </c>
      <c r="T2041" s="43">
        <f ca="1">_xll.BInterpol('Base CDI'!$H$4:$H$28,'Base CDI'!$J$4:$J$29,S2041,"Cubic","Extrapolate=Linear","MultiX=Average","Skip=True","Sort=True")</f>
        <v>14.340399849459409</v>
      </c>
      <c r="U2041" s="43">
        <f ca="1">_xll.BInterpol('Base CDI'!$H$4:$H$28,'Base CDI'!$I$4:$I$29,S2041,"Cubic","Extrapolate=Linear","MultiX=Average","Skip=True","Sort=True")</f>
        <v>14.125595383390721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47803</v>
      </c>
      <c r="T2042" s="43">
        <f ca="1">_xll.BInterpol('Base CDI'!$H$4:$H$28,'Base CDI'!$J$4:$J$29,S2042,"Cubic","Extrapolate=Linear","MultiX=Average","Skip=True","Sort=True")</f>
        <v>14.340649342960615</v>
      </c>
      <c r="U2042" s="43">
        <f ca="1">_xll.BInterpol('Base CDI'!$H$4:$H$28,'Base CDI'!$I$4:$I$29,S2042,"Cubic","Extrapolate=Linear","MultiX=Average","Skip=True","Sort=True")</f>
        <v>14.125903886939186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47804</v>
      </c>
      <c r="T2043" s="43">
        <f ca="1">_xll.BInterpol('Base CDI'!$H$4:$H$28,'Base CDI'!$J$4:$J$29,S2043,"Cubic","Extrapolate=Linear","MultiX=Average","Skip=True","Sort=True")</f>
        <v>14.340898487210728</v>
      </c>
      <c r="U2043" s="43">
        <f ca="1">_xll.BInterpol('Base CDI'!$H$4:$H$28,'Base CDI'!$I$4:$I$29,S2043,"Cubic","Extrapolate=Linear","MultiX=Average","Skip=True","Sort=True")</f>
        <v>14.126212020806475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47805</v>
      </c>
      <c r="T2044" s="43">
        <f ca="1">_xll.BInterpol('Base CDI'!$H$4:$H$28,'Base CDI'!$J$4:$J$29,S2044,"Cubic","Extrapolate=Linear","MultiX=Average","Skip=True","Sort=True")</f>
        <v>14.341147283274596</v>
      </c>
      <c r="U2044" s="43">
        <f ca="1">_xll.BInterpol('Base CDI'!$H$4:$H$28,'Base CDI'!$I$4:$I$29,S2044,"Cubic","Extrapolate=Linear","MultiX=Average","Skip=True","Sort=True")</f>
        <v>14.126519785770036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47806</v>
      </c>
      <c r="T2045" s="43">
        <f ca="1">_xll.BInterpol('Base CDI'!$H$4:$H$28,'Base CDI'!$J$4:$J$29,S2045,"Cubic","Extrapolate=Linear","MultiX=Average","Skip=True","Sort=True")</f>
        <v>14.341395732217078</v>
      </c>
      <c r="U2045" s="43">
        <f ca="1">_xll.BInterpol('Base CDI'!$H$4:$H$28,'Base CDI'!$I$4:$I$29,S2045,"Cubic","Extrapolate=Linear","MultiX=Average","Skip=True","Sort=True")</f>
        <v>14.126827182607306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47807</v>
      </c>
      <c r="T2046" s="43">
        <f ca="1">_xll.BInterpol('Base CDI'!$H$4:$H$28,'Base CDI'!$J$4:$J$29,S2046,"Cubic","Extrapolate=Linear","MultiX=Average","Skip=True","Sort=True")</f>
        <v>14.341643835103026</v>
      </c>
      <c r="U2046" s="43">
        <f ca="1">_xll.BInterpol('Base CDI'!$H$4:$H$28,'Base CDI'!$I$4:$I$29,S2046,"Cubic","Extrapolate=Linear","MultiX=Average","Skip=True","Sort=True")</f>
        <v>14.127134212095731</v>
      </c>
    </row>
    <row r="2047" spans="16:21" x14ac:dyDescent="0.25">
      <c r="P2047" s="10">
        <v>37491</v>
      </c>
      <c r="Q2047">
        <v>7.734432</v>
      </c>
      <c r="S2047" s="42">
        <f t="shared" ca="1" si="36"/>
        <v>47808</v>
      </c>
      <c r="T2047" s="43">
        <f ca="1">_xll.BInterpol('Base CDI'!$H$4:$H$28,'Base CDI'!$J$4:$J$29,S2047,"Cubic","Extrapolate=Linear","MultiX=Average","Skip=True","Sort=True")</f>
        <v>14.341891592997296</v>
      </c>
      <c r="U2047" s="43">
        <f ca="1">_xll.BInterpol('Base CDI'!$H$4:$H$28,'Base CDI'!$I$4:$I$29,S2047,"Cubic","Extrapolate=Linear","MultiX=Average","Skip=True","Sort=True")</f>
        <v>14.127440875012752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47809</v>
      </c>
      <c r="T2048" s="43">
        <f ca="1">_xll.BInterpol('Base CDI'!$H$4:$H$28,'Base CDI'!$J$4:$J$29,S2048,"Cubic","Extrapolate=Linear","MultiX=Average","Skip=True","Sort=True")</f>
        <v>14.342139006964739</v>
      </c>
      <c r="U2048" s="43">
        <f ca="1">_xll.BInterpol('Base CDI'!$H$4:$H$28,'Base CDI'!$I$4:$I$29,S2048,"Cubic","Extrapolate=Linear","MultiX=Average","Skip=True","Sort=True")</f>
        <v>14.127747172135813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47810</v>
      </c>
      <c r="T2049" s="43">
        <f ca="1">_xll.BInterpol('Base CDI'!$H$4:$H$28,'Base CDI'!$J$4:$J$29,S2049,"Cubic","Extrapolate=Linear","MultiX=Average","Skip=True","Sort=True")</f>
        <v>14.342386078070213</v>
      </c>
      <c r="U2049" s="43">
        <f ca="1">_xll.BInterpol('Base CDI'!$H$4:$H$28,'Base CDI'!$I$4:$I$29,S2049,"Cubic","Extrapolate=Linear","MultiX=Average","Skip=True","Sort=True")</f>
        <v>14.128053104242355</v>
      </c>
    </row>
    <row r="2050" spans="16:21" x14ac:dyDescent="0.25">
      <c r="P2050" s="10">
        <v>37496</v>
      </c>
      <c r="Q2050">
        <v>7.749568</v>
      </c>
      <c r="S2050" s="42">
        <f t="shared" ca="1" si="36"/>
        <v>47811</v>
      </c>
      <c r="T2050" s="43">
        <f ca="1">_xll.BInterpol('Base CDI'!$H$4:$H$28,'Base CDI'!$J$4:$J$29,S2050,"Cubic","Extrapolate=Linear","MultiX=Average","Skip=True","Sort=True")</f>
        <v>14.342632807378569</v>
      </c>
      <c r="U2050" s="43">
        <f ca="1">_xll.BInterpol('Base CDI'!$H$4:$H$28,'Base CDI'!$I$4:$I$29,S2050,"Cubic","Extrapolate=Linear","MultiX=Average","Skip=True","Sort=True")</f>
        <v>14.128358672109821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47812</v>
      </c>
      <c r="T2051" s="43">
        <f ca="1">_xll.BInterpol('Base CDI'!$H$4:$H$28,'Base CDI'!$J$4:$J$29,S2051,"Cubic","Extrapolate=Linear","MultiX=Average","Skip=True","Sort=True")</f>
        <v>14.342879195954666</v>
      </c>
      <c r="U2051" s="43">
        <f ca="1">_xll.BInterpol('Base CDI'!$H$4:$H$28,'Base CDI'!$I$4:$I$29,S2051,"Cubic","Extrapolate=Linear","MultiX=Average","Skip=True","Sort=True")</f>
        <v>14.128663876515654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47813</v>
      </c>
      <c r="T2052" s="43">
        <f ca="1">_xll.BInterpol('Base CDI'!$H$4:$H$28,'Base CDI'!$J$4:$J$29,S2052,"Cubic","Extrapolate=Linear","MultiX=Average","Skip=True","Sort=True")</f>
        <v>14.343125244863351</v>
      </c>
      <c r="U2052" s="43">
        <f ca="1">_xll.BInterpol('Base CDI'!$H$4:$H$28,'Base CDI'!$I$4:$I$29,S2052,"Cubic","Extrapolate=Linear","MultiX=Average","Skip=True","Sort=True")</f>
        <v>14.128968718237298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47814</v>
      </c>
      <c r="T2053" s="43">
        <f ca="1">_xll.BInterpol('Base CDI'!$H$4:$H$28,'Base CDI'!$J$4:$J$29,S2053,"Cubic","Extrapolate=Linear","MultiX=Average","Skip=True","Sort=True")</f>
        <v>14.343370955169485</v>
      </c>
      <c r="U2053" s="43">
        <f ca="1">_xll.BInterpol('Base CDI'!$H$4:$H$28,'Base CDI'!$I$4:$I$29,S2053,"Cubic","Extrapolate=Linear","MultiX=Average","Skip=True","Sort=True")</f>
        <v>14.129273198052193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47815</v>
      </c>
      <c r="T2054" s="43">
        <f ca="1">_xll.BInterpol('Base CDI'!$H$4:$H$28,'Base CDI'!$J$4:$J$29,S2054,"Cubic","Extrapolate=Linear","MultiX=Average","Skip=True","Sort=True")</f>
        <v>14.343616327937919</v>
      </c>
      <c r="U2054" s="43">
        <f ca="1">_xll.BInterpol('Base CDI'!$H$4:$H$28,'Base CDI'!$I$4:$I$29,S2054,"Cubic","Extrapolate=Linear","MultiX=Average","Skip=True","Sort=True")</f>
        <v>14.129577316737782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47816</v>
      </c>
      <c r="T2055" s="43">
        <f ca="1">_xll.BInterpol('Base CDI'!$H$4:$H$28,'Base CDI'!$J$4:$J$29,S2055,"Cubic","Extrapolate=Linear","MultiX=Average","Skip=True","Sort=True")</f>
        <v>14.343861364233508</v>
      </c>
      <c r="U2055" s="43">
        <f ca="1">_xll.BInterpol('Base CDI'!$H$4:$H$28,'Base CDI'!$I$4:$I$29,S2055,"Cubic","Extrapolate=Linear","MultiX=Average","Skip=True","Sort=True")</f>
        <v>14.129881075071509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47817</v>
      </c>
      <c r="T2056" s="43">
        <f ca="1">_xll.BInterpol('Base CDI'!$H$4:$H$28,'Base CDI'!$J$4:$J$29,S2056,"Cubic","Extrapolate=Linear","MultiX=Average","Skip=True","Sort=True")</f>
        <v>14.344106065121107</v>
      </c>
      <c r="U2056" s="43">
        <f ca="1">_xll.BInterpol('Base CDI'!$H$4:$H$28,'Base CDI'!$I$4:$I$29,S2056,"Cubic","Extrapolate=Linear","MultiX=Average","Skip=True","Sort=True")</f>
        <v>14.130184473830816</v>
      </c>
    </row>
    <row r="2057" spans="16:21" x14ac:dyDescent="0.25">
      <c r="P2057" s="10">
        <v>37505</v>
      </c>
      <c r="Q2057">
        <v>7.785069</v>
      </c>
      <c r="S2057" s="42">
        <f t="shared" ca="1" si="36"/>
        <v>47818</v>
      </c>
      <c r="T2057" s="43">
        <f ca="1">_xll.BInterpol('Base CDI'!$H$4:$H$28,'Base CDI'!$J$4:$J$29,S2057,"Cubic","Extrapolate=Linear","MultiX=Average","Skip=True","Sort=True")</f>
        <v>14.344350431665568</v>
      </c>
      <c r="U2057" s="43">
        <f ca="1">_xll.BInterpol('Base CDI'!$H$4:$H$28,'Base CDI'!$I$4:$I$29,S2057,"Cubic","Extrapolate=Linear","MultiX=Average","Skip=True","Sort=True")</f>
        <v>14.130487513793145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47819</v>
      </c>
      <c r="T2058" s="43">
        <f ca="1">_xll.BInterpol('Base CDI'!$H$4:$H$28,'Base CDI'!$J$4:$J$29,S2058,"Cubic","Extrapolate=Linear","MultiX=Average","Skip=True","Sort=True")</f>
        <v>14.344594464931747</v>
      </c>
      <c r="U2058" s="43">
        <f ca="1">_xll.BInterpol('Base CDI'!$H$4:$H$28,'Base CDI'!$I$4:$I$29,S2058,"Cubic","Extrapolate=Linear","MultiX=Average","Skip=True","Sort=True")</f>
        <v>14.130790195735941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47820</v>
      </c>
      <c r="T2059" s="43">
        <f ca="1">_xll.BInterpol('Base CDI'!$H$4:$H$28,'Base CDI'!$J$4:$J$29,S2059,"Cubic","Extrapolate=Linear","MultiX=Average","Skip=True","Sort=True")</f>
        <v>14.344838165984497</v>
      </c>
      <c r="U2059" s="43">
        <f ca="1">_xll.BInterpol('Base CDI'!$H$4:$H$28,'Base CDI'!$I$4:$I$29,S2059,"Cubic","Extrapolate=Linear","MultiX=Average","Skip=True","Sort=True")</f>
        <v>14.131092520436642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47821</v>
      </c>
      <c r="T2060" s="43">
        <f ca="1">_xll.BInterpol('Base CDI'!$H$4:$H$28,'Base CDI'!$J$4:$J$29,S2060,"Cubic","Extrapolate=Linear","MultiX=Average","Skip=True","Sort=True")</f>
        <v>14.345081535888674</v>
      </c>
      <c r="U2060" s="43">
        <f ca="1">_xll.BInterpol('Base CDI'!$H$4:$H$28,'Base CDI'!$I$4:$I$29,S2060,"Cubic","Extrapolate=Linear","MultiX=Average","Skip=True","Sort=True")</f>
        <v>14.131394488672694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47822</v>
      </c>
      <c r="T2061" s="43">
        <f ca="1">_xll.BInterpol('Base CDI'!$H$4:$H$28,'Base CDI'!$J$4:$J$29,S2061,"Cubic","Extrapolate=Linear","MultiX=Average","Skip=True","Sort=True")</f>
        <v>14.345324575709132</v>
      </c>
      <c r="U2061" s="43">
        <f ca="1">_xll.BInterpol('Base CDI'!$H$4:$H$28,'Base CDI'!$I$4:$I$29,S2061,"Cubic","Extrapolate=Linear","MultiX=Average","Skip=True","Sort=True")</f>
        <v>14.131696101221539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47823</v>
      </c>
      <c r="T2062" s="43">
        <f ca="1">_xll.BInterpol('Base CDI'!$H$4:$H$28,'Base CDI'!$J$4:$J$29,S2062,"Cubic","Extrapolate=Linear","MultiX=Average","Skip=True","Sort=True")</f>
        <v>14.345567286510724</v>
      </c>
      <c r="U2062" s="43">
        <f ca="1">_xll.BInterpol('Base CDI'!$H$4:$H$28,'Base CDI'!$I$4:$I$29,S2062,"Cubic","Extrapolate=Linear","MultiX=Average","Skip=True","Sort=True")</f>
        <v>14.13199735886062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47824</v>
      </c>
      <c r="T2063" s="43">
        <f ca="1">_xll.BInterpol('Base CDI'!$H$4:$H$28,'Base CDI'!$J$4:$J$29,S2063,"Cubic","Extrapolate=Linear","MultiX=Average","Skip=True","Sort=True")</f>
        <v>14.345809669358303</v>
      </c>
      <c r="U2063" s="43">
        <f ca="1">_xll.BInterpol('Base CDI'!$H$4:$H$28,'Base CDI'!$I$4:$I$29,S2063,"Cubic","Extrapolate=Linear","MultiX=Average","Skip=True","Sort=True")</f>
        <v>14.132298262367378</v>
      </c>
    </row>
    <row r="2064" spans="16:21" x14ac:dyDescent="0.25">
      <c r="P2064" s="10">
        <v>37516</v>
      </c>
      <c r="Q2064">
        <v>7.820729</v>
      </c>
      <c r="S2064" s="42">
        <f t="shared" ca="1" si="37"/>
        <v>47825</v>
      </c>
      <c r="T2064" s="43">
        <f ca="1">_xll.BInterpol('Base CDI'!$H$4:$H$28,'Base CDI'!$J$4:$J$29,S2064,"Cubic","Extrapolate=Linear","MultiX=Average","Skip=True","Sort=True")</f>
        <v>14.346051725316727</v>
      </c>
      <c r="U2064" s="43">
        <f ca="1">_xll.BInterpol('Base CDI'!$H$4:$H$28,'Base CDI'!$I$4:$I$29,S2064,"Cubic","Extrapolate=Linear","MultiX=Average","Skip=True","Sort=True")</f>
        <v>14.132598812519257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47826</v>
      </c>
      <c r="T2065" s="43">
        <f ca="1">_xll.BInterpol('Base CDI'!$H$4:$H$28,'Base CDI'!$J$4:$J$29,S2065,"Cubic","Extrapolate=Linear","MultiX=Average","Skip=True","Sort=True")</f>
        <v>14.346293455450848</v>
      </c>
      <c r="U2065" s="43">
        <f ca="1">_xll.BInterpol('Base CDI'!$H$4:$H$28,'Base CDI'!$I$4:$I$29,S2065,"Cubic","Extrapolate=Linear","MultiX=Average","Skip=True","Sort=True")</f>
        <v>14.1328990100937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47827</v>
      </c>
      <c r="T2066" s="43">
        <f ca="1">_xll.BInterpol('Base CDI'!$H$4:$H$28,'Base CDI'!$J$4:$J$29,S2066,"Cubic","Extrapolate=Linear","MultiX=Average","Skip=True","Sort=True")</f>
        <v>14.346534860825521</v>
      </c>
      <c r="U2066" s="43">
        <f ca="1">_xll.BInterpol('Base CDI'!$H$4:$H$28,'Base CDI'!$I$4:$I$29,S2066,"Cubic","Extrapolate=Linear","MultiX=Average","Skip=True","Sort=True")</f>
        <v>14.133198855868148</v>
      </c>
    </row>
    <row r="2067" spans="16:21" x14ac:dyDescent="0.25">
      <c r="P2067" s="10">
        <v>37519</v>
      </c>
      <c r="Q2067">
        <v>7.836068</v>
      </c>
      <c r="S2067" s="42">
        <f t="shared" ca="1" si="37"/>
        <v>47828</v>
      </c>
      <c r="T2067" s="43">
        <f ca="1">_xll.BInterpol('Base CDI'!$H$4:$H$28,'Base CDI'!$J$4:$J$29,S2067,"Cubic","Extrapolate=Linear","MultiX=Average","Skip=True","Sort=True")</f>
        <v>14.3467759425056</v>
      </c>
      <c r="U2067" s="43">
        <f ca="1">_xll.BInterpol('Base CDI'!$H$4:$H$28,'Base CDI'!$I$4:$I$29,S2067,"Cubic","Extrapolate=Linear","MultiX=Average","Skip=True","Sort=True")</f>
        <v>14.133498350620044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47829</v>
      </c>
      <c r="T2068" s="43">
        <f ca="1">_xll.BInterpol('Base CDI'!$H$4:$H$28,'Base CDI'!$J$4:$J$29,S2068,"Cubic","Extrapolate=Linear","MultiX=Average","Skip=True","Sort=True")</f>
        <v>14.347016701555939</v>
      </c>
      <c r="U2068" s="43">
        <f ca="1">_xll.BInterpol('Base CDI'!$H$4:$H$28,'Base CDI'!$I$4:$I$29,S2068,"Cubic","Extrapolate=Linear","MultiX=Average","Skip=True","Sort=True")</f>
        <v>14.133797495126831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47830</v>
      </c>
      <c r="T2069" s="43">
        <f ca="1">_xll.BInterpol('Base CDI'!$H$4:$H$28,'Base CDI'!$J$4:$J$29,S2069,"Cubic","Extrapolate=Linear","MultiX=Average","Skip=True","Sort=True")</f>
        <v>14.347257139041391</v>
      </c>
      <c r="U2069" s="43">
        <f ca="1">_xll.BInterpol('Base CDI'!$H$4:$H$28,'Base CDI'!$I$4:$I$29,S2069,"Cubic","Extrapolate=Linear","MultiX=Average","Skip=True","Sort=True")</f>
        <v>14.134096290165953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47831</v>
      </c>
      <c r="T2070" s="43">
        <f ca="1">_xll.BInterpol('Base CDI'!$H$4:$H$28,'Base CDI'!$J$4:$J$29,S2070,"Cubic","Extrapolate=Linear","MultiX=Average","Skip=True","Sort=True")</f>
        <v>14.347497256026813</v>
      </c>
      <c r="U2070" s="43">
        <f ca="1">_xll.BInterpol('Base CDI'!$H$4:$H$28,'Base CDI'!$I$4:$I$29,S2070,"Cubic","Extrapolate=Linear","MultiX=Average","Skip=True","Sort=True")</f>
        <v>14.134394736514849</v>
      </c>
    </row>
    <row r="2071" spans="16:21" x14ac:dyDescent="0.25">
      <c r="P2071" s="10">
        <v>37525</v>
      </c>
      <c r="Q2071">
        <v>7.85656</v>
      </c>
      <c r="S2071" s="42">
        <f t="shared" ca="1" si="37"/>
        <v>47832</v>
      </c>
      <c r="T2071" s="43">
        <f ca="1">_xll.BInterpol('Base CDI'!$H$4:$H$28,'Base CDI'!$J$4:$J$29,S2071,"Cubic","Extrapolate=Linear","MultiX=Average","Skip=True","Sort=True")</f>
        <v>14.347737053577056</v>
      </c>
      <c r="U2071" s="43">
        <f ca="1">_xll.BInterpol('Base CDI'!$H$4:$H$28,'Base CDI'!$I$4:$I$29,S2071,"Cubic","Extrapolate=Linear","MultiX=Average","Skip=True","Sort=True")</f>
        <v>14.134692834950966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47833</v>
      </c>
      <c r="T2072" s="43">
        <f ca="1">_xll.BInterpol('Base CDI'!$H$4:$H$28,'Base CDI'!$J$4:$J$29,S2072,"Cubic","Extrapolate=Linear","MultiX=Average","Skip=True","Sort=True")</f>
        <v>14.347976532756977</v>
      </c>
      <c r="U2072" s="43">
        <f ca="1">_xll.BInterpol('Base CDI'!$H$4:$H$28,'Base CDI'!$I$4:$I$29,S2072,"Cubic","Extrapolate=Linear","MultiX=Average","Skip=True","Sort=True")</f>
        <v>14.134990586251742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47834</v>
      </c>
      <c r="T2073" s="43">
        <f ca="1">_xll.BInterpol('Base CDI'!$H$4:$H$28,'Base CDI'!$J$4:$J$29,S2073,"Cubic","Extrapolate=Linear","MultiX=Average","Skip=True","Sort=True")</f>
        <v>14.348215694631431</v>
      </c>
      <c r="U2073" s="43">
        <f ca="1">_xll.BInterpol('Base CDI'!$H$4:$H$28,'Base CDI'!$I$4:$I$29,S2073,"Cubic","Extrapolate=Linear","MultiX=Average","Skip=True","Sort=True")</f>
        <v>14.135287991194623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47835</v>
      </c>
      <c r="T2074" s="43">
        <f ca="1">_xll.BInterpol('Base CDI'!$H$4:$H$28,'Base CDI'!$J$4:$J$29,S2074,"Cubic","Extrapolate=Linear","MultiX=Average","Skip=True","Sort=True")</f>
        <v>14.348454540265269</v>
      </c>
      <c r="U2074" s="43">
        <f ca="1">_xll.BInterpol('Base CDI'!$H$4:$H$28,'Base CDI'!$I$4:$I$29,S2074,"Cubic","Extrapolate=Linear","MultiX=Average","Skip=True","Sort=True")</f>
        <v>14.135585050557051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47836</v>
      </c>
      <c r="T2075" s="43">
        <f ca="1">_xll.BInterpol('Base CDI'!$H$4:$H$28,'Base CDI'!$J$4:$J$29,S2075,"Cubic","Extrapolate=Linear","MultiX=Average","Skip=True","Sort=True")</f>
        <v>14.348693070723346</v>
      </c>
      <c r="U2075" s="43">
        <f ca="1">_xll.BInterpol('Base CDI'!$H$4:$H$28,'Base CDI'!$I$4:$I$29,S2075,"Cubic","Extrapolate=Linear","MultiX=Average","Skip=True","Sort=True")</f>
        <v>14.135881765116467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47837</v>
      </c>
      <c r="T2076" s="43">
        <f ca="1">_xll.BInterpol('Base CDI'!$H$4:$H$28,'Base CDI'!$J$4:$J$29,S2076,"Cubic","Extrapolate=Linear","MultiX=Average","Skip=True","Sort=True")</f>
        <v>14.348931287070519</v>
      </c>
      <c r="U2076" s="43">
        <f ca="1">_xll.BInterpol('Base CDI'!$H$4:$H$28,'Base CDI'!$I$4:$I$29,S2076,"Cubic","Extrapolate=Linear","MultiX=Average","Skip=True","Sort=True")</f>
        <v>14.136178135650317</v>
      </c>
    </row>
    <row r="2077" spans="16:21" x14ac:dyDescent="0.25">
      <c r="P2077" s="10">
        <v>37533</v>
      </c>
      <c r="Q2077">
        <v>7.88741</v>
      </c>
      <c r="S2077" s="42">
        <f t="shared" ca="1" si="37"/>
        <v>47838</v>
      </c>
      <c r="T2077" s="43">
        <f ca="1">_xll.BInterpol('Base CDI'!$H$4:$H$28,'Base CDI'!$J$4:$J$29,S2077,"Cubic","Extrapolate=Linear","MultiX=Average","Skip=True","Sort=True")</f>
        <v>14.34916919037164</v>
      </c>
      <c r="U2077" s="43">
        <f ca="1">_xll.BInterpol('Base CDI'!$H$4:$H$28,'Base CDI'!$I$4:$I$29,S2077,"Cubic","Extrapolate=Linear","MultiX=Average","Skip=True","Sort=True")</f>
        <v>14.136474162936038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47839</v>
      </c>
      <c r="T2078" s="43">
        <f ca="1">_xll.BInterpol('Base CDI'!$H$4:$H$28,'Base CDI'!$J$4:$J$29,S2078,"Cubic","Extrapolate=Linear","MultiX=Average","Skip=True","Sort=True")</f>
        <v>14.349406781691563</v>
      </c>
      <c r="U2078" s="43">
        <f ca="1">_xll.BInterpol('Base CDI'!$H$4:$H$28,'Base CDI'!$I$4:$I$29,S2078,"Cubic","Extrapolate=Linear","MultiX=Average","Skip=True","Sort=True")</f>
        <v>14.136769847751077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47840</v>
      </c>
      <c r="T2079" s="43">
        <f ca="1">_xll.BInterpol('Base CDI'!$H$4:$H$28,'Base CDI'!$J$4:$J$29,S2079,"Cubic","Extrapolate=Linear","MultiX=Average","Skip=True","Sort=True")</f>
        <v>14.349644062095143</v>
      </c>
      <c r="U2079" s="43">
        <f ca="1">_xll.BInterpol('Base CDI'!$H$4:$H$28,'Base CDI'!$I$4:$I$29,S2079,"Cubic","Extrapolate=Linear","MultiX=Average","Skip=True","Sort=True")</f>
        <v>14.137065190872876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47841</v>
      </c>
      <c r="T2080" s="43">
        <f ca="1">_xll.BInterpol('Base CDI'!$H$4:$H$28,'Base CDI'!$J$4:$J$29,S2080,"Cubic","Extrapolate=Linear","MultiX=Average","Skip=True","Sort=True")</f>
        <v>14.349881032647232</v>
      </c>
      <c r="U2080" s="43">
        <f ca="1">_xll.BInterpol('Base CDI'!$H$4:$H$28,'Base CDI'!$I$4:$I$29,S2080,"Cubic","Extrapolate=Linear","MultiX=Average","Skip=True","Sort=True")</f>
        <v>14.137360193078877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47842</v>
      </c>
      <c r="T2081" s="43">
        <f ca="1">_xll.BInterpol('Base CDI'!$H$4:$H$28,'Base CDI'!$J$4:$J$29,S2081,"Cubic","Extrapolate=Linear","MultiX=Average","Skip=True","Sort=True")</f>
        <v>14.35011769441269</v>
      </c>
      <c r="U2081" s="43">
        <f ca="1">_xll.BInterpol('Base CDI'!$H$4:$H$28,'Base CDI'!$I$4:$I$29,S2081,"Cubic","Extrapolate=Linear","MultiX=Average","Skip=True","Sort=True")</f>
        <v>14.137654855146522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47843</v>
      </c>
      <c r="T2082" s="43">
        <f ca="1">_xll.BInterpol('Base CDI'!$H$4:$H$28,'Base CDI'!$J$4:$J$29,S2082,"Cubic","Extrapolate=Linear","MultiX=Average","Skip=True","Sort=True")</f>
        <v>14.350354048456365</v>
      </c>
      <c r="U2082" s="43">
        <f ca="1">_xll.BInterpol('Base CDI'!$H$4:$H$28,'Base CDI'!$I$4:$I$29,S2082,"Cubic","Extrapolate=Linear","MultiX=Average","Skip=True","Sort=True")</f>
        <v>14.137949177853255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47844</v>
      </c>
      <c r="T2083" s="43">
        <f ca="1">_xll.BInterpol('Base CDI'!$H$4:$H$28,'Base CDI'!$J$4:$J$29,S2083,"Cubic","Extrapolate=Linear","MultiX=Average","Skip=True","Sort=True")</f>
        <v>14.350590095843115</v>
      </c>
      <c r="U2083" s="43">
        <f ca="1">_xll.BInterpol('Base CDI'!$H$4:$H$28,'Base CDI'!$I$4:$I$29,S2083,"Cubic","Extrapolate=Linear","MultiX=Average","Skip=True","Sort=True")</f>
        <v>14.138243161976517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47845</v>
      </c>
      <c r="T2084" s="43">
        <f ca="1">_xll.BInterpol('Base CDI'!$H$4:$H$28,'Base CDI'!$J$4:$J$29,S2084,"Cubic","Extrapolate=Linear","MultiX=Average","Skip=True","Sort=True")</f>
        <v>14.350825837637792</v>
      </c>
      <c r="U2084" s="43">
        <f ca="1">_xll.BInterpol('Base CDI'!$H$4:$H$28,'Base CDI'!$I$4:$I$29,S2084,"Cubic","Extrapolate=Linear","MultiX=Average","Skip=True","Sort=True")</f>
        <v>14.138536808293752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47846</v>
      </c>
      <c r="T2085" s="43">
        <f ca="1">_xll.BInterpol('Base CDI'!$H$4:$H$28,'Base CDI'!$J$4:$J$29,S2085,"Cubic","Extrapolate=Linear","MultiX=Average","Skip=True","Sort=True")</f>
        <v>14.351061274905252</v>
      </c>
      <c r="U2085" s="43">
        <f ca="1">_xll.BInterpol('Base CDI'!$H$4:$H$28,'Base CDI'!$I$4:$I$29,S2085,"Cubic","Extrapolate=Linear","MultiX=Average","Skip=True","Sort=True")</f>
        <v>14.138830117582401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47847</v>
      </c>
      <c r="T2086" s="43">
        <f ca="1">_xll.BInterpol('Base CDI'!$H$4:$H$28,'Base CDI'!$J$4:$J$29,S2086,"Cubic","Extrapolate=Linear","MultiX=Average","Skip=True","Sort=True")</f>
        <v>14.351296408710349</v>
      </c>
      <c r="U2086" s="43">
        <f ca="1">_xll.BInterpol('Base CDI'!$H$4:$H$28,'Base CDI'!$I$4:$I$29,S2086,"Cubic","Extrapolate=Linear","MultiX=Average","Skip=True","Sort=True")</f>
        <v>14.139123090619908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47848</v>
      </c>
      <c r="T2087" s="43">
        <f ca="1">_xll.BInterpol('Base CDI'!$H$4:$H$28,'Base CDI'!$J$4:$J$29,S2087,"Cubic","Extrapolate=Linear","MultiX=Average","Skip=True","Sort=True")</f>
        <v>14.351531240117936</v>
      </c>
      <c r="U2087" s="43">
        <f ca="1">_xll.BInterpol('Base CDI'!$H$4:$H$28,'Base CDI'!$I$4:$I$29,S2087,"Cubic","Extrapolate=Linear","MultiX=Average","Skip=True","Sort=True")</f>
        <v>14.139415728183716</v>
      </c>
    </row>
    <row r="2088" spans="16:21" x14ac:dyDescent="0.25">
      <c r="P2088" s="10">
        <v>37550</v>
      </c>
      <c r="Q2088">
        <v>7.947336</v>
      </c>
      <c r="S2088" s="42">
        <f t="shared" ca="1" si="37"/>
        <v>47849</v>
      </c>
      <c r="T2088" s="43">
        <f ca="1">_xll.BInterpol('Base CDI'!$H$4:$H$28,'Base CDI'!$J$4:$J$29,S2088,"Cubic","Extrapolate=Linear","MultiX=Average","Skip=True","Sort=True")</f>
        <v>14.351765770192868</v>
      </c>
      <c r="U2088" s="43">
        <f ca="1">_xll.BInterpol('Base CDI'!$H$4:$H$28,'Base CDI'!$I$4:$I$29,S2088,"Cubic","Extrapolate=Linear","MultiX=Average","Skip=True","Sort=True")</f>
        <v>14.139708031051265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47850</v>
      </c>
      <c r="T2089" s="43">
        <f ca="1">_xll.BInterpol('Base CDI'!$H$4:$H$28,'Base CDI'!$J$4:$J$29,S2089,"Cubic","Extrapolate=Linear","MultiX=Average","Skip=True","Sort=True")</f>
        <v>14.352</v>
      </c>
      <c r="U2089" s="43">
        <f ca="1">_xll.BInterpol('Base CDI'!$H$4:$H$28,'Base CDI'!$I$4:$I$29,S2089,"Cubic","Extrapolate=Linear","MultiX=Average","Skip=True","Sort=True")</f>
        <v>14.14</v>
      </c>
    </row>
    <row r="2090" spans="16:21" x14ac:dyDescent="0.25">
      <c r="P2090" s="10">
        <v>37552</v>
      </c>
      <c r="Q2090">
        <v>7.959282</v>
      </c>
      <c r="S2090" s="42">
        <f t="shared" ca="1" si="37"/>
        <v>47851</v>
      </c>
      <c r="T2090" s="43">
        <f ca="1">_xll.BInterpol('Base CDI'!$H$4:$H$28,'Base CDI'!$J$4:$J$29,S2090,"Cubic","Extrapolate=Linear","MultiX=Average","Skip=True","Sort=True")</f>
        <v>14.35223393044663</v>
      </c>
      <c r="U2090" s="43">
        <f ca="1">_xll.BInterpol('Base CDI'!$H$4:$H$28,'Base CDI'!$I$4:$I$29,S2090,"Cubic","Extrapolate=Linear","MultiX=Average","Skip=True","Sort=True")</f>
        <v>14.140291635692204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47852</v>
      </c>
      <c r="T2091" s="43">
        <f ca="1">_xll.BInterpol('Base CDI'!$H$4:$H$28,'Base CDI'!$J$4:$J$29,S2091,"Cubic","Extrapolate=Linear","MultiX=Average","Skip=True","Sort=True")</f>
        <v>14.35246756180984</v>
      </c>
      <c r="U2091" s="43">
        <f ca="1">_xll.BInterpol('Base CDI'!$H$4:$H$28,'Base CDI'!$I$4:$I$29,S2091,"Cubic","Extrapolate=Linear","MultiX=Average","Skip=True","Sort=True")</f>
        <v>14.140582938329516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47853</v>
      </c>
      <c r="T2092" s="43">
        <f ca="1">_xll.BInterpol('Base CDI'!$H$4:$H$28,'Base CDI'!$J$4:$J$29,S2092,"Cubic","Extrapolate=Linear","MultiX=Average","Skip=True","Sort=True")</f>
        <v>14.352700894209157</v>
      </c>
      <c r="U2092" s="43">
        <f ca="1">_xll.BInterpol('Base CDI'!$H$4:$H$28,'Base CDI'!$I$4:$I$29,S2092,"Cubic","Extrapolate=Linear","MultiX=Average","Skip=True","Sort=True")</f>
        <v>14.140873907998419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47854</v>
      </c>
      <c r="T2093" s="43">
        <f ca="1">_xll.BInterpol('Base CDI'!$H$4:$H$28,'Base CDI'!$J$4:$J$29,S2093,"Cubic","Extrapolate=Linear","MultiX=Average","Skip=True","Sort=True")</f>
        <v>14.352933927764104</v>
      </c>
      <c r="U2093" s="43">
        <f ca="1">_xll.BInterpol('Base CDI'!$H$4:$H$28,'Base CDI'!$I$4:$I$29,S2093,"Cubic","Extrapolate=Linear","MultiX=Average","Skip=True","Sort=True")</f>
        <v>14.141164544785392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47855</v>
      </c>
      <c r="T2094" s="43">
        <f ca="1">_xll.BInterpol('Base CDI'!$H$4:$H$28,'Base CDI'!$J$4:$J$29,S2094,"Cubic","Extrapolate=Linear","MultiX=Average","Skip=True","Sort=True")</f>
        <v>14.353166662594209</v>
      </c>
      <c r="U2094" s="43">
        <f ca="1">_xll.BInterpol('Base CDI'!$H$4:$H$28,'Base CDI'!$I$4:$I$29,S2094,"Cubic","Extrapolate=Linear","MultiX=Average","Skip=True","Sort=True")</f>
        <v>14.141454848776918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47856</v>
      </c>
      <c r="T2095" s="43">
        <f ca="1">_xll.BInterpol('Base CDI'!$H$4:$H$28,'Base CDI'!$J$4:$J$29,S2095,"Cubic","Extrapolate=Linear","MultiX=Average","Skip=True","Sort=True")</f>
        <v>14.353399098818997</v>
      </c>
      <c r="U2095" s="43">
        <f ca="1">_xll.BInterpol('Base CDI'!$H$4:$H$28,'Base CDI'!$I$4:$I$29,S2095,"Cubic","Extrapolate=Linear","MultiX=Average","Skip=True","Sort=True")</f>
        <v>14.141744820059481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47857</v>
      </c>
      <c r="T2096" s="43">
        <f ca="1">_xll.BInterpol('Base CDI'!$H$4:$H$28,'Base CDI'!$J$4:$J$29,S2096,"Cubic","Extrapolate=Linear","MultiX=Average","Skip=True","Sort=True")</f>
        <v>14.353631236557996</v>
      </c>
      <c r="U2096" s="43">
        <f ca="1">_xll.BInterpol('Base CDI'!$H$4:$H$28,'Base CDI'!$I$4:$I$29,S2096,"Cubic","Extrapolate=Linear","MultiX=Average","Skip=True","Sort=True")</f>
        <v>14.142034458719557</v>
      </c>
    </row>
    <row r="2097" spans="16:21" x14ac:dyDescent="0.25">
      <c r="P2097" s="10">
        <v>37561</v>
      </c>
      <c r="Q2097">
        <v>8.001182</v>
      </c>
      <c r="S2097" s="42">
        <f t="shared" ca="1" si="37"/>
        <v>47858</v>
      </c>
      <c r="T2097" s="43">
        <f ca="1">_xll.BInterpol('Base CDI'!$H$4:$H$28,'Base CDI'!$J$4:$J$29,S2097,"Cubic","Extrapolate=Linear","MultiX=Average","Skip=True","Sort=True")</f>
        <v>14.353863075930731</v>
      </c>
      <c r="U2097" s="43">
        <f ca="1">_xll.BInterpol('Base CDI'!$H$4:$H$28,'Base CDI'!$I$4:$I$29,S2097,"Cubic","Extrapolate=Linear","MultiX=Average","Skip=True","Sort=True")</f>
        <v>14.142323764843631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47859</v>
      </c>
      <c r="T2098" s="43">
        <f ca="1">_xll.BInterpol('Base CDI'!$H$4:$H$28,'Base CDI'!$J$4:$J$29,S2098,"Cubic","Extrapolate=Linear","MultiX=Average","Skip=True","Sort=True")</f>
        <v>14.354094617056726</v>
      </c>
      <c r="U2098" s="43">
        <f ca="1">_xll.BInterpol('Base CDI'!$H$4:$H$28,'Base CDI'!$I$4:$I$29,S2098,"Cubic","Extrapolate=Linear","MultiX=Average","Skip=True","Sort=True")</f>
        <v>14.142612738518181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47860</v>
      </c>
      <c r="T2099" s="43">
        <f ca="1">_xll.BInterpol('Base CDI'!$H$4:$H$28,'Base CDI'!$J$4:$J$29,S2099,"Cubic","Extrapolate=Linear","MultiX=Average","Skip=True","Sort=True")</f>
        <v>14.354325860055509</v>
      </c>
      <c r="U2099" s="43">
        <f ca="1">_xll.BInterpol('Base CDI'!$H$4:$H$28,'Base CDI'!$I$4:$I$29,S2099,"Cubic","Extrapolate=Linear","MultiX=Average","Skip=True","Sort=True")</f>
        <v>14.142901379829693</v>
      </c>
    </row>
    <row r="2100" spans="16:21" x14ac:dyDescent="0.25">
      <c r="P2100" s="10">
        <v>37566</v>
      </c>
      <c r="Q2100">
        <v>8.019209</v>
      </c>
      <c r="S2100" s="42">
        <f t="shared" ca="1" si="37"/>
        <v>47861</v>
      </c>
      <c r="T2100" s="43">
        <f ca="1">_xll.BInterpol('Base CDI'!$H$4:$H$28,'Base CDI'!$J$4:$J$29,S2100,"Cubic","Extrapolate=Linear","MultiX=Average","Skip=True","Sort=True")</f>
        <v>14.354556805046606</v>
      </c>
      <c r="U2100" s="43">
        <f ca="1">_xll.BInterpol('Base CDI'!$H$4:$H$28,'Base CDI'!$I$4:$I$29,S2100,"Cubic","Extrapolate=Linear","MultiX=Average","Skip=True","Sort=True")</f>
        <v>14.143189688864643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47862</v>
      </c>
      <c r="T2101" s="43">
        <f ca="1">_xll.BInterpol('Base CDI'!$H$4:$H$28,'Base CDI'!$J$4:$J$29,S2101,"Cubic","Extrapolate=Linear","MultiX=Average","Skip=True","Sort=True")</f>
        <v>14.354787452149543</v>
      </c>
      <c r="U2101" s="43">
        <f ca="1">_xll.BInterpol('Base CDI'!$H$4:$H$28,'Base CDI'!$I$4:$I$29,S2101,"Cubic","Extrapolate=Linear","MultiX=Average","Skip=True","Sort=True")</f>
        <v>14.143477665709517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47863</v>
      </c>
      <c r="T2102" s="43">
        <f ca="1">_xll.BInterpol('Base CDI'!$H$4:$H$28,'Base CDI'!$J$4:$J$29,S2102,"Cubic","Extrapolate=Linear","MultiX=Average","Skip=True","Sort=True")</f>
        <v>14.355017801483847</v>
      </c>
      <c r="U2102" s="43">
        <f ca="1">_xll.BInterpol('Base CDI'!$H$4:$H$28,'Base CDI'!$I$4:$I$29,S2102,"Cubic","Extrapolate=Linear","MultiX=Average","Skip=True","Sort=True")</f>
        <v>14.143765310450792</v>
      </c>
    </row>
    <row r="2103" spans="16:21" x14ac:dyDescent="0.25">
      <c r="P2103" s="10">
        <v>37571</v>
      </c>
      <c r="Q2103">
        <v>8.037293</v>
      </c>
      <c r="S2103" s="42">
        <f t="shared" ca="1" si="37"/>
        <v>47864</v>
      </c>
      <c r="T2103" s="43">
        <f ca="1">_xll.BInterpol('Base CDI'!$H$4:$H$28,'Base CDI'!$J$4:$J$29,S2103,"Cubic","Extrapolate=Linear","MultiX=Average","Skip=True","Sort=True")</f>
        <v>14.355247853169042</v>
      </c>
      <c r="U2103" s="43">
        <f ca="1">_xll.BInterpol('Base CDI'!$H$4:$H$28,'Base CDI'!$I$4:$I$29,S2103,"Cubic","Extrapolate=Linear","MultiX=Average","Skip=True","Sort=True")</f>
        <v>14.144052623174952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47865</v>
      </c>
      <c r="T2104" s="43">
        <f ca="1">_xll.BInterpol('Base CDI'!$H$4:$H$28,'Base CDI'!$J$4:$J$29,S2104,"Cubic","Extrapolate=Linear","MultiX=Average","Skip=True","Sort=True")</f>
        <v>14.355477607324653</v>
      </c>
      <c r="U2104" s="43">
        <f ca="1">_xll.BInterpol('Base CDI'!$H$4:$H$28,'Base CDI'!$I$4:$I$29,S2104,"Cubic","Extrapolate=Linear","MultiX=Average","Skip=True","Sort=True")</f>
        <v>14.144339603968477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47866</v>
      </c>
      <c r="T2105" s="43">
        <f ca="1">_xll.BInterpol('Base CDI'!$H$4:$H$28,'Base CDI'!$J$4:$J$29,S2105,"Cubic","Extrapolate=Linear","MultiX=Average","Skip=True","Sort=True")</f>
        <v>14.355707064070209</v>
      </c>
      <c r="U2105" s="43">
        <f ca="1">_xll.BInterpol('Base CDI'!$H$4:$H$28,'Base CDI'!$I$4:$I$29,S2105,"Cubic","Extrapolate=Linear","MultiX=Average","Skip=True","Sort=True")</f>
        <v>14.144626252917849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47867</v>
      </c>
      <c r="T2106" s="43">
        <f ca="1">_xll.BInterpol('Base CDI'!$H$4:$H$28,'Base CDI'!$J$4:$J$29,S2106,"Cubic","Extrapolate=Linear","MultiX=Average","Skip=True","Sort=True")</f>
        <v>14.355936223525237</v>
      </c>
      <c r="U2106" s="43">
        <f ca="1">_xll.BInterpol('Base CDI'!$H$4:$H$28,'Base CDI'!$I$4:$I$29,S2106,"Cubic","Extrapolate=Linear","MultiX=Average","Skip=True","Sort=True")</f>
        <v>14.144912570109549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47868</v>
      </c>
      <c r="T2107" s="43">
        <f ca="1">_xll.BInterpol('Base CDI'!$H$4:$H$28,'Base CDI'!$J$4:$J$29,S2107,"Cubic","Extrapolate=Linear","MultiX=Average","Skip=True","Sort=True")</f>
        <v>14.356165085809259</v>
      </c>
      <c r="U2107" s="43">
        <f ca="1">_xll.BInterpol('Base CDI'!$H$4:$H$28,'Base CDI'!$I$4:$I$29,S2107,"Cubic","Extrapolate=Linear","MultiX=Average","Skip=True","Sort=True")</f>
        <v>14.145198555630058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47869</v>
      </c>
      <c r="T2108" s="43">
        <f ca="1">_xll.BInterpol('Base CDI'!$H$4:$H$28,'Base CDI'!$J$4:$J$29,S2108,"Cubic","Extrapolate=Linear","MultiX=Average","Skip=True","Sort=True")</f>
        <v>14.356393651041802</v>
      </c>
      <c r="U2108" s="43">
        <f ca="1">_xll.BInterpol('Base CDI'!$H$4:$H$28,'Base CDI'!$I$4:$I$29,S2108,"Cubic","Extrapolate=Linear","MultiX=Average","Skip=True","Sort=True")</f>
        <v>14.14548420956586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47870</v>
      </c>
      <c r="T2109" s="43">
        <f ca="1">_xll.BInterpol('Base CDI'!$H$4:$H$28,'Base CDI'!$J$4:$J$29,S2109,"Cubic","Extrapolate=Linear","MultiX=Average","Skip=True","Sort=True")</f>
        <v>14.356621919342395</v>
      </c>
      <c r="U2109" s="43">
        <f ca="1">_xll.BInterpol('Base CDI'!$H$4:$H$28,'Base CDI'!$I$4:$I$29,S2109,"Cubic","Extrapolate=Linear","MultiX=Average","Skip=True","Sort=True")</f>
        <v>14.145769532003431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47871</v>
      </c>
      <c r="T2110" s="43">
        <f ca="1">_xll.BInterpol('Base CDI'!$H$4:$H$28,'Base CDI'!$J$4:$J$29,S2110,"Cubic","Extrapolate=Linear","MultiX=Average","Skip=True","Sort=True")</f>
        <v>14.356849890830562</v>
      </c>
      <c r="U2110" s="43">
        <f ca="1">_xll.BInterpol('Base CDI'!$H$4:$H$28,'Base CDI'!$I$4:$I$29,S2110,"Cubic","Extrapolate=Linear","MultiX=Average","Skip=True","Sort=True")</f>
        <v>14.146054523029255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47872</v>
      </c>
      <c r="T2111" s="43">
        <f ca="1">_xll.BInterpol('Base CDI'!$H$4:$H$28,'Base CDI'!$J$4:$J$29,S2111,"Cubic","Extrapolate=Linear","MultiX=Average","Skip=True","Sort=True")</f>
        <v>14.357077565625827</v>
      </c>
      <c r="U2111" s="43">
        <f ca="1">_xll.BInterpol('Base CDI'!$H$4:$H$28,'Base CDI'!$I$4:$I$29,S2111,"Cubic","Extrapolate=Linear","MultiX=Average","Skip=True","Sort=True")</f>
        <v>14.146339182729815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47873</v>
      </c>
      <c r="T2112" s="43">
        <f ca="1">_xll.BInterpol('Base CDI'!$H$4:$H$28,'Base CDI'!$J$4:$J$29,S2112,"Cubic","Extrapolate=Linear","MultiX=Average","Skip=True","Sort=True")</f>
        <v>14.357304943847719</v>
      </c>
      <c r="U2112" s="43">
        <f ca="1">_xll.BInterpol('Base CDI'!$H$4:$H$28,'Base CDI'!$I$4:$I$29,S2112,"Cubic","Extrapolate=Linear","MultiX=Average","Skip=True","Sort=True")</f>
        <v>14.146623511191589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47874</v>
      </c>
      <c r="T2113" s="43">
        <f ca="1">_xll.BInterpol('Base CDI'!$H$4:$H$28,'Base CDI'!$J$4:$J$29,S2113,"Cubic","Extrapolate=Linear","MultiX=Average","Skip=True","Sort=True")</f>
        <v>14.357532025615765</v>
      </c>
      <c r="U2113" s="43">
        <f ca="1">_xll.BInterpol('Base CDI'!$H$4:$H$28,'Base CDI'!$I$4:$I$29,S2113,"Cubic","Extrapolate=Linear","MultiX=Average","Skip=True","Sort=True")</f>
        <v>14.14690750850106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47875</v>
      </c>
      <c r="T2114" s="43">
        <f ca="1">_xll.BInterpol('Base CDI'!$H$4:$H$28,'Base CDI'!$J$4:$J$29,S2114,"Cubic","Extrapolate=Linear","MultiX=Average","Skip=True","Sort=True")</f>
        <v>14.357758811049486</v>
      </c>
      <c r="U2114" s="43">
        <f ca="1">_xll.BInterpol('Base CDI'!$H$4:$H$28,'Base CDI'!$I$4:$I$29,S2114,"Cubic","Extrapolate=Linear","MultiX=Average","Skip=True","Sort=True")</f>
        <v>14.147191174744709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47876</v>
      </c>
      <c r="T2115" s="43">
        <f ca="1">_xll.BInterpol('Base CDI'!$H$4:$H$28,'Base CDI'!$J$4:$J$29,S2115,"Cubic","Extrapolate=Linear","MultiX=Average","Skip=True","Sort=True")</f>
        <v>14.357985300268412</v>
      </c>
      <c r="U2115" s="43">
        <f ca="1">_xll.BInterpol('Base CDI'!$H$4:$H$28,'Base CDI'!$I$4:$I$29,S2115,"Cubic","Extrapolate=Linear","MultiX=Average","Skip=True","Sort=True")</f>
        <v>14.147474510009019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47877</v>
      </c>
      <c r="T2116" s="43">
        <f ca="1">_xll.BInterpol('Base CDI'!$H$4:$H$28,'Base CDI'!$J$4:$J$29,S2116,"Cubic","Extrapolate=Linear","MultiX=Average","Skip=True","Sort=True")</f>
        <v>14.358211493392069</v>
      </c>
      <c r="U2116" s="43">
        <f ca="1">_xll.BInterpol('Base CDI'!$H$4:$H$28,'Base CDI'!$I$4:$I$29,S2116,"Cubic","Extrapolate=Linear","MultiX=Average","Skip=True","Sort=True")</f>
        <v>14.147757514380467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47878</v>
      </c>
      <c r="T2117" s="43">
        <f ca="1">_xll.BInterpol('Base CDI'!$H$4:$H$28,'Base CDI'!$J$4:$J$29,S2117,"Cubic","Extrapolate=Linear","MultiX=Average","Skip=True","Sort=True")</f>
        <v>14.358437390539983</v>
      </c>
      <c r="U2117" s="43">
        <f ca="1">_xll.BInterpol('Base CDI'!$H$4:$H$28,'Base CDI'!$I$4:$I$29,S2117,"Cubic","Extrapolate=Linear","MultiX=Average","Skip=True","Sort=True")</f>
        <v>14.148040187945538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47879</v>
      </c>
      <c r="T2118" s="43">
        <f ca="1">_xll.BInterpol('Base CDI'!$H$4:$H$28,'Base CDI'!$J$4:$J$29,S2118,"Cubic","Extrapolate=Linear","MultiX=Average","Skip=True","Sort=True")</f>
        <v>14.358662991831677</v>
      </c>
      <c r="U2118" s="43">
        <f ca="1">_xll.BInterpol('Base CDI'!$H$4:$H$28,'Base CDI'!$I$4:$I$29,S2118,"Cubic","Extrapolate=Linear","MultiX=Average","Skip=True","Sort=True")</f>
        <v>14.148322530790713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47880</v>
      </c>
      <c r="T2119" s="43">
        <f ca="1">_xll.BInterpol('Base CDI'!$H$4:$H$28,'Base CDI'!$J$4:$J$29,S2119,"Cubic","Extrapolate=Linear","MultiX=Average","Skip=True","Sort=True")</f>
        <v>14.358888297386681</v>
      </c>
      <c r="U2119" s="43">
        <f ca="1">_xll.BInterpol('Base CDI'!$H$4:$H$28,'Base CDI'!$I$4:$I$29,S2119,"Cubic","Extrapolate=Linear","MultiX=Average","Skip=True","Sort=True")</f>
        <v>14.14860454300247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47881</v>
      </c>
      <c r="T2120" s="43">
        <f ca="1">_xll.BInterpol('Base CDI'!$H$4:$H$28,'Base CDI'!$J$4:$J$29,S2120,"Cubic","Extrapolate=Linear","MultiX=Average","Skip=True","Sort=True")</f>
        <v>14.359113307324517</v>
      </c>
      <c r="U2120" s="43">
        <f ca="1">_xll.BInterpol('Base CDI'!$H$4:$H$28,'Base CDI'!$I$4:$I$29,S2120,"Cubic","Extrapolate=Linear","MultiX=Average","Skip=True","Sort=True")</f>
        <v>14.148886224667296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47882</v>
      </c>
      <c r="T2121" s="43">
        <f ca="1">_xll.BInterpol('Base CDI'!$H$4:$H$28,'Base CDI'!$J$4:$J$29,S2121,"Cubic","Extrapolate=Linear","MultiX=Average","Skip=True","Sort=True")</f>
        <v>14.359338021764716</v>
      </c>
      <c r="U2121" s="43">
        <f ca="1">_xll.BInterpol('Base CDI'!$H$4:$H$28,'Base CDI'!$I$4:$I$29,S2121,"Cubic","Extrapolate=Linear","MultiX=Average","Skip=True","Sort=True")</f>
        <v>14.149167575871665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47883</v>
      </c>
      <c r="T2122" s="43">
        <f ca="1">_xll.BInterpol('Base CDI'!$H$4:$H$28,'Base CDI'!$J$4:$J$29,S2122,"Cubic","Extrapolate=Linear","MultiX=Average","Skip=True","Sort=True")</f>
        <v>14.359562440826799</v>
      </c>
      <c r="U2122" s="43">
        <f ca="1">_xll.BInterpol('Base CDI'!$H$4:$H$28,'Base CDI'!$I$4:$I$29,S2122,"Cubic","Extrapolate=Linear","MultiX=Average","Skip=True","Sort=True")</f>
        <v>14.149448596702065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47884</v>
      </c>
      <c r="T2123" s="43">
        <f ca="1">_xll.BInterpol('Base CDI'!$H$4:$H$28,'Base CDI'!$J$4:$J$29,S2123,"Cubic","Extrapolate=Linear","MultiX=Average","Skip=True","Sort=True")</f>
        <v>14.359786564630294</v>
      </c>
      <c r="U2123" s="43">
        <f ca="1">_xll.BInterpol('Base CDI'!$H$4:$H$28,'Base CDI'!$I$4:$I$29,S2123,"Cubic","Extrapolate=Linear","MultiX=Average","Skip=True","Sort=True")</f>
        <v>14.149729287244973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47885</v>
      </c>
      <c r="T2124" s="43">
        <f ca="1">_xll.BInterpol('Base CDI'!$H$4:$H$28,'Base CDI'!$J$4:$J$29,S2124,"Cubic","Extrapolate=Linear","MultiX=Average","Skip=True","Sort=True")</f>
        <v>14.360010393294729</v>
      </c>
      <c r="U2124" s="43">
        <f ca="1">_xll.BInterpol('Base CDI'!$H$4:$H$28,'Base CDI'!$I$4:$I$29,S2124,"Cubic","Extrapolate=Linear","MultiX=Average","Skip=True","Sort=True")</f>
        <v>14.150009647586872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47886</v>
      </c>
      <c r="T2125" s="43">
        <f ca="1">_xll.BInterpol('Base CDI'!$H$4:$H$28,'Base CDI'!$J$4:$J$29,S2125,"Cubic","Extrapolate=Linear","MultiX=Average","Skip=True","Sort=True")</f>
        <v>14.360233926939628</v>
      </c>
      <c r="U2125" s="43">
        <f ca="1">_xll.BInterpol('Base CDI'!$H$4:$H$28,'Base CDI'!$I$4:$I$29,S2125,"Cubic","Extrapolate=Linear","MultiX=Average","Skip=True","Sort=True")</f>
        <v>14.150289677814243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47887</v>
      </c>
      <c r="T2126" s="43">
        <f ca="1">_xll.BInterpol('Base CDI'!$H$4:$H$28,'Base CDI'!$J$4:$J$29,S2126,"Cubic","Extrapolate=Linear","MultiX=Average","Skip=True","Sort=True")</f>
        <v>14.360457165684517</v>
      </c>
      <c r="U2126" s="43">
        <f ca="1">_xll.BInterpol('Base CDI'!$H$4:$H$28,'Base CDI'!$I$4:$I$29,S2126,"Cubic","Extrapolate=Linear","MultiX=Average","Skip=True","Sort=True")</f>
        <v>14.150569378013568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47888</v>
      </c>
      <c r="T2127" s="43">
        <f ca="1">_xll.BInterpol('Base CDI'!$H$4:$H$28,'Base CDI'!$J$4:$J$29,S2127,"Cubic","Extrapolate=Linear","MultiX=Average","Skip=True","Sort=True")</f>
        <v>14.360680109648921</v>
      </c>
      <c r="U2127" s="43">
        <f ca="1">_xll.BInterpol('Base CDI'!$H$4:$H$28,'Base CDI'!$I$4:$I$29,S2127,"Cubic","Extrapolate=Linear","MultiX=Average","Skip=True","Sort=True")</f>
        <v>14.150848748271326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47889</v>
      </c>
      <c r="T2128" s="43">
        <f ca="1">_xll.BInterpol('Base CDI'!$H$4:$H$28,'Base CDI'!$J$4:$J$29,S2128,"Cubic","Extrapolate=Linear","MultiX=Average","Skip=True","Sort=True")</f>
        <v>14.360902758952371</v>
      </c>
      <c r="U2128" s="43">
        <f ca="1">_xll.BInterpol('Base CDI'!$H$4:$H$28,'Base CDI'!$I$4:$I$29,S2128,"Cubic","Extrapolate=Linear","MultiX=Average","Skip=True","Sort=True")</f>
        <v>14.151127788674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47890</v>
      </c>
      <c r="T2129" s="43">
        <f ca="1">_xll.BInterpol('Base CDI'!$H$4:$H$28,'Base CDI'!$J$4:$J$29,S2129,"Cubic","Extrapolate=Linear","MultiX=Average","Skip=True","Sort=True")</f>
        <v>14.361125113714387</v>
      </c>
      <c r="U2129" s="43">
        <f ca="1">_xll.BInterpol('Base CDI'!$H$4:$H$28,'Base CDI'!$I$4:$I$29,S2129,"Cubic","Extrapolate=Linear","MultiX=Average","Skip=True","Sort=True")</f>
        <v>14.15140649930807</v>
      </c>
    </row>
    <row r="2130" spans="16:21" x14ac:dyDescent="0.25">
      <c r="P2130" s="10">
        <v>37609</v>
      </c>
      <c r="Q2130">
        <v>8.206906</v>
      </c>
      <c r="S2130" s="42">
        <f t="shared" ca="1" si="38"/>
        <v>47891</v>
      </c>
      <c r="T2130" s="43">
        <f ca="1">_xll.BInterpol('Base CDI'!$H$4:$H$28,'Base CDI'!$J$4:$J$29,S2130,"Cubic","Extrapolate=Linear","MultiX=Average","Skip=True","Sort=True")</f>
        <v>14.361347174054497</v>
      </c>
      <c r="U2130" s="43">
        <f ca="1">_xll.BInterpol('Base CDI'!$H$4:$H$28,'Base CDI'!$I$4:$I$29,S2130,"Cubic","Extrapolate=Linear","MultiX=Average","Skip=True","Sort=True")</f>
        <v>14.151684880260021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47892</v>
      </c>
      <c r="T2131" s="43">
        <f ca="1">_xll.BInterpol('Base CDI'!$H$4:$H$28,'Base CDI'!$J$4:$J$29,S2131,"Cubic","Extrapolate=Linear","MultiX=Average","Skip=True","Sort=True")</f>
        <v>14.361568940092228</v>
      </c>
      <c r="U2131" s="43">
        <f ca="1">_xll.BInterpol('Base CDI'!$H$4:$H$28,'Base CDI'!$I$4:$I$29,S2131,"Cubic","Extrapolate=Linear","MultiX=Average","Skip=True","Sort=True")</f>
        <v>14.151962931616328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47893</v>
      </c>
      <c r="T2132" s="43">
        <f ca="1">_xll.BInterpol('Base CDI'!$H$4:$H$28,'Base CDI'!$J$4:$J$29,S2132,"Cubic","Extrapolate=Linear","MultiX=Average","Skip=True","Sort=True")</f>
        <v>14.361790411947105</v>
      </c>
      <c r="U2132" s="43">
        <f ca="1">_xll.BInterpol('Base CDI'!$H$4:$H$28,'Base CDI'!$I$4:$I$29,S2132,"Cubic","Extrapolate=Linear","MultiX=Average","Skip=True","Sort=True")</f>
        <v>14.152240653463478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47894</v>
      </c>
      <c r="T2133" s="43">
        <f ca="1">_xll.BInterpol('Base CDI'!$H$4:$H$28,'Base CDI'!$J$4:$J$29,S2133,"Cubic","Extrapolate=Linear","MultiX=Average","Skip=True","Sort=True")</f>
        <v>14.362011589738655</v>
      </c>
      <c r="U2133" s="43">
        <f ca="1">_xll.BInterpol('Base CDI'!$H$4:$H$28,'Base CDI'!$I$4:$I$29,S2133,"Cubic","Extrapolate=Linear","MultiX=Average","Skip=True","Sort=True")</f>
        <v>14.152518045887948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47895</v>
      </c>
      <c r="T2134" s="43">
        <f ca="1">_xll.BInterpol('Base CDI'!$H$4:$H$28,'Base CDI'!$J$4:$J$29,S2134,"Cubic","Extrapolate=Linear","MultiX=Average","Skip=True","Sort=True")</f>
        <v>14.362232473586404</v>
      </c>
      <c r="U2134" s="43">
        <f ca="1">_xll.BInterpol('Base CDI'!$H$4:$H$28,'Base CDI'!$I$4:$I$29,S2134,"Cubic","Extrapolate=Linear","MultiX=Average","Skip=True","Sort=True")</f>
        <v>14.152795108976223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47896</v>
      </c>
      <c r="T2135" s="43">
        <f ca="1">_xll.BInterpol('Base CDI'!$H$4:$H$28,'Base CDI'!$J$4:$J$29,S2135,"Cubic","Extrapolate=Linear","MultiX=Average","Skip=True","Sort=True")</f>
        <v>14.362453063609877</v>
      </c>
      <c r="U2135" s="43">
        <f ca="1">_xll.BInterpol('Base CDI'!$H$4:$H$28,'Base CDI'!$I$4:$I$29,S2135,"Cubic","Extrapolate=Linear","MultiX=Average","Skip=True","Sort=True")</f>
        <v>14.153071842814782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47897</v>
      </c>
      <c r="T2136" s="43">
        <f ca="1">_xll.BInterpol('Base CDI'!$H$4:$H$28,'Base CDI'!$J$4:$J$29,S2136,"Cubic","Extrapolate=Linear","MultiX=Average","Skip=True","Sort=True")</f>
        <v>14.3626733599286</v>
      </c>
      <c r="U2136" s="43">
        <f ca="1">_xll.BInterpol('Base CDI'!$H$4:$H$28,'Base CDI'!$I$4:$I$29,S2136,"Cubic","Extrapolate=Linear","MultiX=Average","Skip=True","Sort=True")</f>
        <v>14.153348247490106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47898</v>
      </c>
      <c r="T2137" s="43">
        <f ca="1">_xll.BInterpol('Base CDI'!$H$4:$H$28,'Base CDI'!$J$4:$J$29,S2137,"Cubic","Extrapolate=Linear","MultiX=Average","Skip=True","Sort=True")</f>
        <v>14.362893362662101</v>
      </c>
      <c r="U2137" s="43">
        <f ca="1">_xll.BInterpol('Base CDI'!$H$4:$H$28,'Base CDI'!$I$4:$I$29,S2137,"Cubic","Extrapolate=Linear","MultiX=Average","Skip=True","Sort=True")</f>
        <v>14.153624323088678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47899</v>
      </c>
      <c r="T2138" s="43">
        <f ca="1">_xll.BInterpol('Base CDI'!$H$4:$H$28,'Base CDI'!$J$4:$J$29,S2138,"Cubic","Extrapolate=Linear","MultiX=Average","Skip=True","Sort=True")</f>
        <v>14.363113071929904</v>
      </c>
      <c r="U2138" s="43">
        <f ca="1">_xll.BInterpol('Base CDI'!$H$4:$H$28,'Base CDI'!$I$4:$I$29,S2138,"Cubic","Extrapolate=Linear","MultiX=Average","Skip=True","Sort=True")</f>
        <v>14.153900069696977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47900</v>
      </c>
      <c r="T2139" s="43">
        <f ca="1">_xll.BInterpol('Base CDI'!$H$4:$H$28,'Base CDI'!$J$4:$J$29,S2139,"Cubic","Extrapolate=Linear","MultiX=Average","Skip=True","Sort=True")</f>
        <v>14.363332487851535</v>
      </c>
      <c r="U2139" s="43">
        <f ca="1">_xll.BInterpol('Base CDI'!$H$4:$H$28,'Base CDI'!$I$4:$I$29,S2139,"Cubic","Extrapolate=Linear","MultiX=Average","Skip=True","Sort=True")</f>
        <v>14.154175487401487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47901</v>
      </c>
      <c r="T2140" s="43">
        <f ca="1">_xll.BInterpol('Base CDI'!$H$4:$H$28,'Base CDI'!$J$4:$J$29,S2140,"Cubic","Extrapolate=Linear","MultiX=Average","Skip=True","Sort=True")</f>
        <v>14.363551610546521</v>
      </c>
      <c r="U2140" s="43">
        <f ca="1">_xll.BInterpol('Base CDI'!$H$4:$H$28,'Base CDI'!$I$4:$I$29,S2140,"Cubic","Extrapolate=Linear","MultiX=Average","Skip=True","Sort=True")</f>
        <v>14.154450576288687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47902</v>
      </c>
      <c r="T2141" s="43">
        <f ca="1">_xll.BInterpol('Base CDI'!$H$4:$H$28,'Base CDI'!$J$4:$J$29,S2141,"Cubic","Extrapolate=Linear","MultiX=Average","Skip=True","Sort=True")</f>
        <v>14.363770440134388</v>
      </c>
      <c r="U2141" s="43">
        <f ca="1">_xll.BInterpol('Base CDI'!$H$4:$H$28,'Base CDI'!$I$4:$I$29,S2141,"Cubic","Extrapolate=Linear","MultiX=Average","Skip=True","Sort=True")</f>
        <v>14.154725336445058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47903</v>
      </c>
      <c r="T2142" s="43">
        <f ca="1">_xll.BInterpol('Base CDI'!$H$4:$H$28,'Base CDI'!$J$4:$J$29,S2142,"Cubic","Extrapolate=Linear","MultiX=Average","Skip=True","Sort=True")</f>
        <v>14.36398897673466</v>
      </c>
      <c r="U2142" s="43">
        <f ca="1">_xll.BInterpol('Base CDI'!$H$4:$H$28,'Base CDI'!$I$4:$I$29,S2142,"Cubic","Extrapolate=Linear","MultiX=Average","Skip=True","Sort=True")</f>
        <v>14.154999767957083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47904</v>
      </c>
      <c r="T2143" s="43">
        <f ca="1">_xll.BInterpol('Base CDI'!$H$4:$H$28,'Base CDI'!$J$4:$J$29,S2143,"Cubic","Extrapolate=Linear","MultiX=Average","Skip=True","Sort=True")</f>
        <v>14.364207220466866</v>
      </c>
      <c r="U2143" s="43">
        <f ca="1">_xll.BInterpol('Base CDI'!$H$4:$H$28,'Base CDI'!$I$4:$I$29,S2143,"Cubic","Extrapolate=Linear","MultiX=Average","Skip=True","Sort=True")</f>
        <v>14.155273870911243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47905</v>
      </c>
      <c r="T2144" s="43">
        <f ca="1">_xll.BInterpol('Base CDI'!$H$4:$H$28,'Base CDI'!$J$4:$J$29,S2144,"Cubic","Extrapolate=Linear","MultiX=Average","Skip=True","Sort=True")</f>
        <v>14.364425171450533</v>
      </c>
      <c r="U2144" s="43">
        <f ca="1">_xll.BInterpol('Base CDI'!$H$4:$H$28,'Base CDI'!$I$4:$I$29,S2144,"Cubic","Extrapolate=Linear","MultiX=Average","Skip=True","Sort=True")</f>
        <v>14.155547645394018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47906</v>
      </c>
      <c r="T2145" s="43">
        <f ca="1">_xll.BInterpol('Base CDI'!$H$4:$H$28,'Base CDI'!$J$4:$J$29,S2145,"Cubic","Extrapolate=Linear","MultiX=Average","Skip=True","Sort=True")</f>
        <v>14.364642829805181</v>
      </c>
      <c r="U2145" s="43">
        <f ca="1">_xll.BInterpol('Base CDI'!$H$4:$H$28,'Base CDI'!$I$4:$I$29,S2145,"Cubic","Extrapolate=Linear","MultiX=Average","Skip=True","Sort=True")</f>
        <v>14.155821091491889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47907</v>
      </c>
      <c r="T2146" s="43">
        <f ca="1">_xll.BInterpol('Base CDI'!$H$4:$H$28,'Base CDI'!$J$4:$J$29,S2146,"Cubic","Extrapolate=Linear","MultiX=Average","Skip=True","Sort=True")</f>
        <v>14.364860195650342</v>
      </c>
      <c r="U2146" s="43">
        <f ca="1">_xll.BInterpol('Base CDI'!$H$4:$H$28,'Base CDI'!$I$4:$I$29,S2146,"Cubic","Extrapolate=Linear","MultiX=Average","Skip=True","Sort=True")</f>
        <v>14.156094209291341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47908</v>
      </c>
      <c r="T2147" s="43">
        <f ca="1">_xll.BInterpol('Base CDI'!$H$4:$H$28,'Base CDI'!$J$4:$J$29,S2147,"Cubic","Extrapolate=Linear","MultiX=Average","Skip=True","Sort=True")</f>
        <v>14.365077269105539</v>
      </c>
      <c r="U2147" s="43">
        <f ca="1">_xll.BInterpol('Base CDI'!$H$4:$H$28,'Base CDI'!$I$4:$I$29,S2147,"Cubic","Extrapolate=Linear","MultiX=Average","Skip=True","Sort=True")</f>
        <v>14.15636699887885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47909</v>
      </c>
      <c r="T2148" s="43">
        <f ca="1">_xll.BInterpol('Base CDI'!$H$4:$H$28,'Base CDI'!$J$4:$J$29,S2148,"Cubic","Extrapolate=Linear","MultiX=Average","Skip=True","Sort=True")</f>
        <v>14.365294050290299</v>
      </c>
      <c r="U2148" s="43">
        <f ca="1">_xll.BInterpol('Base CDI'!$H$4:$H$28,'Base CDI'!$I$4:$I$29,S2148,"Cubic","Extrapolate=Linear","MultiX=Average","Skip=True","Sort=True")</f>
        <v>14.156639460340902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47910</v>
      </c>
      <c r="T2149" s="43">
        <f ca="1">_xll.BInterpol('Base CDI'!$H$4:$H$28,'Base CDI'!$J$4:$J$29,S2149,"Cubic","Extrapolate=Linear","MultiX=Average","Skip=True","Sort=True")</f>
        <v>14.365510539324148</v>
      </c>
      <c r="U2149" s="43">
        <f ca="1">_xll.BInterpol('Base CDI'!$H$4:$H$28,'Base CDI'!$I$4:$I$29,S2149,"Cubic","Extrapolate=Linear","MultiX=Average","Skip=True","Sort=True")</f>
        <v>14.156911593763974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47911</v>
      </c>
      <c r="T2150" s="43">
        <f ca="1">_xll.BInterpol('Base CDI'!$H$4:$H$28,'Base CDI'!$J$4:$J$29,S2150,"Cubic","Extrapolate=Linear","MultiX=Average","Skip=True","Sort=True")</f>
        <v>14.365726736326611</v>
      </c>
      <c r="U2150" s="43">
        <f ca="1">_xll.BInterpol('Base CDI'!$H$4:$H$28,'Base CDI'!$I$4:$I$29,S2150,"Cubic","Extrapolate=Linear","MultiX=Average","Skip=True","Sort=True")</f>
        <v>14.157183399234551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47912</v>
      </c>
      <c r="T2151" s="43">
        <f ca="1">_xll.BInterpol('Base CDI'!$H$4:$H$28,'Base CDI'!$J$4:$J$29,S2151,"Cubic","Extrapolate=Linear","MultiX=Average","Skip=True","Sort=True")</f>
        <v>14.365942641417217</v>
      </c>
      <c r="U2151" s="43">
        <f ca="1">_xll.BInterpol('Base CDI'!$H$4:$H$28,'Base CDI'!$I$4:$I$29,S2151,"Cubic","Extrapolate=Linear","MultiX=Average","Skip=True","Sort=True")</f>
        <v>14.157454876839111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47913</v>
      </c>
      <c r="T2152" s="43">
        <f ca="1">_xll.BInterpol('Base CDI'!$H$4:$H$28,'Base CDI'!$J$4:$J$29,S2152,"Cubic","Extrapolate=Linear","MultiX=Average","Skip=True","Sort=True")</f>
        <v>14.366158254715488</v>
      </c>
      <c r="U2152" s="43">
        <f ca="1">_xll.BInterpol('Base CDI'!$H$4:$H$28,'Base CDI'!$I$4:$I$29,S2152,"Cubic","Extrapolate=Linear","MultiX=Average","Skip=True","Sort=True")</f>
        <v>14.157726026664138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47914</v>
      </c>
      <c r="T2153" s="43">
        <f ca="1">_xll.BInterpol('Base CDI'!$H$4:$H$28,'Base CDI'!$J$4:$J$29,S2153,"Cubic","Extrapolate=Linear","MultiX=Average","Skip=True","Sort=True")</f>
        <v>14.366373576340953</v>
      </c>
      <c r="U2153" s="43">
        <f ca="1">_xll.BInterpol('Base CDI'!$H$4:$H$28,'Base CDI'!$I$4:$I$29,S2153,"Cubic","Extrapolate=Linear","MultiX=Average","Skip=True","Sort=True")</f>
        <v>14.157996848796111</v>
      </c>
    </row>
    <row r="2154" spans="16:21" x14ac:dyDescent="0.25">
      <c r="P2154" s="10">
        <v>37645</v>
      </c>
      <c r="Q2154">
        <v>8.382066</v>
      </c>
      <c r="S2154" s="42">
        <f t="shared" ca="1" si="38"/>
        <v>47915</v>
      </c>
      <c r="T2154" s="43">
        <f ca="1">_xll.BInterpol('Base CDI'!$H$4:$H$28,'Base CDI'!$J$4:$J$29,S2154,"Cubic","Extrapolate=Linear","MultiX=Average","Skip=True","Sort=True")</f>
        <v>14.366588606413135</v>
      </c>
      <c r="U2154" s="43">
        <f ca="1">_xll.BInterpol('Base CDI'!$H$4:$H$28,'Base CDI'!$I$4:$I$29,S2154,"Cubic","Extrapolate=Linear","MultiX=Average","Skip=True","Sort=True")</f>
        <v>14.158267343321512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47916</v>
      </c>
      <c r="T2155" s="43">
        <f ca="1">_xll.BInterpol('Base CDI'!$H$4:$H$28,'Base CDI'!$J$4:$J$29,S2155,"Cubic","Extrapolate=Linear","MultiX=Average","Skip=True","Sort=True")</f>
        <v>14.366803345051563</v>
      </c>
      <c r="U2155" s="43">
        <f ca="1">_xll.BInterpol('Base CDI'!$H$4:$H$28,'Base CDI'!$I$4:$I$29,S2155,"Cubic","Extrapolate=Linear","MultiX=Average","Skip=True","Sort=True")</f>
        <v>14.158537510326823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47917</v>
      </c>
      <c r="T2156" s="43">
        <f ca="1">_xll.BInterpol('Base CDI'!$H$4:$H$28,'Base CDI'!$J$4:$J$29,S2156,"Cubic","Extrapolate=Linear","MultiX=Average","Skip=True","Sort=True")</f>
        <v>14.367017792375764</v>
      </c>
      <c r="U2156" s="43">
        <f ca="1">_xll.BInterpol('Base CDI'!$H$4:$H$28,'Base CDI'!$I$4:$I$29,S2156,"Cubic","Extrapolate=Linear","MultiX=Average","Skip=True","Sort=True")</f>
        <v>14.158807349898526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47918</v>
      </c>
      <c r="T2157" s="43">
        <f ca="1">_xll.BInterpol('Base CDI'!$H$4:$H$28,'Base CDI'!$J$4:$J$29,S2157,"Cubic","Extrapolate=Linear","MultiX=Average","Skip=True","Sort=True")</f>
        <v>14.36723194850526</v>
      </c>
      <c r="U2157" s="43">
        <f ca="1">_xll.BInterpol('Base CDI'!$H$4:$H$28,'Base CDI'!$I$4:$I$29,S2157,"Cubic","Extrapolate=Linear","MultiX=Average","Skip=True","Sort=True")</f>
        <v>14.159076862123101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47919</v>
      </c>
      <c r="T2158" s="43">
        <f ca="1">_xll.BInterpol('Base CDI'!$H$4:$H$28,'Base CDI'!$J$4:$J$29,S2158,"Cubic","Extrapolate=Linear","MultiX=Average","Skip=True","Sort=True")</f>
        <v>14.367445813559579</v>
      </c>
      <c r="U2158" s="43">
        <f ca="1">_xll.BInterpol('Base CDI'!$H$4:$H$28,'Base CDI'!$I$4:$I$29,S2158,"Cubic","Extrapolate=Linear","MultiX=Average","Skip=True","Sort=True")</f>
        <v>14.159346047087029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47920</v>
      </c>
      <c r="T2159" s="43">
        <f ca="1">_xll.BInterpol('Base CDI'!$H$4:$H$28,'Base CDI'!$J$4:$J$29,S2159,"Cubic","Extrapolate=Linear","MultiX=Average","Skip=True","Sort=True")</f>
        <v>14.367659387658248</v>
      </c>
      <c r="U2159" s="43">
        <f ca="1">_xll.BInterpol('Base CDI'!$H$4:$H$28,'Base CDI'!$I$4:$I$29,S2159,"Cubic","Extrapolate=Linear","MultiX=Average","Skip=True","Sort=True")</f>
        <v>14.15961490487679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47921</v>
      </c>
      <c r="T2160" s="43">
        <f ca="1">_xll.BInterpol('Base CDI'!$H$4:$H$28,'Base CDI'!$J$4:$J$29,S2160,"Cubic","Extrapolate=Linear","MultiX=Average","Skip=True","Sort=True")</f>
        <v>14.367872670920791</v>
      </c>
      <c r="U2160" s="43">
        <f ca="1">_xll.BInterpol('Base CDI'!$H$4:$H$28,'Base CDI'!$I$4:$I$29,S2160,"Cubic","Extrapolate=Linear","MultiX=Average","Skip=True","Sort=True")</f>
        <v>14.159883435578868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47922</v>
      </c>
      <c r="T2161" s="43">
        <f ca="1">_xll.BInterpol('Base CDI'!$H$4:$H$28,'Base CDI'!$J$4:$J$29,S2161,"Cubic","Extrapolate=Linear","MultiX=Average","Skip=True","Sort=True")</f>
        <v>14.368085663466736</v>
      </c>
      <c r="U2161" s="43">
        <f ca="1">_xll.BInterpol('Base CDI'!$H$4:$H$28,'Base CDI'!$I$4:$I$29,S2161,"Cubic","Extrapolate=Linear","MultiX=Average","Skip=True","Sort=True")</f>
        <v>14.160151639279743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47923</v>
      </c>
      <c r="T2162" s="43">
        <f ca="1">_xll.BInterpol('Base CDI'!$H$4:$H$28,'Base CDI'!$J$4:$J$29,S2162,"Cubic","Extrapolate=Linear","MultiX=Average","Skip=True","Sort=True")</f>
        <v>14.368298365415608</v>
      </c>
      <c r="U2162" s="43">
        <f ca="1">_xll.BInterpol('Base CDI'!$H$4:$H$28,'Base CDI'!$I$4:$I$29,S2162,"Cubic","Extrapolate=Linear","MultiX=Average","Skip=True","Sort=True")</f>
        <v>14.160419516065897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47924</v>
      </c>
      <c r="T2163" s="43">
        <f ca="1">_xll.BInterpol('Base CDI'!$H$4:$H$28,'Base CDI'!$J$4:$J$29,S2163,"Cubic","Extrapolate=Linear","MultiX=Average","Skip=True","Sort=True")</f>
        <v>14.368510776886932</v>
      </c>
      <c r="U2163" s="43">
        <f ca="1">_xll.BInterpol('Base CDI'!$H$4:$H$28,'Base CDI'!$I$4:$I$29,S2163,"Cubic","Extrapolate=Linear","MultiX=Average","Skip=True","Sort=True")</f>
        <v>14.16068706602381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47925</v>
      </c>
      <c r="T2164" s="43">
        <f ca="1">_xll.BInterpol('Base CDI'!$H$4:$H$28,'Base CDI'!$J$4:$J$29,S2164,"Cubic","Extrapolate=Linear","MultiX=Average","Skip=True","Sort=True")</f>
        <v>14.368722898000236</v>
      </c>
      <c r="U2164" s="43">
        <f ca="1">_xll.BInterpol('Base CDI'!$H$4:$H$28,'Base CDI'!$I$4:$I$29,S2164,"Cubic","Extrapolate=Linear","MultiX=Average","Skip=True","Sort=True")</f>
        <v>14.160954289239964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47926</v>
      </c>
      <c r="T2165" s="43">
        <f ca="1">_xll.BInterpol('Base CDI'!$H$4:$H$28,'Base CDI'!$J$4:$J$29,S2165,"Cubic","Extrapolate=Linear","MultiX=Average","Skip=True","Sort=True")</f>
        <v>14.368934728875045</v>
      </c>
      <c r="U2165" s="43">
        <f ca="1">_xll.BInterpol('Base CDI'!$H$4:$H$28,'Base CDI'!$I$4:$I$29,S2165,"Cubic","Extrapolate=Linear","MultiX=Average","Skip=True","Sort=True")</f>
        <v>14.161221185800841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47927</v>
      </c>
      <c r="T2166" s="43">
        <f ca="1">_xll.BInterpol('Base CDI'!$H$4:$H$28,'Base CDI'!$J$4:$J$29,S2166,"Cubic","Extrapolate=Linear","MultiX=Average","Skip=True","Sort=True")</f>
        <v>14.369146269630887</v>
      </c>
      <c r="U2166" s="43">
        <f ca="1">_xll.BInterpol('Base CDI'!$H$4:$H$28,'Base CDI'!$I$4:$I$29,S2166,"Cubic","Extrapolate=Linear","MultiX=Average","Skip=True","Sort=True")</f>
        <v>14.161487755792921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47928</v>
      </c>
      <c r="T2167" s="43">
        <f ca="1">_xll.BInterpol('Base CDI'!$H$4:$H$28,'Base CDI'!$J$4:$J$29,S2167,"Cubic","Extrapolate=Linear","MultiX=Average","Skip=True","Sort=True")</f>
        <v>14.369357520387284</v>
      </c>
      <c r="U2167" s="43">
        <f ca="1">_xll.BInterpol('Base CDI'!$H$4:$H$28,'Base CDI'!$I$4:$I$29,S2167,"Cubic","Extrapolate=Linear","MultiX=Average","Skip=True","Sort=True")</f>
        <v>14.161753999302684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47929</v>
      </c>
      <c r="T2168" s="43">
        <f ca="1">_xll.BInterpol('Base CDI'!$H$4:$H$28,'Base CDI'!$J$4:$J$29,S2168,"Cubic","Extrapolate=Linear","MultiX=Average","Skip=True","Sort=True")</f>
        <v>14.369568481263766</v>
      </c>
      <c r="U2168" s="43">
        <f ca="1">_xll.BInterpol('Base CDI'!$H$4:$H$28,'Base CDI'!$I$4:$I$29,S2168,"Cubic","Extrapolate=Linear","MultiX=Average","Skip=True","Sort=True")</f>
        <v>14.162019916416615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47930</v>
      </c>
      <c r="T2169" s="43">
        <f ca="1">_xll.BInterpol('Base CDI'!$H$4:$H$28,'Base CDI'!$J$4:$J$29,S2169,"Cubic","Extrapolate=Linear","MultiX=Average","Skip=True","Sort=True")</f>
        <v>14.369779152379856</v>
      </c>
      <c r="U2169" s="43">
        <f ca="1">_xll.BInterpol('Base CDI'!$H$4:$H$28,'Base CDI'!$I$4:$I$29,S2169,"Cubic","Extrapolate=Linear","MultiX=Average","Skip=True","Sort=True")</f>
        <v>14.162285507221192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47931</v>
      </c>
      <c r="T2170" s="43">
        <f ca="1">_xll.BInterpol('Base CDI'!$H$4:$H$28,'Base CDI'!$J$4:$J$29,S2170,"Cubic","Extrapolate=Linear","MultiX=Average","Skip=True","Sort=True")</f>
        <v>14.369989533855081</v>
      </c>
      <c r="U2170" s="43">
        <f ca="1">_xll.BInterpol('Base CDI'!$H$4:$H$28,'Base CDI'!$I$4:$I$29,S2170,"Cubic","Extrapolate=Linear","MultiX=Average","Skip=True","Sort=True")</f>
        <v>14.162550771802897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47932</v>
      </c>
      <c r="T2171" s="43">
        <f ca="1">_xll.BInterpol('Base CDI'!$H$4:$H$28,'Base CDI'!$J$4:$J$29,S2171,"Cubic","Extrapolate=Linear","MultiX=Average","Skip=True","Sort=True")</f>
        <v>14.370199625808969</v>
      </c>
      <c r="U2171" s="43">
        <f ca="1">_xll.BInterpol('Base CDI'!$H$4:$H$28,'Base CDI'!$I$4:$I$29,S2171,"Cubic","Extrapolate=Linear","MultiX=Average","Skip=True","Sort=True")</f>
        <v>14.162815710248212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47933</v>
      </c>
      <c r="T2172" s="43">
        <f ca="1">_xll.BInterpol('Base CDI'!$H$4:$H$28,'Base CDI'!$J$4:$J$29,S2172,"Cubic","Extrapolate=Linear","MultiX=Average","Skip=True","Sort=True")</f>
        <v>14.370409428361043</v>
      </c>
      <c r="U2172" s="43">
        <f ca="1">_xll.BInterpol('Base CDI'!$H$4:$H$28,'Base CDI'!$I$4:$I$29,S2172,"Cubic","Extrapolate=Linear","MultiX=Average","Skip=True","Sort=True")</f>
        <v>14.163080322643619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47934</v>
      </c>
      <c r="T2173" s="43">
        <f ca="1">_xll.BInterpol('Base CDI'!$H$4:$H$28,'Base CDI'!$J$4:$J$29,S2173,"Cubic","Extrapolate=Linear","MultiX=Average","Skip=True","Sort=True")</f>
        <v>14.370618941630831</v>
      </c>
      <c r="U2173" s="43">
        <f ca="1">_xll.BInterpol('Base CDI'!$H$4:$H$28,'Base CDI'!$I$4:$I$29,S2173,"Cubic","Extrapolate=Linear","MultiX=Average","Skip=True","Sort=True")</f>
        <v>14.163344609075597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47935</v>
      </c>
      <c r="T2174" s="43">
        <f ca="1">_xll.BInterpol('Base CDI'!$H$4:$H$28,'Base CDI'!$J$4:$J$29,S2174,"Cubic","Extrapolate=Linear","MultiX=Average","Skip=True","Sort=True")</f>
        <v>14.370828165737857</v>
      </c>
      <c r="U2174" s="43">
        <f ca="1">_xll.BInterpol('Base CDI'!$H$4:$H$28,'Base CDI'!$I$4:$I$29,S2174,"Cubic","Extrapolate=Linear","MultiX=Average","Skip=True","Sort=True")</f>
        <v>14.163608569630629</v>
      </c>
    </row>
    <row r="2175" spans="16:21" x14ac:dyDescent="0.25">
      <c r="P2175" s="10">
        <v>37676</v>
      </c>
      <c r="Q2175">
        <v>8.54162</v>
      </c>
      <c r="S2175" s="42">
        <f t="shared" ca="1" si="38"/>
        <v>47936</v>
      </c>
      <c r="T2175" s="43">
        <f ca="1">_xll.BInterpol('Base CDI'!$H$4:$H$28,'Base CDI'!$J$4:$J$29,S2175,"Cubic","Extrapolate=Linear","MultiX=Average","Skip=True","Sort=True")</f>
        <v>14.371037100801649</v>
      </c>
      <c r="U2175" s="43">
        <f ca="1">_xll.BInterpol('Base CDI'!$H$4:$H$28,'Base CDI'!$I$4:$I$29,S2175,"Cubic","Extrapolate=Linear","MultiX=Average","Skip=True","Sort=True")</f>
        <v>14.163872204395195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47937</v>
      </c>
      <c r="T2176" s="43">
        <f ca="1">_xll.BInterpol('Base CDI'!$H$4:$H$28,'Base CDI'!$J$4:$J$29,S2176,"Cubic","Extrapolate=Linear","MultiX=Average","Skip=True","Sort=True")</f>
        <v>14.371245746941733</v>
      </c>
      <c r="U2176" s="43">
        <f ca="1">_xll.BInterpol('Base CDI'!$H$4:$H$28,'Base CDI'!$I$4:$I$29,S2176,"Cubic","Extrapolate=Linear","MultiX=Average","Skip=True","Sort=True")</f>
        <v>14.164135513455779</v>
      </c>
    </row>
    <row r="2177" spans="16:21" x14ac:dyDescent="0.25">
      <c r="P2177" s="10">
        <v>37678</v>
      </c>
      <c r="Q2177">
        <v>8.557423</v>
      </c>
      <c r="S2177" s="42">
        <f t="shared" ca="1" si="38"/>
        <v>47938</v>
      </c>
      <c r="T2177" s="43">
        <f ca="1">_xll.BInterpol('Base CDI'!$H$4:$H$28,'Base CDI'!$J$4:$J$29,S2177,"Cubic","Extrapolate=Linear","MultiX=Average","Skip=True","Sort=True")</f>
        <v>14.371454104277635</v>
      </c>
      <c r="U2177" s="43">
        <f ca="1">_xll.BInterpol('Base CDI'!$H$4:$H$28,'Base CDI'!$I$4:$I$29,S2177,"Cubic","Extrapolate=Linear","MultiX=Average","Skip=True","Sort=True")</f>
        <v>14.164398496898858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47939</v>
      </c>
      <c r="T2178" s="43">
        <f ca="1">_xll.BInterpol('Base CDI'!$H$4:$H$28,'Base CDI'!$J$4:$J$29,S2178,"Cubic","Extrapolate=Linear","MultiX=Average","Skip=True","Sort=True")</f>
        <v>14.371662172928879</v>
      </c>
      <c r="U2178" s="43">
        <f ca="1">_xll.BInterpol('Base CDI'!$H$4:$H$28,'Base CDI'!$I$4:$I$29,S2178,"Cubic","Extrapolate=Linear","MultiX=Average","Skip=True","Sort=True")</f>
        <v>14.164661154810917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47940</v>
      </c>
      <c r="T2179" s="43">
        <f ca="1">_xll.BInterpol('Base CDI'!$H$4:$H$28,'Base CDI'!$J$4:$J$29,S2179,"Cubic","Extrapolate=Linear","MultiX=Average","Skip=True","Sort=True")</f>
        <v>14.371869953014993</v>
      </c>
      <c r="U2179" s="43">
        <f ca="1">_xll.BInterpol('Base CDI'!$H$4:$H$28,'Base CDI'!$I$4:$I$29,S2179,"Cubic","Extrapolate=Linear","MultiX=Average","Skip=True","Sort=True")</f>
        <v>14.164923487278434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47941</v>
      </c>
      <c r="T2180" s="43">
        <f ca="1">_xll.BInterpol('Base CDI'!$H$4:$H$28,'Base CDI'!$J$4:$J$29,S2180,"Cubic","Extrapolate=Linear","MultiX=Average","Skip=True","Sort=True")</f>
        <v>14.372077444655504</v>
      </c>
      <c r="U2180" s="43">
        <f ca="1">_xll.BInterpol('Base CDI'!$H$4:$H$28,'Base CDI'!$I$4:$I$29,S2180,"Cubic","Extrapolate=Linear","MultiX=Average","Skip=True","Sort=True")</f>
        <v>14.165185494387893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47942</v>
      </c>
      <c r="T2181" s="43">
        <f ca="1">_xll.BInterpol('Base CDI'!$H$4:$H$28,'Base CDI'!$J$4:$J$29,S2181,"Cubic","Extrapolate=Linear","MultiX=Average","Skip=True","Sort=True")</f>
        <v>14.372284647969934</v>
      </c>
      <c r="U2181" s="43">
        <f ca="1">_xll.BInterpol('Base CDI'!$H$4:$H$28,'Base CDI'!$I$4:$I$29,S2181,"Cubic","Extrapolate=Linear","MultiX=Average","Skip=True","Sort=True")</f>
        <v>14.165447176225776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47943</v>
      </c>
      <c r="T2182" s="43">
        <f ca="1">_xll.BInterpol('Base CDI'!$H$4:$H$28,'Base CDI'!$J$4:$J$29,S2182,"Cubic","Extrapolate=Linear","MultiX=Average","Skip=True","Sort=True")</f>
        <v>14.372491563077814</v>
      </c>
      <c r="U2182" s="43">
        <f ca="1">_xll.BInterpol('Base CDI'!$H$4:$H$28,'Base CDI'!$I$4:$I$29,S2182,"Cubic","Extrapolate=Linear","MultiX=Average","Skip=True","Sort=True")</f>
        <v>14.165708532878559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47944</v>
      </c>
      <c r="T2183" s="43">
        <f ca="1">_xll.BInterpol('Base CDI'!$H$4:$H$28,'Base CDI'!$J$4:$J$29,S2183,"Cubic","Extrapolate=Linear","MultiX=Average","Skip=True","Sort=True")</f>
        <v>14.372698190098665</v>
      </c>
      <c r="U2183" s="43">
        <f ca="1">_xll.BInterpol('Base CDI'!$H$4:$H$28,'Base CDI'!$I$4:$I$29,S2183,"Cubic","Extrapolate=Linear","MultiX=Average","Skip=True","Sort=True")</f>
        <v>14.165969564432729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47945</v>
      </c>
      <c r="T2184" s="43">
        <f ca="1">_xll.BInterpol('Base CDI'!$H$4:$H$28,'Base CDI'!$J$4:$J$29,S2184,"Cubic","Extrapolate=Linear","MultiX=Average","Skip=True","Sort=True")</f>
        <v>14.372904529152018</v>
      </c>
      <c r="U2184" s="43">
        <f ca="1">_xll.BInterpol('Base CDI'!$H$4:$H$28,'Base CDI'!$I$4:$I$29,S2184,"Cubic","Extrapolate=Linear","MultiX=Average","Skip=True","Sort=True")</f>
        <v>14.166230270974765</v>
      </c>
    </row>
    <row r="2185" spans="16:21" x14ac:dyDescent="0.25">
      <c r="P2185" s="10">
        <v>37692</v>
      </c>
      <c r="Q2185">
        <v>8.621048</v>
      </c>
      <c r="S2185" s="42">
        <f t="shared" ca="1" si="38"/>
        <v>47946</v>
      </c>
      <c r="T2185" s="43">
        <f ca="1">_xll.BInterpol('Base CDI'!$H$4:$H$28,'Base CDI'!$J$4:$J$29,S2185,"Cubic","Extrapolate=Linear","MultiX=Average","Skip=True","Sort=True")</f>
        <v>14.373110580357396</v>
      </c>
      <c r="U2185" s="43">
        <f ca="1">_xll.BInterpol('Base CDI'!$H$4:$H$28,'Base CDI'!$I$4:$I$29,S2185,"Cubic","Extrapolate=Linear","MultiX=Average","Skip=True","Sort=True")</f>
        <v>14.166490652591147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47947</v>
      </c>
      <c r="T2186" s="43">
        <f ca="1">_xll.BInterpol('Base CDI'!$H$4:$H$28,'Base CDI'!$J$4:$J$29,S2186,"Cubic","Extrapolate=Linear","MultiX=Average","Skip=True","Sort=True")</f>
        <v>14.373316343834325</v>
      </c>
      <c r="U2186" s="43">
        <f ca="1">_xll.BInterpol('Base CDI'!$H$4:$H$28,'Base CDI'!$I$4:$I$29,S2186,"Cubic","Extrapolate=Linear","MultiX=Average","Skip=True","Sort=True")</f>
        <v>14.166750709368358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47948</v>
      </c>
      <c r="T2187" s="43">
        <f ca="1">_xll.BInterpol('Base CDI'!$H$4:$H$28,'Base CDI'!$J$4:$J$29,S2187,"Cubic","Extrapolate=Linear","MultiX=Average","Skip=True","Sort=True")</f>
        <v>14.373521819702333</v>
      </c>
      <c r="U2187" s="43">
        <f ca="1">_xll.BInterpol('Base CDI'!$H$4:$H$28,'Base CDI'!$I$4:$I$29,S2187,"Cubic","Extrapolate=Linear","MultiX=Average","Skip=True","Sort=True")</f>
        <v>14.167010441392879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47949</v>
      </c>
      <c r="T2188" s="43">
        <f ca="1">_xll.BInterpol('Base CDI'!$H$4:$H$28,'Base CDI'!$J$4:$J$29,S2188,"Cubic","Extrapolate=Linear","MultiX=Average","Skip=True","Sort=True")</f>
        <v>14.373727008080943</v>
      </c>
      <c r="U2188" s="43">
        <f ca="1">_xll.BInterpol('Base CDI'!$H$4:$H$28,'Base CDI'!$I$4:$I$29,S2188,"Cubic","Extrapolate=Linear","MultiX=Average","Skip=True","Sort=True")</f>
        <v>14.167269848751191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47950</v>
      </c>
      <c r="T2189" s="43">
        <f ca="1">_xll.BInterpol('Base CDI'!$H$4:$H$28,'Base CDI'!$J$4:$J$29,S2189,"Cubic","Extrapolate=Linear","MultiX=Average","Skip=True","Sort=True")</f>
        <v>14.373931909089684</v>
      </c>
      <c r="U2189" s="43">
        <f ca="1">_xll.BInterpol('Base CDI'!$H$4:$H$28,'Base CDI'!$I$4:$I$29,S2189,"Cubic","Extrapolate=Linear","MultiX=Average","Skip=True","Sort=True")</f>
        <v>14.167528931529777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47951</v>
      </c>
      <c r="T2190" s="43">
        <f ca="1">_xll.BInterpol('Base CDI'!$H$4:$H$28,'Base CDI'!$J$4:$J$29,S2190,"Cubic","Extrapolate=Linear","MultiX=Average","Skip=True","Sort=True")</f>
        <v>14.37413652284808</v>
      </c>
      <c r="U2190" s="43">
        <f ca="1">_xll.BInterpol('Base CDI'!$H$4:$H$28,'Base CDI'!$I$4:$I$29,S2190,"Cubic","Extrapolate=Linear","MultiX=Average","Skip=True","Sort=True")</f>
        <v>14.167787689815114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47952</v>
      </c>
      <c r="T2191" s="43">
        <f ca="1">_xll.BInterpol('Base CDI'!$H$4:$H$28,'Base CDI'!$J$4:$J$29,S2191,"Cubic","Extrapolate=Linear","MultiX=Average","Skip=True","Sort=True")</f>
        <v>14.374340849475658</v>
      </c>
      <c r="U2191" s="43">
        <f ca="1">_xll.BInterpol('Base CDI'!$H$4:$H$28,'Base CDI'!$I$4:$I$29,S2191,"Cubic","Extrapolate=Linear","MultiX=Average","Skip=True","Sort=True")</f>
        <v>14.168046123693687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47953</v>
      </c>
      <c r="T2192" s="43">
        <f ca="1">_xll.BInterpol('Base CDI'!$H$4:$H$28,'Base CDI'!$J$4:$J$29,S2192,"Cubic","Extrapolate=Linear","MultiX=Average","Skip=True","Sort=True")</f>
        <v>14.374544889091943</v>
      </c>
      <c r="U2192" s="43">
        <f ca="1">_xll.BInterpol('Base CDI'!$H$4:$H$28,'Base CDI'!$I$4:$I$29,S2192,"Cubic","Extrapolate=Linear","MultiX=Average","Skip=True","Sort=True")</f>
        <v>14.168304233251975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47954</v>
      </c>
      <c r="T2193" s="43">
        <f ca="1">_xll.BInterpol('Base CDI'!$H$4:$H$28,'Base CDI'!$J$4:$J$29,S2193,"Cubic","Extrapolate=Linear","MultiX=Average","Skip=True","Sort=True")</f>
        <v>14.374748641816463</v>
      </c>
      <c r="U2193" s="43">
        <f ca="1">_xll.BInterpol('Base CDI'!$H$4:$H$28,'Base CDI'!$I$4:$I$29,S2193,"Cubic","Extrapolate=Linear","MultiX=Average","Skip=True","Sort=True")</f>
        <v>14.168562018576461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47955</v>
      </c>
      <c r="T2194" s="43">
        <f ca="1">_xll.BInterpol('Base CDI'!$H$4:$H$28,'Base CDI'!$J$4:$J$29,S2194,"Cubic","Extrapolate=Linear","MultiX=Average","Skip=True","Sort=True")</f>
        <v>14.374952107768744</v>
      </c>
      <c r="U2194" s="43">
        <f ca="1">_xll.BInterpol('Base CDI'!$H$4:$H$28,'Base CDI'!$I$4:$I$29,S2194,"Cubic","Extrapolate=Linear","MultiX=Average","Skip=True","Sort=True")</f>
        <v>14.168819479753626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47956</v>
      </c>
      <c r="T2195" s="43">
        <f ca="1">_xll.BInterpol('Base CDI'!$H$4:$H$28,'Base CDI'!$J$4:$J$29,S2195,"Cubic","Extrapolate=Linear","MultiX=Average","Skip=True","Sort=True")</f>
        <v>14.375155287068308</v>
      </c>
      <c r="U2195" s="43">
        <f ca="1">_xll.BInterpol('Base CDI'!$H$4:$H$28,'Base CDI'!$I$4:$I$29,S2195,"Cubic","Extrapolate=Linear","MultiX=Average","Skip=True","Sort=True")</f>
        <v>14.169076616869951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47957</v>
      </c>
      <c r="T2196" s="43">
        <f ca="1">_xll.BInterpol('Base CDI'!$H$4:$H$28,'Base CDI'!$J$4:$J$29,S2196,"Cubic","Extrapolate=Linear","MultiX=Average","Skip=True","Sort=True")</f>
        <v>14.375358179834686</v>
      </c>
      <c r="U2196" s="43">
        <f ca="1">_xll.BInterpol('Base CDI'!$H$4:$H$28,'Base CDI'!$I$4:$I$29,S2196,"Cubic","Extrapolate=Linear","MultiX=Average","Skip=True","Sort=True")</f>
        <v>14.169333430011916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47958</v>
      </c>
      <c r="T2197" s="43">
        <f ca="1">_xll.BInterpol('Base CDI'!$H$4:$H$28,'Base CDI'!$J$4:$J$29,S2197,"Cubic","Extrapolate=Linear","MultiX=Average","Skip=True","Sort=True")</f>
        <v>14.3755607861874</v>
      </c>
      <c r="U2197" s="43">
        <f ca="1">_xll.BInterpol('Base CDI'!$H$4:$H$28,'Base CDI'!$I$4:$I$29,S2197,"Cubic","Extrapolate=Linear","MultiX=Average","Skip=True","Sort=True")</f>
        <v>14.169589919266004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47959</v>
      </c>
      <c r="T2198" s="43">
        <f ca="1">_xll.BInterpol('Base CDI'!$H$4:$H$28,'Base CDI'!$J$4:$J$29,S2198,"Cubic","Extrapolate=Linear","MultiX=Average","Skip=True","Sort=True")</f>
        <v>14.375763106245978</v>
      </c>
      <c r="U2198" s="43">
        <f ca="1">_xll.BInterpol('Base CDI'!$H$4:$H$28,'Base CDI'!$I$4:$I$29,S2198,"Cubic","Extrapolate=Linear","MultiX=Average","Skip=True","Sort=True")</f>
        <v>14.169846084718696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47960</v>
      </c>
      <c r="T2199" s="43">
        <f ca="1">_xll.BInterpol('Base CDI'!$H$4:$H$28,'Base CDI'!$J$4:$J$29,S2199,"Cubic","Extrapolate=Linear","MultiX=Average","Skip=True","Sort=True")</f>
        <v>14.375965140129948</v>
      </c>
      <c r="U2199" s="43">
        <f ca="1">_xll.BInterpol('Base CDI'!$H$4:$H$28,'Base CDI'!$I$4:$I$29,S2199,"Cubic","Extrapolate=Linear","MultiX=Average","Skip=True","Sort=True")</f>
        <v>14.170101926456471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47961</v>
      </c>
      <c r="T2200" s="43">
        <f ca="1">_xll.BInterpol('Base CDI'!$H$4:$H$28,'Base CDI'!$J$4:$J$29,S2200,"Cubic","Extrapolate=Linear","MultiX=Average","Skip=True","Sort=True")</f>
        <v>14.376166887958833</v>
      </c>
      <c r="U2200" s="43">
        <f ca="1">_xll.BInterpol('Base CDI'!$H$4:$H$28,'Base CDI'!$I$4:$I$29,S2200,"Cubic","Extrapolate=Linear","MultiX=Average","Skip=True","Sort=True")</f>
        <v>14.170357444565814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47962</v>
      </c>
      <c r="T2201" s="43">
        <f ca="1">_xll.BInterpol('Base CDI'!$H$4:$H$28,'Base CDI'!$J$4:$J$29,S2201,"Cubic","Extrapolate=Linear","MultiX=Average","Skip=True","Sort=True")</f>
        <v>14.376368349852159</v>
      </c>
      <c r="U2201" s="43">
        <f ca="1">_xll.BInterpol('Base CDI'!$H$4:$H$28,'Base CDI'!$I$4:$I$29,S2201,"Cubic","Extrapolate=Linear","MultiX=Average","Skip=True","Sort=True")</f>
        <v>14.170612639133203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47963</v>
      </c>
      <c r="T2202" s="43">
        <f ca="1">_xll.BInterpol('Base CDI'!$H$4:$H$28,'Base CDI'!$J$4:$J$29,S2202,"Cubic","Extrapolate=Linear","MultiX=Average","Skip=True","Sort=True")</f>
        <v>14.376569525929455</v>
      </c>
      <c r="U2202" s="43">
        <f ca="1">_xll.BInterpol('Base CDI'!$H$4:$H$28,'Base CDI'!$I$4:$I$29,S2202,"Cubic","Extrapolate=Linear","MultiX=Average","Skip=True","Sort=True")</f>
        <v>14.170867510245122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47964</v>
      </c>
      <c r="T2203" s="43">
        <f ca="1">_xll.BInterpol('Base CDI'!$H$4:$H$28,'Base CDI'!$J$4:$J$29,S2203,"Cubic","Extrapolate=Linear","MultiX=Average","Skip=True","Sort=True")</f>
        <v>14.376770416310244</v>
      </c>
      <c r="U2203" s="43">
        <f ca="1">_xll.BInterpol('Base CDI'!$H$4:$H$28,'Base CDI'!$I$4:$I$29,S2203,"Cubic","Extrapolate=Linear","MultiX=Average","Skip=True","Sort=True")</f>
        <v>14.17112205798805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47965</v>
      </c>
      <c r="T2204" s="43">
        <f ca="1">_xll.BInterpol('Base CDI'!$H$4:$H$28,'Base CDI'!$J$4:$J$29,S2204,"Cubic","Extrapolate=Linear","MultiX=Average","Skip=True","Sort=True")</f>
        <v>14.376971021114052</v>
      </c>
      <c r="U2204" s="43">
        <f ca="1">_xll.BInterpol('Base CDI'!$H$4:$H$28,'Base CDI'!$I$4:$I$29,S2204,"Cubic","Extrapolate=Linear","MultiX=Average","Skip=True","Sort=True")</f>
        <v>14.17137628244847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47966</v>
      </c>
      <c r="T2205" s="43">
        <f ca="1">_xll.BInterpol('Base CDI'!$H$4:$H$28,'Base CDI'!$J$4:$J$29,S2205,"Cubic","Extrapolate=Linear","MultiX=Average","Skip=True","Sort=True")</f>
        <v>14.377171340460407</v>
      </c>
      <c r="U2205" s="43">
        <f ca="1">_xll.BInterpol('Base CDI'!$H$4:$H$28,'Base CDI'!$I$4:$I$29,S2205,"Cubic","Extrapolate=Linear","MultiX=Average","Skip=True","Sort=True")</f>
        <v>14.171630183712862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47967</v>
      </c>
      <c r="T2206" s="43">
        <f ca="1">_xll.BInterpol('Base CDI'!$H$4:$H$28,'Base CDI'!$J$4:$J$29,S2206,"Cubic","Extrapolate=Linear","MultiX=Average","Skip=True","Sort=True")</f>
        <v>14.377371374468835</v>
      </c>
      <c r="U2206" s="43">
        <f ca="1">_xll.BInterpol('Base CDI'!$H$4:$H$28,'Base CDI'!$I$4:$I$29,S2206,"Cubic","Extrapolate=Linear","MultiX=Average","Skip=True","Sort=True")</f>
        <v>14.171883761867708</v>
      </c>
    </row>
    <row r="2207" spans="16:21" x14ac:dyDescent="0.25">
      <c r="P2207" s="10">
        <v>37722</v>
      </c>
      <c r="Q2207">
        <v>8.798133</v>
      </c>
      <c r="S2207" s="42">
        <f t="shared" ca="1" si="39"/>
        <v>47968</v>
      </c>
      <c r="T2207" s="43">
        <f ca="1">_xll.BInterpol('Base CDI'!$H$4:$H$28,'Base CDI'!$J$4:$J$29,S2207,"Cubic","Extrapolate=Linear","MultiX=Average","Skip=True","Sort=True")</f>
        <v>14.377571123258859</v>
      </c>
      <c r="U2207" s="43">
        <f ca="1">_xll.BInterpol('Base CDI'!$H$4:$H$28,'Base CDI'!$I$4:$I$29,S2207,"Cubic","Extrapolate=Linear","MultiX=Average","Skip=True","Sort=True")</f>
        <v>14.172137016999487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47969</v>
      </c>
      <c r="T2208" s="43">
        <f ca="1">_xll.BInterpol('Base CDI'!$H$4:$H$28,'Base CDI'!$J$4:$J$29,S2208,"Cubic","Extrapolate=Linear","MultiX=Average","Skip=True","Sort=True")</f>
        <v>14.377770586950009</v>
      </c>
      <c r="U2208" s="43">
        <f ca="1">_xll.BInterpol('Base CDI'!$H$4:$H$28,'Base CDI'!$I$4:$I$29,S2208,"Cubic","Extrapolate=Linear","MultiX=Average","Skip=True","Sort=True")</f>
        <v>14.172389949194685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47970</v>
      </c>
      <c r="T2209" s="43">
        <f ca="1">_xll.BInterpol('Base CDI'!$H$4:$H$28,'Base CDI'!$J$4:$J$29,S2209,"Cubic","Extrapolate=Linear","MultiX=Average","Skip=True","Sort=True")</f>
        <v>14.377969765661808</v>
      </c>
      <c r="U2209" s="43">
        <f ca="1">_xll.BInterpol('Base CDI'!$H$4:$H$28,'Base CDI'!$I$4:$I$29,S2209,"Cubic","Extrapolate=Linear","MultiX=Average","Skip=True","Sort=True")</f>
        <v>14.172642558539778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47971</v>
      </c>
      <c r="T2210" s="43">
        <f ca="1">_xll.BInterpol('Base CDI'!$H$4:$H$28,'Base CDI'!$J$4:$J$29,S2210,"Cubic","Extrapolate=Linear","MultiX=Average","Skip=True","Sort=True")</f>
        <v>14.378168659513783</v>
      </c>
      <c r="U2210" s="43">
        <f ca="1">_xll.BInterpol('Base CDI'!$H$4:$H$28,'Base CDI'!$I$4:$I$29,S2210,"Cubic","Extrapolate=Linear","MultiX=Average","Skip=True","Sort=True")</f>
        <v>14.172894845121251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47972</v>
      </c>
      <c r="T2211" s="43">
        <f ca="1">_xll.BInterpol('Base CDI'!$H$4:$H$28,'Base CDI'!$J$4:$J$29,S2211,"Cubic","Extrapolate=Linear","MultiX=Average","Skip=True","Sort=True")</f>
        <v>14.37836726862546</v>
      </c>
      <c r="U2211" s="43">
        <f ca="1">_xll.BInterpol('Base CDI'!$H$4:$H$28,'Base CDI'!$I$4:$I$29,S2211,"Cubic","Extrapolate=Linear","MultiX=Average","Skip=True","Sort=True")</f>
        <v>14.173146809025583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47973</v>
      </c>
      <c r="T2212" s="43">
        <f ca="1">_xll.BInterpol('Base CDI'!$H$4:$H$28,'Base CDI'!$J$4:$J$29,S2212,"Cubic","Extrapolate=Linear","MultiX=Average","Skip=True","Sort=True")</f>
        <v>14.378565593116367</v>
      </c>
      <c r="U2212" s="43">
        <f ca="1">_xll.BInterpol('Base CDI'!$H$4:$H$28,'Base CDI'!$I$4:$I$29,S2212,"Cubic","Extrapolate=Linear","MultiX=Average","Skip=True","Sort=True")</f>
        <v>14.173398450339258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47974</v>
      </c>
      <c r="T2213" s="43">
        <f ca="1">_xll.BInterpol('Base CDI'!$H$4:$H$28,'Base CDI'!$J$4:$J$29,S2213,"Cubic","Extrapolate=Linear","MultiX=Average","Skip=True","Sort=True")</f>
        <v>14.378763633106027</v>
      </c>
      <c r="U2213" s="43">
        <f ca="1">_xll.BInterpol('Base CDI'!$H$4:$H$28,'Base CDI'!$I$4:$I$29,S2213,"Cubic","Extrapolate=Linear","MultiX=Average","Skip=True","Sort=True")</f>
        <v>14.173649769148753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47975</v>
      </c>
      <c r="T2214" s="43">
        <f ca="1">_xll.BInterpol('Base CDI'!$H$4:$H$28,'Base CDI'!$J$4:$J$29,S2214,"Cubic","Extrapolate=Linear","MultiX=Average","Skip=True","Sort=True")</f>
        <v>14.378961388713968</v>
      </c>
      <c r="U2214" s="43">
        <f ca="1">_xll.BInterpol('Base CDI'!$H$4:$H$28,'Base CDI'!$I$4:$I$29,S2214,"Cubic","Extrapolate=Linear","MultiX=Average","Skip=True","Sort=True")</f>
        <v>14.173900765540553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47976</v>
      </c>
      <c r="T2215" s="43">
        <f ca="1">_xll.BInterpol('Base CDI'!$H$4:$H$28,'Base CDI'!$J$4:$J$29,S2215,"Cubic","Extrapolate=Linear","MultiX=Average","Skip=True","Sort=True")</f>
        <v>14.379158860059714</v>
      </c>
      <c r="U2215" s="43">
        <f ca="1">_xll.BInterpol('Base CDI'!$H$4:$H$28,'Base CDI'!$I$4:$I$29,S2215,"Cubic","Extrapolate=Linear","MultiX=Average","Skip=True","Sort=True")</f>
        <v>14.174151439601138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47977</v>
      </c>
      <c r="T2216" s="43">
        <f ca="1">_xll.BInterpol('Base CDI'!$H$4:$H$28,'Base CDI'!$J$4:$J$29,S2216,"Cubic","Extrapolate=Linear","MultiX=Average","Skip=True","Sort=True")</f>
        <v>14.379356047262794</v>
      </c>
      <c r="U2216" s="43">
        <f ca="1">_xll.BInterpol('Base CDI'!$H$4:$H$28,'Base CDI'!$I$4:$I$29,S2216,"Cubic","Extrapolate=Linear","MultiX=Average","Skip=True","Sort=True")</f>
        <v>14.17440179141699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47978</v>
      </c>
      <c r="T2217" s="43">
        <f ca="1">_xll.BInterpol('Base CDI'!$H$4:$H$28,'Base CDI'!$J$4:$J$29,S2217,"Cubic","Extrapolate=Linear","MultiX=Average","Skip=True","Sort=True")</f>
        <v>14.379552950442731</v>
      </c>
      <c r="U2217" s="43">
        <f ca="1">_xll.BInterpol('Base CDI'!$H$4:$H$28,'Base CDI'!$I$4:$I$29,S2217,"Cubic","Extrapolate=Linear","MultiX=Average","Skip=True","Sort=True")</f>
        <v>14.174651821074589</v>
      </c>
    </row>
    <row r="2218" spans="16:21" x14ac:dyDescent="0.25">
      <c r="P2218" s="10">
        <v>37741</v>
      </c>
      <c r="Q2218">
        <v>8.888083</v>
      </c>
      <c r="S2218" s="42">
        <f t="shared" ca="1" si="39"/>
        <v>47979</v>
      </c>
      <c r="T2218" s="43">
        <f ca="1">_xll.BInterpol('Base CDI'!$H$4:$H$28,'Base CDI'!$J$4:$J$29,S2218,"Cubic","Extrapolate=Linear","MultiX=Average","Skip=True","Sort=True")</f>
        <v>14.379749569719053</v>
      </c>
      <c r="U2218" s="43">
        <f ca="1">_xll.BInterpol('Base CDI'!$H$4:$H$28,'Base CDI'!$I$4:$I$29,S2218,"Cubic","Extrapolate=Linear","MultiX=Average","Skip=True","Sort=True")</f>
        <v>14.174901528660415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47980</v>
      </c>
      <c r="T2219" s="43">
        <f ca="1">_xll.BInterpol('Base CDI'!$H$4:$H$28,'Base CDI'!$J$4:$J$29,S2219,"Cubic","Extrapolate=Linear","MultiX=Average","Skip=True","Sort=True")</f>
        <v>14.379945905211285</v>
      </c>
      <c r="U2219" s="43">
        <f ca="1">_xll.BInterpol('Base CDI'!$H$4:$H$28,'Base CDI'!$I$4:$I$29,S2219,"Cubic","Extrapolate=Linear","MultiX=Average","Skip=True","Sort=True")</f>
        <v>14.175150914260954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47981</v>
      </c>
      <c r="T2220" s="43">
        <f ca="1">_xll.BInterpol('Base CDI'!$H$4:$H$28,'Base CDI'!$J$4:$J$29,S2220,"Cubic","Extrapolate=Linear","MultiX=Average","Skip=True","Sort=True")</f>
        <v>14.380141957038955</v>
      </c>
      <c r="U2220" s="43">
        <f ca="1">_xll.BInterpol('Base CDI'!$H$4:$H$28,'Base CDI'!$I$4:$I$29,S2220,"Cubic","Extrapolate=Linear","MultiX=Average","Skip=True","Sort=True")</f>
        <v>14.175399977962682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47982</v>
      </c>
      <c r="T2221" s="43">
        <f ca="1">_xll.BInterpol('Base CDI'!$H$4:$H$28,'Base CDI'!$J$4:$J$29,S2221,"Cubic","Extrapolate=Linear","MultiX=Average","Skip=True","Sort=True")</f>
        <v>14.380337725321585</v>
      </c>
      <c r="U2221" s="43">
        <f ca="1">_xll.BInterpol('Base CDI'!$H$4:$H$28,'Base CDI'!$I$4:$I$29,S2221,"Cubic","Extrapolate=Linear","MultiX=Average","Skip=True","Sort=True")</f>
        <v>14.175648719852083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47983</v>
      </c>
      <c r="T2222" s="43">
        <f ca="1">_xll.BInterpol('Base CDI'!$H$4:$H$28,'Base CDI'!$J$4:$J$29,S2222,"Cubic","Extrapolate=Linear","MultiX=Average","Skip=True","Sort=True")</f>
        <v>14.380533210178704</v>
      </c>
      <c r="U2222" s="43">
        <f ca="1">_xll.BInterpol('Base CDI'!$H$4:$H$28,'Base CDI'!$I$4:$I$29,S2222,"Cubic","Extrapolate=Linear","MultiX=Average","Skip=True","Sort=True")</f>
        <v>14.175897140015637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47984</v>
      </c>
      <c r="T2223" s="43">
        <f ca="1">_xll.BInterpol('Base CDI'!$H$4:$H$28,'Base CDI'!$J$4:$J$29,S2223,"Cubic","Extrapolate=Linear","MultiX=Average","Skip=True","Sort=True")</f>
        <v>14.380728411729839</v>
      </c>
      <c r="U2223" s="43">
        <f ca="1">_xll.BInterpol('Base CDI'!$H$4:$H$28,'Base CDI'!$I$4:$I$29,S2223,"Cubic","Extrapolate=Linear","MultiX=Average","Skip=True","Sort=True")</f>
        <v>14.176145238539826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47985</v>
      </c>
      <c r="T2224" s="43">
        <f ca="1">_xll.BInterpol('Base CDI'!$H$4:$H$28,'Base CDI'!$J$4:$J$29,S2224,"Cubic","Extrapolate=Linear","MultiX=Average","Skip=True","Sort=True")</f>
        <v>14.380923330094513</v>
      </c>
      <c r="U2224" s="43">
        <f ca="1">_xll.BInterpol('Base CDI'!$H$4:$H$28,'Base CDI'!$I$4:$I$29,S2224,"Cubic","Extrapolate=Linear","MultiX=Average","Skip=True","Sort=True")</f>
        <v>14.176393015511133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47986</v>
      </c>
      <c r="T2225" s="43">
        <f ca="1">_xll.BInterpol('Base CDI'!$H$4:$H$28,'Base CDI'!$J$4:$J$29,S2225,"Cubic","Extrapolate=Linear","MultiX=Average","Skip=True","Sort=True")</f>
        <v>14.381117965392253</v>
      </c>
      <c r="U2225" s="43">
        <f ca="1">_xll.BInterpol('Base CDI'!$H$4:$H$28,'Base CDI'!$I$4:$I$29,S2225,"Cubic","Extrapolate=Linear","MultiX=Average","Skip=True","Sort=True")</f>
        <v>14.176640471016036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47987</v>
      </c>
      <c r="T2226" s="43">
        <f ca="1">_xll.BInterpol('Base CDI'!$H$4:$H$28,'Base CDI'!$J$4:$J$29,S2226,"Cubic","Extrapolate=Linear","MultiX=Average","Skip=True","Sort=True")</f>
        <v>14.381312317742587</v>
      </c>
      <c r="U2226" s="43">
        <f ca="1">_xll.BInterpol('Base CDI'!$H$4:$H$28,'Base CDI'!$I$4:$I$29,S2226,"Cubic","Extrapolate=Linear","MultiX=Average","Skip=True","Sort=True")</f>
        <v>14.176887605141019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47988</v>
      </c>
      <c r="T2227" s="43">
        <f ca="1">_xll.BInterpol('Base CDI'!$H$4:$H$28,'Base CDI'!$J$4:$J$29,S2227,"Cubic","Extrapolate=Linear","MultiX=Average","Skip=True","Sort=True")</f>
        <v>14.381506387265039</v>
      </c>
      <c r="U2227" s="43">
        <f ca="1">_xll.BInterpol('Base CDI'!$H$4:$H$28,'Base CDI'!$I$4:$I$29,S2227,"Cubic","Extrapolate=Linear","MultiX=Average","Skip=True","Sort=True")</f>
        <v>14.177134417972562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47989</v>
      </c>
      <c r="T2228" s="43">
        <f ca="1">_xll.BInterpol('Base CDI'!$H$4:$H$28,'Base CDI'!$J$4:$J$29,S2228,"Cubic","Extrapolate=Linear","MultiX=Average","Skip=True","Sort=True")</f>
        <v>14.381700174079135</v>
      </c>
      <c r="U2228" s="43">
        <f ca="1">_xll.BInterpol('Base CDI'!$H$4:$H$28,'Base CDI'!$I$4:$I$29,S2228,"Cubic","Extrapolate=Linear","MultiX=Average","Skip=True","Sort=True")</f>
        <v>14.177380909597145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47990</v>
      </c>
      <c r="T2229" s="43">
        <f ca="1">_xll.BInterpol('Base CDI'!$H$4:$H$28,'Base CDI'!$J$4:$J$29,S2229,"Cubic","Extrapolate=Linear","MultiX=Average","Skip=True","Sort=True")</f>
        <v>14.381893678304403</v>
      </c>
      <c r="U2229" s="43">
        <f ca="1">_xll.BInterpol('Base CDI'!$H$4:$H$28,'Base CDI'!$I$4:$I$29,S2229,"Cubic","Extrapolate=Linear","MultiX=Average","Skip=True","Sort=True")</f>
        <v>14.177627080101251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47991</v>
      </c>
      <c r="T2230" s="43">
        <f ca="1">_xll.BInterpol('Base CDI'!$H$4:$H$28,'Base CDI'!$J$4:$J$29,S2230,"Cubic","Extrapolate=Linear","MultiX=Average","Skip=True","Sort=True")</f>
        <v>14.382086900060367</v>
      </c>
      <c r="U2230" s="43">
        <f ca="1">_xll.BInterpol('Base CDI'!$H$4:$H$28,'Base CDI'!$I$4:$I$29,S2230,"Cubic","Extrapolate=Linear","MultiX=Average","Skip=True","Sort=True")</f>
        <v>14.177872929571361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47992</v>
      </c>
      <c r="T2231" s="43">
        <f ca="1">_xll.BInterpol('Base CDI'!$H$4:$H$28,'Base CDI'!$J$4:$J$29,S2231,"Cubic","Extrapolate=Linear","MultiX=Average","Skip=True","Sort=True")</f>
        <v>14.382279839466552</v>
      </c>
      <c r="U2231" s="43">
        <f ca="1">_xll.BInterpol('Base CDI'!$H$4:$H$28,'Base CDI'!$I$4:$I$29,S2231,"Cubic","Extrapolate=Linear","MultiX=Average","Skip=True","Sort=True")</f>
        <v>14.178118458093957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47993</v>
      </c>
      <c r="T2232" s="43">
        <f ca="1">_xll.BInterpol('Base CDI'!$H$4:$H$28,'Base CDI'!$J$4:$J$29,S2232,"Cubic","Extrapolate=Linear","MultiX=Average","Skip=True","Sort=True")</f>
        <v>14.382472496642487</v>
      </c>
      <c r="U2232" s="43">
        <f ca="1">_xll.BInterpol('Base CDI'!$H$4:$H$28,'Base CDI'!$I$4:$I$29,S2232,"Cubic","Extrapolate=Linear","MultiX=Average","Skip=True","Sort=True")</f>
        <v>14.178363665755517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47994</v>
      </c>
      <c r="T2233" s="43">
        <f ca="1">_xll.BInterpol('Base CDI'!$H$4:$H$28,'Base CDI'!$J$4:$J$29,S2233,"Cubic","Extrapolate=Linear","MultiX=Average","Skip=True","Sort=True")</f>
        <v>14.382664871707696</v>
      </c>
      <c r="U2233" s="43">
        <f ca="1">_xll.BInterpol('Base CDI'!$H$4:$H$28,'Base CDI'!$I$4:$I$29,S2233,"Cubic","Extrapolate=Linear","MultiX=Average","Skip=True","Sort=True")</f>
        <v>14.178608552642526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47995</v>
      </c>
      <c r="T2234" s="43">
        <f ca="1">_xll.BInterpol('Base CDI'!$H$4:$H$28,'Base CDI'!$J$4:$J$29,S2234,"Cubic","Extrapolate=Linear","MultiX=Average","Skip=True","Sort=True")</f>
        <v>14.382856964781707</v>
      </c>
      <c r="U2234" s="43">
        <f ca="1">_xll.BInterpol('Base CDI'!$H$4:$H$28,'Base CDI'!$I$4:$I$29,S2234,"Cubic","Extrapolate=Linear","MultiX=Average","Skip=True","Sort=True")</f>
        <v>14.178853118841465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47996</v>
      </c>
      <c r="T2235" s="43">
        <f ca="1">_xll.BInterpol('Base CDI'!$H$4:$H$28,'Base CDI'!$J$4:$J$29,S2235,"Cubic","Extrapolate=Linear","MultiX=Average","Skip=True","Sort=True")</f>
        <v>14.383048775984044</v>
      </c>
      <c r="U2235" s="43">
        <f ca="1">_xll.BInterpol('Base CDI'!$H$4:$H$28,'Base CDI'!$I$4:$I$29,S2235,"Cubic","Extrapolate=Linear","MultiX=Average","Skip=True","Sort=True")</f>
        <v>14.179097364438812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47997</v>
      </c>
      <c r="T2236" s="43">
        <f ca="1">_xll.BInterpol('Base CDI'!$H$4:$H$28,'Base CDI'!$J$4:$J$29,S2236,"Cubic","Extrapolate=Linear","MultiX=Average","Skip=True","Sort=True")</f>
        <v>14.383240305434235</v>
      </c>
      <c r="U2236" s="43">
        <f ca="1">_xll.BInterpol('Base CDI'!$H$4:$H$28,'Base CDI'!$I$4:$I$29,S2236,"Cubic","Extrapolate=Linear","MultiX=Average","Skip=True","Sort=True")</f>
        <v>14.179341289521052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47998</v>
      </c>
      <c r="T2237" s="43">
        <f ca="1">_xll.BInterpol('Base CDI'!$H$4:$H$28,'Base CDI'!$J$4:$J$29,S2237,"Cubic","Extrapolate=Linear","MultiX=Average","Skip=True","Sort=True")</f>
        <v>14.383431553251803</v>
      </c>
      <c r="U2237" s="43">
        <f ca="1">_xll.BInterpol('Base CDI'!$H$4:$H$28,'Base CDI'!$I$4:$I$29,S2237,"Cubic","Extrapolate=Linear","MultiX=Average","Skip=True","Sort=True")</f>
        <v>14.179584894174663</v>
      </c>
    </row>
    <row r="2238" spans="16:21" x14ac:dyDescent="0.25">
      <c r="P2238" s="10">
        <v>37770</v>
      </c>
      <c r="Q2238">
        <v>9.053903</v>
      </c>
      <c r="S2238" s="42">
        <f t="shared" ca="1" si="39"/>
        <v>47999</v>
      </c>
      <c r="T2238" s="43">
        <f ca="1">_xll.BInterpol('Base CDI'!$H$4:$H$28,'Base CDI'!$J$4:$J$29,S2238,"Cubic","Extrapolate=Linear","MultiX=Average","Skip=True","Sort=True")</f>
        <v>14.383622519556276</v>
      </c>
      <c r="U2238" s="43">
        <f ca="1">_xll.BInterpol('Base CDI'!$H$4:$H$28,'Base CDI'!$I$4:$I$29,S2238,"Cubic","Extrapolate=Linear","MultiX=Average","Skip=True","Sort=True")</f>
        <v>14.17982817848613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48000</v>
      </c>
      <c r="T2239" s="43">
        <f ca="1">_xll.BInterpol('Base CDI'!$H$4:$H$28,'Base CDI'!$J$4:$J$29,S2239,"Cubic","Extrapolate=Linear","MultiX=Average","Skip=True","Sort=True")</f>
        <v>14.383813204467181</v>
      </c>
      <c r="U2239" s="43">
        <f ca="1">_xll.BInterpol('Base CDI'!$H$4:$H$28,'Base CDI'!$I$4:$I$29,S2239,"Cubic","Extrapolate=Linear","MultiX=Average","Skip=True","Sort=True")</f>
        <v>14.18007114254193</v>
      </c>
    </row>
    <row r="2240" spans="16:21" x14ac:dyDescent="0.25">
      <c r="P2240" s="10">
        <v>37774</v>
      </c>
      <c r="Q2240">
        <v>9.070627</v>
      </c>
      <c r="S2240" s="42">
        <f t="shared" ca="1" si="39"/>
        <v>48001</v>
      </c>
      <c r="T2240" s="43">
        <f ca="1">_xll.BInterpol('Base CDI'!$H$4:$H$28,'Base CDI'!$J$4:$J$29,S2240,"Cubic","Extrapolate=Linear","MultiX=Average","Skip=True","Sort=True")</f>
        <v>14.384003608104042</v>
      </c>
      <c r="U2240" s="43">
        <f ca="1">_xll.BInterpol('Base CDI'!$H$4:$H$28,'Base CDI'!$I$4:$I$29,S2240,"Cubic","Extrapolate=Linear","MultiX=Average","Skip=True","Sort=True")</f>
        <v>14.180313786428547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48002</v>
      </c>
      <c r="T2241" s="43">
        <f ca="1">_xll.BInterpol('Base CDI'!$H$4:$H$28,'Base CDI'!$J$4:$J$29,S2241,"Cubic","Extrapolate=Linear","MultiX=Average","Skip=True","Sort=True")</f>
        <v>14.384193730586386</v>
      </c>
      <c r="U2241" s="43">
        <f ca="1">_xll.BInterpol('Base CDI'!$H$4:$H$28,'Base CDI'!$I$4:$I$29,S2241,"Cubic","Extrapolate=Linear","MultiX=Average","Skip=True","Sort=True")</f>
        <v>14.180556110232462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48003</v>
      </c>
      <c r="T2242" s="43">
        <f ca="1">_xll.BInterpol('Base CDI'!$H$4:$H$28,'Base CDI'!$J$4:$J$29,S2242,"Cubic","Extrapolate=Linear","MultiX=Average","Skip=True","Sort=True")</f>
        <v>14.384383572033739</v>
      </c>
      <c r="U2242" s="43">
        <f ca="1">_xll.BInterpol('Base CDI'!$H$4:$H$28,'Base CDI'!$I$4:$I$29,S2242,"Cubic","Extrapolate=Linear","MultiX=Average","Skip=True","Sort=True")</f>
        <v>14.180798114040156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48004</v>
      </c>
      <c r="T2243" s="43">
        <f ca="1">_xll.BInterpol('Base CDI'!$H$4:$H$28,'Base CDI'!$J$4:$J$29,S2243,"Cubic","Extrapolate=Linear","MultiX=Average","Skip=True","Sort=True")</f>
        <v>14.384573132565626</v>
      </c>
      <c r="U2243" s="43">
        <f ca="1">_xll.BInterpol('Base CDI'!$H$4:$H$28,'Base CDI'!$I$4:$I$29,S2243,"Cubic","Extrapolate=Linear","MultiX=Average","Skip=True","Sort=True")</f>
        <v>14.18103979793811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48005</v>
      </c>
      <c r="T2244" s="43">
        <f ca="1">_xll.BInterpol('Base CDI'!$H$4:$H$28,'Base CDI'!$J$4:$J$29,S2244,"Cubic","Extrapolate=Linear","MultiX=Average","Skip=True","Sort=True")</f>
        <v>14.384762412301574</v>
      </c>
      <c r="U2244" s="43">
        <f ca="1">_xll.BInterpol('Base CDI'!$H$4:$H$28,'Base CDI'!$I$4:$I$29,S2244,"Cubic","Extrapolate=Linear","MultiX=Average","Skip=True","Sort=True")</f>
        <v>14.181281162012805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48006</v>
      </c>
      <c r="T2245" s="43">
        <f ca="1">_xll.BInterpol('Base CDI'!$H$4:$H$28,'Base CDI'!$J$4:$J$29,S2245,"Cubic","Extrapolate=Linear","MultiX=Average","Skip=True","Sort=True")</f>
        <v>14.38495141136111</v>
      </c>
      <c r="U2245" s="43">
        <f ca="1">_xll.BInterpol('Base CDI'!$H$4:$H$28,'Base CDI'!$I$4:$I$29,S2245,"Cubic","Extrapolate=Linear","MultiX=Average","Skip=True","Sort=True")</f>
        <v>14.181522206350722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48007</v>
      </c>
      <c r="T2246" s="43">
        <f ca="1">_xll.BInterpol('Base CDI'!$H$4:$H$28,'Base CDI'!$J$4:$J$29,S2246,"Cubic","Extrapolate=Linear","MultiX=Average","Skip=True","Sort=True")</f>
        <v>14.385140129863759</v>
      </c>
      <c r="U2246" s="43">
        <f ca="1">_xll.BInterpol('Base CDI'!$H$4:$H$28,'Base CDI'!$I$4:$I$29,S2246,"Cubic","Extrapolate=Linear","MultiX=Average","Skip=True","Sort=True")</f>
        <v>14.181762931038344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48008</v>
      </c>
      <c r="T2247" s="43">
        <f ca="1">_xll.BInterpol('Base CDI'!$H$4:$H$28,'Base CDI'!$J$4:$J$29,S2247,"Cubic","Extrapolate=Linear","MultiX=Average","Skip=True","Sort=True")</f>
        <v>14.385328567929045</v>
      </c>
      <c r="U2247" s="43">
        <f ca="1">_xll.BInterpol('Base CDI'!$H$4:$H$28,'Base CDI'!$I$4:$I$29,S2247,"Cubic","Extrapolate=Linear","MultiX=Average","Skip=True","Sort=True")</f>
        <v>14.182003336162152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48009</v>
      </c>
      <c r="T2248" s="43">
        <f ca="1">_xll.BInterpol('Base CDI'!$H$4:$H$28,'Base CDI'!$J$4:$J$29,S2248,"Cubic","Extrapolate=Linear","MultiX=Average","Skip=True","Sort=True")</f>
        <v>14.385516725676499</v>
      </c>
      <c r="U2248" s="43">
        <f ca="1">_xll.BInterpol('Base CDI'!$H$4:$H$28,'Base CDI'!$I$4:$I$29,S2248,"Cubic","Extrapolate=Linear","MultiX=Average","Skip=True","Sort=True")</f>
        <v>14.182243421808625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48010</v>
      </c>
      <c r="T2249" s="43">
        <f ca="1">_xll.BInterpol('Base CDI'!$H$4:$H$28,'Base CDI'!$J$4:$J$29,S2249,"Cubic","Extrapolate=Linear","MultiX=Average","Skip=True","Sort=True")</f>
        <v>14.385704603225642</v>
      </c>
      <c r="U2249" s="43">
        <f ca="1">_xll.BInterpol('Base CDI'!$H$4:$H$28,'Base CDI'!$I$4:$I$29,S2249,"Cubic","Extrapolate=Linear","MultiX=Average","Skip=True","Sort=True")</f>
        <v>14.182483188064246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48011</v>
      </c>
      <c r="T2250" s="43">
        <f ca="1">_xll.BInterpol('Base CDI'!$H$4:$H$28,'Base CDI'!$J$4:$J$29,S2250,"Cubic","Extrapolate=Linear","MultiX=Average","Skip=True","Sort=True")</f>
        <v>14.385892200696002</v>
      </c>
      <c r="U2250" s="43">
        <f ca="1">_xll.BInterpol('Base CDI'!$H$4:$H$28,'Base CDI'!$I$4:$I$29,S2250,"Cubic","Extrapolate=Linear","MultiX=Average","Skip=True","Sort=True")</f>
        <v>14.182722635015496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48012</v>
      </c>
      <c r="T2251" s="43">
        <f ca="1">_xll.BInterpol('Base CDI'!$H$4:$H$28,'Base CDI'!$J$4:$J$29,S2251,"Cubic","Extrapolate=Linear","MultiX=Average","Skip=True","Sort=True")</f>
        <v>14.386079518207106</v>
      </c>
      <c r="U2251" s="43">
        <f ca="1">_xll.BInterpol('Base CDI'!$H$4:$H$28,'Base CDI'!$I$4:$I$29,S2251,"Cubic","Extrapolate=Linear","MultiX=Average","Skip=True","Sort=True")</f>
        <v>14.182961762748857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48013</v>
      </c>
      <c r="T2252" s="43">
        <f ca="1">_xll.BInterpol('Base CDI'!$H$4:$H$28,'Base CDI'!$J$4:$J$29,S2252,"Cubic","Extrapolate=Linear","MultiX=Average","Skip=True","Sort=True")</f>
        <v>14.386266555878478</v>
      </c>
      <c r="U2252" s="43">
        <f ca="1">_xll.BInterpol('Base CDI'!$H$4:$H$28,'Base CDI'!$I$4:$I$29,S2252,"Cubic","Extrapolate=Linear","MultiX=Average","Skip=True","Sort=True")</f>
        <v>14.183200571350808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48014</v>
      </c>
      <c r="T2253" s="43">
        <f ca="1">_xll.BInterpol('Base CDI'!$H$4:$H$28,'Base CDI'!$J$4:$J$29,S2253,"Cubic","Extrapolate=Linear","MultiX=Average","Skip=True","Sort=True")</f>
        <v>14.386453313829646</v>
      </c>
      <c r="U2253" s="43">
        <f ca="1">_xll.BInterpol('Base CDI'!$H$4:$H$28,'Base CDI'!$I$4:$I$29,S2253,"Cubic","Extrapolate=Linear","MultiX=Average","Skip=True","Sort=True")</f>
        <v>14.183439060907832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48015</v>
      </c>
      <c r="T2254" s="43">
        <f ca="1">_xll.BInterpol('Base CDI'!$H$4:$H$28,'Base CDI'!$J$4:$J$29,S2254,"Cubic","Extrapolate=Linear","MultiX=Average","Skip=True","Sort=True")</f>
        <v>14.386639792180135</v>
      </c>
      <c r="U2254" s="43">
        <f ca="1">_xll.BInterpol('Base CDI'!$H$4:$H$28,'Base CDI'!$I$4:$I$29,S2254,"Cubic","Extrapolate=Linear","MultiX=Average","Skip=True","Sort=True")</f>
        <v>14.18367723150641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48016</v>
      </c>
      <c r="T2255" s="43">
        <f ca="1">_xll.BInterpol('Base CDI'!$H$4:$H$28,'Base CDI'!$J$4:$J$29,S2255,"Cubic","Extrapolate=Linear","MultiX=Average","Skip=True","Sort=True")</f>
        <v>14.386825991049472</v>
      </c>
      <c r="U2255" s="43">
        <f ca="1">_xll.BInterpol('Base CDI'!$H$4:$H$28,'Base CDI'!$I$4:$I$29,S2255,"Cubic","Extrapolate=Linear","MultiX=Average","Skip=True","Sort=True")</f>
        <v>14.183915083233025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48017</v>
      </c>
      <c r="T2256" s="43">
        <f ca="1">_xll.BInterpol('Base CDI'!$H$4:$H$28,'Base CDI'!$J$4:$J$29,S2256,"Cubic","Extrapolate=Linear","MultiX=Average","Skip=True","Sort=True")</f>
        <v>14.387011910557181</v>
      </c>
      <c r="U2256" s="43">
        <f ca="1">_xll.BInterpol('Base CDI'!$H$4:$H$28,'Base CDI'!$I$4:$I$29,S2256,"Cubic","Extrapolate=Linear","MultiX=Average","Skip=True","Sort=True")</f>
        <v>14.184152616174154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48018</v>
      </c>
      <c r="T2257" s="43">
        <f ca="1">_xll.BInterpol('Base CDI'!$H$4:$H$28,'Base CDI'!$J$4:$J$29,S2257,"Cubic","Extrapolate=Linear","MultiX=Average","Skip=True","Sort=True")</f>
        <v>14.387197550822791</v>
      </c>
      <c r="U2257" s="43">
        <f ca="1">_xll.BInterpol('Base CDI'!$H$4:$H$28,'Base CDI'!$I$4:$I$29,S2257,"Cubic","Extrapolate=Linear","MultiX=Average","Skip=True","Sort=True")</f>
        <v>14.184389830416283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48019</v>
      </c>
      <c r="T2258" s="43">
        <f ca="1">_xll.BInterpol('Base CDI'!$H$4:$H$28,'Base CDI'!$J$4:$J$29,S2258,"Cubic","Extrapolate=Linear","MultiX=Average","Skip=True","Sort=True")</f>
        <v>14.387382911965824</v>
      </c>
      <c r="U2258" s="43">
        <f ca="1">_xll.BInterpol('Base CDI'!$H$4:$H$28,'Base CDI'!$I$4:$I$29,S2258,"Cubic","Extrapolate=Linear","MultiX=Average","Skip=True","Sort=True")</f>
        <v>14.184626726045888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48020</v>
      </c>
      <c r="T2259" s="43">
        <f ca="1">_xll.BInterpol('Base CDI'!$H$4:$H$28,'Base CDI'!$J$4:$J$29,S2259,"Cubic","Extrapolate=Linear","MultiX=Average","Skip=True","Sort=True")</f>
        <v>14.387567994105808</v>
      </c>
      <c r="U2259" s="43">
        <f ca="1">_xll.BInterpol('Base CDI'!$H$4:$H$28,'Base CDI'!$I$4:$I$29,S2259,"Cubic","Extrapolate=Linear","MultiX=Average","Skip=True","Sort=True")</f>
        <v>14.184863303149456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48021</v>
      </c>
      <c r="T2260" s="43">
        <f ca="1">_xll.BInterpol('Base CDI'!$H$4:$H$28,'Base CDI'!$J$4:$J$29,S2260,"Cubic","Extrapolate=Linear","MultiX=Average","Skip=True","Sort=True")</f>
        <v>14.387752797362271</v>
      </c>
      <c r="U2260" s="43">
        <f ca="1">_xll.BInterpol('Base CDI'!$H$4:$H$28,'Base CDI'!$I$4:$I$29,S2260,"Cubic","Extrapolate=Linear","MultiX=Average","Skip=True","Sort=True")</f>
        <v>14.185099561813464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48022</v>
      </c>
      <c r="T2261" s="43">
        <f ca="1">_xll.BInterpol('Base CDI'!$H$4:$H$28,'Base CDI'!$J$4:$J$29,S2261,"Cubic","Extrapolate=Linear","MultiX=Average","Skip=True","Sort=True")</f>
        <v>14.387937321854736</v>
      </c>
      <c r="U2261" s="43">
        <f ca="1">_xll.BInterpol('Base CDI'!$H$4:$H$28,'Base CDI'!$I$4:$I$29,S2261,"Cubic","Extrapolate=Linear","MultiX=Average","Skip=True","Sort=True")</f>
        <v>14.185335502124396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48023</v>
      </c>
      <c r="T2262" s="43">
        <f ca="1">_xll.BInterpol('Base CDI'!$H$4:$H$28,'Base CDI'!$J$4:$J$29,S2262,"Cubic","Extrapolate=Linear","MultiX=Average","Skip=True","Sort=True")</f>
        <v>14.388121567702731</v>
      </c>
      <c r="U2262" s="43">
        <f ca="1">_xll.BInterpol('Base CDI'!$H$4:$H$28,'Base CDI'!$I$4:$I$29,S2262,"Cubic","Extrapolate=Linear","MultiX=Average","Skip=True","Sort=True")</f>
        <v>14.18557112416873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48024</v>
      </c>
      <c r="T2263" s="43">
        <f ca="1">_xll.BInterpol('Base CDI'!$H$4:$H$28,'Base CDI'!$J$4:$J$29,S2263,"Cubic","Extrapolate=Linear","MultiX=Average","Skip=True","Sort=True")</f>
        <v>14.388305535025781</v>
      </c>
      <c r="U2263" s="43">
        <f ca="1">_xll.BInterpol('Base CDI'!$H$4:$H$28,'Base CDI'!$I$4:$I$29,S2263,"Cubic","Extrapolate=Linear","MultiX=Average","Skip=True","Sort=True")</f>
        <v>14.185806428032951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48025</v>
      </c>
      <c r="T2264" s="43">
        <f ca="1">_xll.BInterpol('Base CDI'!$H$4:$H$28,'Base CDI'!$J$4:$J$29,S2264,"Cubic","Extrapolate=Linear","MultiX=Average","Skip=True","Sort=True")</f>
        <v>14.388489223943413</v>
      </c>
      <c r="U2264" s="43">
        <f ca="1">_xll.BInterpol('Base CDI'!$H$4:$H$28,'Base CDI'!$I$4:$I$29,S2264,"Cubic","Extrapolate=Linear","MultiX=Average","Skip=True","Sort=True")</f>
        <v>14.186041413803538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48026</v>
      </c>
      <c r="T2265" s="43">
        <f ca="1">_xll.BInterpol('Base CDI'!$H$4:$H$28,'Base CDI'!$J$4:$J$29,S2265,"Cubic","Extrapolate=Linear","MultiX=Average","Skip=True","Sort=True")</f>
        <v>14.388672634575153</v>
      </c>
      <c r="U2265" s="43">
        <f ca="1">_xll.BInterpol('Base CDI'!$H$4:$H$28,'Base CDI'!$I$4:$I$29,S2265,"Cubic","Extrapolate=Linear","MultiX=Average","Skip=True","Sort=True")</f>
        <v>14.186276081566973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48027</v>
      </c>
      <c r="T2266" s="43">
        <f ca="1">_xll.BInterpol('Base CDI'!$H$4:$H$28,'Base CDI'!$J$4:$J$29,S2266,"Cubic","Extrapolate=Linear","MultiX=Average","Skip=True","Sort=True")</f>
        <v>14.388855767040525</v>
      </c>
      <c r="U2266" s="43">
        <f ca="1">_xll.BInterpol('Base CDI'!$H$4:$H$28,'Base CDI'!$I$4:$I$29,S2266,"Cubic","Extrapolate=Linear","MultiX=Average","Skip=True","Sort=True")</f>
        <v>14.186510431409737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48028</v>
      </c>
      <c r="T2267" s="43">
        <f ca="1">_xll.BInterpol('Base CDI'!$H$4:$H$28,'Base CDI'!$J$4:$J$29,S2267,"Cubic","Extrapolate=Linear","MultiX=Average","Skip=True","Sort=True")</f>
        <v>14.389038621459056</v>
      </c>
      <c r="U2267" s="43">
        <f ca="1">_xll.BInterpol('Base CDI'!$H$4:$H$28,'Base CDI'!$I$4:$I$29,S2267,"Cubic","Extrapolate=Linear","MultiX=Average","Skip=True","Sort=True")</f>
        <v>14.186744463418311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48029</v>
      </c>
      <c r="T2268" s="43">
        <f ca="1">_xll.BInterpol('Base CDI'!$H$4:$H$28,'Base CDI'!$J$4:$J$29,S2268,"Cubic","Extrapolate=Linear","MultiX=Average","Skip=True","Sort=True")</f>
        <v>14.389221197950274</v>
      </c>
      <c r="U2268" s="43">
        <f ca="1">_xll.BInterpol('Base CDI'!$H$4:$H$28,'Base CDI'!$I$4:$I$29,S2268,"Cubic","Extrapolate=Linear","MultiX=Average","Skip=True","Sort=True")</f>
        <v>14.186978177679176</v>
      </c>
    </row>
    <row r="2269" spans="16:21" x14ac:dyDescent="0.25">
      <c r="P2269" s="10">
        <v>37816</v>
      </c>
      <c r="Q2269">
        <v>9.314095</v>
      </c>
      <c r="S2269" s="42">
        <f t="shared" ca="1" si="40"/>
        <v>48030</v>
      </c>
      <c r="T2269" s="43">
        <f ca="1">_xll.BInterpol('Base CDI'!$H$4:$H$28,'Base CDI'!$J$4:$J$29,S2269,"Cubic","Extrapolate=Linear","MultiX=Average","Skip=True","Sort=True")</f>
        <v>14.389403496633703</v>
      </c>
      <c r="U2269" s="43">
        <f ca="1">_xll.BInterpol('Base CDI'!$H$4:$H$28,'Base CDI'!$I$4:$I$29,S2269,"Cubic","Extrapolate=Linear","MultiX=Average","Skip=True","Sort=True")</f>
        <v>14.187211574278816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48031</v>
      </c>
      <c r="T2270" s="43">
        <f ca="1">_xll.BInterpol('Base CDI'!$H$4:$H$28,'Base CDI'!$J$4:$J$29,S2270,"Cubic","Extrapolate=Linear","MultiX=Average","Skip=True","Sort=True")</f>
        <v>14.389585517628868</v>
      </c>
      <c r="U2270" s="43">
        <f ca="1">_xll.BInterpol('Base CDI'!$H$4:$H$28,'Base CDI'!$I$4:$I$29,S2270,"Cubic","Extrapolate=Linear","MultiX=Average","Skip=True","Sort=True")</f>
        <v>14.187444653303707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48032</v>
      </c>
      <c r="T2271" s="43">
        <f ca="1">_xll.BInterpol('Base CDI'!$H$4:$H$28,'Base CDI'!$J$4:$J$29,S2271,"Cubic","Extrapolate=Linear","MultiX=Average","Skip=True","Sort=True")</f>
        <v>14.389767261055297</v>
      </c>
      <c r="U2271" s="43">
        <f ca="1">_xll.BInterpol('Base CDI'!$H$4:$H$28,'Base CDI'!$I$4:$I$29,S2271,"Cubic","Extrapolate=Linear","MultiX=Average","Skip=True","Sort=True")</f>
        <v>14.187677414840335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48033</v>
      </c>
      <c r="T2272" s="43">
        <f ca="1">_xll.BInterpol('Base CDI'!$H$4:$H$28,'Base CDI'!$J$4:$J$29,S2272,"Cubic","Extrapolate=Linear","MultiX=Average","Skip=True","Sort=True")</f>
        <v>14.389948727032516</v>
      </c>
      <c r="U2272" s="43">
        <f ca="1">_xll.BInterpol('Base CDI'!$H$4:$H$28,'Base CDI'!$I$4:$I$29,S2272,"Cubic","Extrapolate=Linear","MultiX=Average","Skip=True","Sort=True")</f>
        <v>14.18790985897518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48034</v>
      </c>
      <c r="T2273" s="43">
        <f ca="1">_xll.BInterpol('Base CDI'!$H$4:$H$28,'Base CDI'!$J$4:$J$29,S2273,"Cubic","Extrapolate=Linear","MultiX=Average","Skip=True","Sort=True")</f>
        <v>14.390129915680053</v>
      </c>
      <c r="U2273" s="43">
        <f ca="1">_xll.BInterpol('Base CDI'!$H$4:$H$28,'Base CDI'!$I$4:$I$29,S2273,"Cubic","Extrapolate=Linear","MultiX=Average","Skip=True","Sort=True")</f>
        <v>14.188141985794722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48035</v>
      </c>
      <c r="T2274" s="43">
        <f ca="1">_xll.BInterpol('Base CDI'!$H$4:$H$28,'Base CDI'!$J$4:$J$29,S2274,"Cubic","Extrapolate=Linear","MultiX=Average","Skip=True","Sort=True")</f>
        <v>14.390310827117428</v>
      </c>
      <c r="U2274" s="43">
        <f ca="1">_xll.BInterpol('Base CDI'!$H$4:$H$28,'Base CDI'!$I$4:$I$29,S2274,"Cubic","Extrapolate=Linear","MultiX=Average","Skip=True","Sort=True")</f>
        <v>14.188373795385443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48036</v>
      </c>
      <c r="T2275" s="43">
        <f ca="1">_xll.BInterpol('Base CDI'!$H$4:$H$28,'Base CDI'!$J$4:$J$29,S2275,"Cubic","Extrapolate=Linear","MultiX=Average","Skip=True","Sort=True")</f>
        <v>14.390491461464173</v>
      </c>
      <c r="U2275" s="43">
        <f ca="1">_xll.BInterpol('Base CDI'!$H$4:$H$28,'Base CDI'!$I$4:$I$29,S2275,"Cubic","Extrapolate=Linear","MultiX=Average","Skip=True","Sort=True")</f>
        <v>14.188605287833825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48037</v>
      </c>
      <c r="T2276" s="43">
        <f ca="1">_xll.BInterpol('Base CDI'!$H$4:$H$28,'Base CDI'!$J$4:$J$29,S2276,"Cubic","Extrapolate=Linear","MultiX=Average","Skip=True","Sort=True")</f>
        <v>14.39067181883981</v>
      </c>
      <c r="U2276" s="43">
        <f ca="1">_xll.BInterpol('Base CDI'!$H$4:$H$28,'Base CDI'!$I$4:$I$29,S2276,"Cubic","Extrapolate=Linear","MultiX=Average","Skip=True","Sort=True")</f>
        <v>14.18883646322635</v>
      </c>
    </row>
    <row r="2277" spans="16:21" x14ac:dyDescent="0.25">
      <c r="P2277" s="10">
        <v>37826</v>
      </c>
      <c r="Q2277">
        <v>9.381748</v>
      </c>
      <c r="S2277" s="42">
        <f t="shared" ca="1" si="40"/>
        <v>48038</v>
      </c>
      <c r="T2277" s="43">
        <f ca="1">_xll.BInterpol('Base CDI'!$H$4:$H$28,'Base CDI'!$J$4:$J$29,S2277,"Cubic","Extrapolate=Linear","MultiX=Average","Skip=True","Sort=True")</f>
        <v>14.390851899363867</v>
      </c>
      <c r="U2277" s="43">
        <f ca="1">_xll.BInterpol('Base CDI'!$H$4:$H$28,'Base CDI'!$I$4:$I$29,S2277,"Cubic","Extrapolate=Linear","MultiX=Average","Skip=True","Sort=True")</f>
        <v>14.189067321649496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48039</v>
      </c>
      <c r="T2278" s="43">
        <f ca="1">_xll.BInterpol('Base CDI'!$H$4:$H$28,'Base CDI'!$J$4:$J$29,S2278,"Cubic","Extrapolate=Linear","MultiX=Average","Skip=True","Sort=True")</f>
        <v>14.391031703155869</v>
      </c>
      <c r="U2278" s="43">
        <f ca="1">_xll.BInterpol('Base CDI'!$H$4:$H$28,'Base CDI'!$I$4:$I$29,S2278,"Cubic","Extrapolate=Linear","MultiX=Average","Skip=True","Sort=True")</f>
        <v>14.189297863189745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48040</v>
      </c>
      <c r="T2279" s="43">
        <f ca="1">_xll.BInterpol('Base CDI'!$H$4:$H$28,'Base CDI'!$J$4:$J$29,S2279,"Cubic","Extrapolate=Linear","MultiX=Average","Skip=True","Sort=True")</f>
        <v>14.391211230335344</v>
      </c>
      <c r="U2279" s="43">
        <f ca="1">_xll.BInterpol('Base CDI'!$H$4:$H$28,'Base CDI'!$I$4:$I$29,S2279,"Cubic","Extrapolate=Linear","MultiX=Average","Skip=True","Sort=True")</f>
        <v>14.189528087933581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48041</v>
      </c>
      <c r="T2280" s="43">
        <f ca="1">_xll.BInterpol('Base CDI'!$H$4:$H$28,'Base CDI'!$J$4:$J$29,S2280,"Cubic","Extrapolate=Linear","MultiX=Average","Skip=True","Sort=True")</f>
        <v>14.391390481021817</v>
      </c>
      <c r="U2280" s="43">
        <f ca="1">_xll.BInterpol('Base CDI'!$H$4:$H$28,'Base CDI'!$I$4:$I$29,S2280,"Cubic","Extrapolate=Linear","MultiX=Average","Skip=True","Sort=True")</f>
        <v>14.189757995967483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48042</v>
      </c>
      <c r="T2281" s="43">
        <f ca="1">_xll.BInterpol('Base CDI'!$H$4:$H$28,'Base CDI'!$J$4:$J$29,S2281,"Cubic","Extrapolate=Linear","MultiX=Average","Skip=True","Sort=True")</f>
        <v>14.391569455334812</v>
      </c>
      <c r="U2281" s="43">
        <f ca="1">_xll.BInterpol('Base CDI'!$H$4:$H$28,'Base CDI'!$I$4:$I$29,S2281,"Cubic","Extrapolate=Linear","MultiX=Average","Skip=True","Sort=True")</f>
        <v>14.189987587377933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48043</v>
      </c>
      <c r="T2282" s="43">
        <f ca="1">_xll.BInterpol('Base CDI'!$H$4:$H$28,'Base CDI'!$J$4:$J$29,S2282,"Cubic","Extrapolate=Linear","MultiX=Average","Skip=True","Sort=True")</f>
        <v>14.391748153393859</v>
      </c>
      <c r="U2282" s="43">
        <f ca="1">_xll.BInterpol('Base CDI'!$H$4:$H$28,'Base CDI'!$I$4:$I$29,S2282,"Cubic","Extrapolate=Linear","MultiX=Average","Skip=True","Sort=True")</f>
        <v>14.190216862251413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48044</v>
      </c>
      <c r="T2283" s="43">
        <f ca="1">_xll.BInterpol('Base CDI'!$H$4:$H$28,'Base CDI'!$J$4:$J$29,S2283,"Cubic","Extrapolate=Linear","MultiX=Average","Skip=True","Sort=True")</f>
        <v>14.391926575318481</v>
      </c>
      <c r="U2283" s="43">
        <f ca="1">_xll.BInterpol('Base CDI'!$H$4:$H$28,'Base CDI'!$I$4:$I$29,S2283,"Cubic","Extrapolate=Linear","MultiX=Average","Skip=True","Sort=True")</f>
        <v>14.190445820674404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48045</v>
      </c>
      <c r="T2284" s="43">
        <f ca="1">_xll.BInterpol('Base CDI'!$H$4:$H$28,'Base CDI'!$J$4:$J$29,S2284,"Cubic","Extrapolate=Linear","MultiX=Average","Skip=True","Sort=True")</f>
        <v>14.392104721228204</v>
      </c>
      <c r="U2284" s="43">
        <f ca="1">_xll.BInterpol('Base CDI'!$H$4:$H$28,'Base CDI'!$I$4:$I$29,S2284,"Cubic","Extrapolate=Linear","MultiX=Average","Skip=True","Sort=True")</f>
        <v>14.190674462733384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48046</v>
      </c>
      <c r="T2285" s="43">
        <f ca="1">_xll.BInterpol('Base CDI'!$H$4:$H$28,'Base CDI'!$J$4:$J$29,S2285,"Cubic","Extrapolate=Linear","MultiX=Average","Skip=True","Sort=True")</f>
        <v>14.392282591242555</v>
      </c>
      <c r="U2285" s="43">
        <f ca="1">_xll.BInterpol('Base CDI'!$H$4:$H$28,'Base CDI'!$I$4:$I$29,S2285,"Cubic","Extrapolate=Linear","MultiX=Average","Skip=True","Sort=True")</f>
        <v>14.190902788514839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48047</v>
      </c>
      <c r="T2286" s="43">
        <f ca="1">_xll.BInterpol('Base CDI'!$H$4:$H$28,'Base CDI'!$J$4:$J$29,S2286,"Cubic","Extrapolate=Linear","MultiX=Average","Skip=True","Sort=True")</f>
        <v>14.39246018548106</v>
      </c>
      <c r="U2286" s="43">
        <f ca="1">_xll.BInterpol('Base CDI'!$H$4:$H$28,'Base CDI'!$I$4:$I$29,S2286,"Cubic","Extrapolate=Linear","MultiX=Average","Skip=True","Sort=True")</f>
        <v>14.191130798105247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48048</v>
      </c>
      <c r="T2287" s="43">
        <f ca="1">_xll.BInterpol('Base CDI'!$H$4:$H$28,'Base CDI'!$J$4:$J$29,S2287,"Cubic","Extrapolate=Linear","MultiX=Average","Skip=True","Sort=True")</f>
        <v>14.392637504063243</v>
      </c>
      <c r="U2287" s="43">
        <f ca="1">_xll.BInterpol('Base CDI'!$H$4:$H$28,'Base CDI'!$I$4:$I$29,S2287,"Cubic","Extrapolate=Linear","MultiX=Average","Skip=True","Sort=True")</f>
        <v>14.191358491591091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48049</v>
      </c>
      <c r="T2288" s="43">
        <f ca="1">_xll.BInterpol('Base CDI'!$H$4:$H$28,'Base CDI'!$J$4:$J$29,S2288,"Cubic","Extrapolate=Linear","MultiX=Average","Skip=True","Sort=True")</f>
        <v>14.392814547108635</v>
      </c>
      <c r="U2288" s="43">
        <f ca="1">_xll.BInterpol('Base CDI'!$H$4:$H$28,'Base CDI'!$I$4:$I$29,S2288,"Cubic","Extrapolate=Linear","MultiX=Average","Skip=True","Sort=True")</f>
        <v>14.191585869058851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48050</v>
      </c>
      <c r="T2289" s="43">
        <f ca="1">_xll.BInterpol('Base CDI'!$H$4:$H$28,'Base CDI'!$J$4:$J$29,S2289,"Cubic","Extrapolate=Linear","MultiX=Average","Skip=True","Sort=True")</f>
        <v>14.392991314736758</v>
      </c>
      <c r="U2289" s="43">
        <f ca="1">_xll.BInterpol('Base CDI'!$H$4:$H$28,'Base CDI'!$I$4:$I$29,S2289,"Cubic","Extrapolate=Linear","MultiX=Average","Skip=True","Sort=True")</f>
        <v>14.19181293059501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48051</v>
      </c>
      <c r="T2290" s="43">
        <f ca="1">_xll.BInterpol('Base CDI'!$H$4:$H$28,'Base CDI'!$J$4:$J$29,S2290,"Cubic","Extrapolate=Linear","MultiX=Average","Skip=True","Sort=True")</f>
        <v>14.393167807067138</v>
      </c>
      <c r="U2290" s="43">
        <f ca="1">_xll.BInterpol('Base CDI'!$H$4:$H$28,'Base CDI'!$I$4:$I$29,S2290,"Cubic","Extrapolate=Linear","MultiX=Average","Skip=True","Sort=True")</f>
        <v>14.192039676286049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48052</v>
      </c>
      <c r="T2291" s="43">
        <f ca="1">_xll.BInterpol('Base CDI'!$H$4:$H$28,'Base CDI'!$J$4:$J$29,S2291,"Cubic","Extrapolate=Linear","MultiX=Average","Skip=True","Sort=True")</f>
        <v>14.393344024219303</v>
      </c>
      <c r="U2291" s="43">
        <f ca="1">_xll.BInterpol('Base CDI'!$H$4:$H$28,'Base CDI'!$I$4:$I$29,S2291,"Cubic","Extrapolate=Linear","MultiX=Average","Skip=True","Sort=True")</f>
        <v>14.192266106218446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48053</v>
      </c>
      <c r="T2292" s="43">
        <f ca="1">_xll.BInterpol('Base CDI'!$H$4:$H$28,'Base CDI'!$J$4:$J$29,S2292,"Cubic","Extrapolate=Linear","MultiX=Average","Skip=True","Sort=True")</f>
        <v>14.393519966312777</v>
      </c>
      <c r="U2292" s="43">
        <f ca="1">_xll.BInterpol('Base CDI'!$H$4:$H$28,'Base CDI'!$I$4:$I$29,S2292,"Cubic","Extrapolate=Linear","MultiX=Average","Skip=True","Sort=True")</f>
        <v>14.192492220478686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48054</v>
      </c>
      <c r="T2293" s="43">
        <f ca="1">_xll.BInterpol('Base CDI'!$H$4:$H$28,'Base CDI'!$J$4:$J$29,S2293,"Cubic","Extrapolate=Linear","MultiX=Average","Skip=True","Sort=True")</f>
        <v>14.393695633467088</v>
      </c>
      <c r="U2293" s="43">
        <f ca="1">_xll.BInterpol('Base CDI'!$H$4:$H$28,'Base CDI'!$I$4:$I$29,S2293,"Cubic","Extrapolate=Linear","MultiX=Average","Skip=True","Sort=True")</f>
        <v>14.192718019153249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48055</v>
      </c>
      <c r="T2294" s="43">
        <f ca="1">_xll.BInterpol('Base CDI'!$H$4:$H$28,'Base CDI'!$J$4:$J$29,S2294,"Cubic","Extrapolate=Linear","MultiX=Average","Skip=True","Sort=True")</f>
        <v>14.39387102580176</v>
      </c>
      <c r="U2294" s="43">
        <f ca="1">_xll.BInterpol('Base CDI'!$H$4:$H$28,'Base CDI'!$I$4:$I$29,S2294,"Cubic","Extrapolate=Linear","MultiX=Average","Skip=True","Sort=True")</f>
        <v>14.192943502328616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48056</v>
      </c>
      <c r="T2295" s="43">
        <f ca="1">_xll.BInterpol('Base CDI'!$H$4:$H$28,'Base CDI'!$J$4:$J$29,S2295,"Cubic","Extrapolate=Linear","MultiX=Average","Skip=True","Sort=True")</f>
        <v>14.39404614343632</v>
      </c>
      <c r="U2295" s="43">
        <f ca="1">_xll.BInterpol('Base CDI'!$H$4:$H$28,'Base CDI'!$I$4:$I$29,S2295,"Cubic","Extrapolate=Linear","MultiX=Average","Skip=True","Sort=True")</f>
        <v>14.19316867009127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48057</v>
      </c>
      <c r="T2296" s="43">
        <f ca="1">_xll.BInterpol('Base CDI'!$H$4:$H$28,'Base CDI'!$J$4:$J$29,S2296,"Cubic","Extrapolate=Linear","MultiX=Average","Skip=True","Sort=True")</f>
        <v>14.394220986490295</v>
      </c>
      <c r="U2296" s="43">
        <f ca="1">_xll.BInterpol('Base CDI'!$H$4:$H$28,'Base CDI'!$I$4:$I$29,S2296,"Cubic","Extrapolate=Linear","MultiX=Average","Skip=True","Sort=True")</f>
        <v>14.193393522527687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48058</v>
      </c>
      <c r="T2297" s="43">
        <f ca="1">_xll.BInterpol('Base CDI'!$H$4:$H$28,'Base CDI'!$J$4:$J$29,S2297,"Cubic","Extrapolate=Linear","MultiX=Average","Skip=True","Sort=True")</f>
        <v>14.394395555083209</v>
      </c>
      <c r="U2297" s="43">
        <f ca="1">_xll.BInterpol('Base CDI'!$H$4:$H$28,'Base CDI'!$I$4:$I$29,S2297,"Cubic","Extrapolate=Linear","MultiX=Average","Skip=True","Sort=True")</f>
        <v>14.193618059724356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48059</v>
      </c>
      <c r="T2298" s="43">
        <f ca="1">_xll.BInterpol('Base CDI'!$H$4:$H$28,'Base CDI'!$J$4:$J$29,S2298,"Cubic","Extrapolate=Linear","MultiX=Average","Skip=True","Sort=True")</f>
        <v>14.394569849334589</v>
      </c>
      <c r="U2298" s="43">
        <f ca="1">_xll.BInterpol('Base CDI'!$H$4:$H$28,'Base CDI'!$I$4:$I$29,S2298,"Cubic","Extrapolate=Linear","MultiX=Average","Skip=True","Sort=True")</f>
        <v>14.193842281767752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48060</v>
      </c>
      <c r="T2299" s="43">
        <f ca="1">_xll.BInterpol('Base CDI'!$H$4:$H$28,'Base CDI'!$J$4:$J$29,S2299,"Cubic","Extrapolate=Linear","MultiX=Average","Skip=True","Sort=True")</f>
        <v>14.394743869363962</v>
      </c>
      <c r="U2299" s="43">
        <f ca="1">_xll.BInterpol('Base CDI'!$H$4:$H$28,'Base CDI'!$I$4:$I$29,S2299,"Cubic","Extrapolate=Linear","MultiX=Average","Skip=True","Sort=True")</f>
        <v>14.194066188744358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48061</v>
      </c>
      <c r="T2300" s="43">
        <f ca="1">_xll.BInterpol('Base CDI'!$H$4:$H$28,'Base CDI'!$J$4:$J$29,S2300,"Cubic","Extrapolate=Linear","MultiX=Average","Skip=True","Sort=True")</f>
        <v>14.394917615290854</v>
      </c>
      <c r="U2300" s="43">
        <f ca="1">_xll.BInterpol('Base CDI'!$H$4:$H$28,'Base CDI'!$I$4:$I$29,S2300,"Cubic","Extrapolate=Linear","MultiX=Average","Skip=True","Sort=True")</f>
        <v>14.194289780740657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48062</v>
      </c>
      <c r="T2301" s="43">
        <f ca="1">_xll.BInterpol('Base CDI'!$H$4:$H$28,'Base CDI'!$J$4:$J$29,S2301,"Cubic","Extrapolate=Linear","MultiX=Average","Skip=True","Sort=True")</f>
        <v>14.395091087234789</v>
      </c>
      <c r="U2301" s="43">
        <f ca="1">_xll.BInterpol('Base CDI'!$H$4:$H$28,'Base CDI'!$I$4:$I$29,S2301,"Cubic","Extrapolate=Linear","MultiX=Average","Skip=True","Sort=True")</f>
        <v>14.19451305784313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48063</v>
      </c>
      <c r="T2302" s="43">
        <f ca="1">_xll.BInterpol('Base CDI'!$H$4:$H$28,'Base CDI'!$J$4:$J$29,S2302,"Cubic","Extrapolate=Linear","MultiX=Average","Skip=True","Sort=True")</f>
        <v>14.395264285315294</v>
      </c>
      <c r="U2302" s="43">
        <f ca="1">_xll.BInterpol('Base CDI'!$H$4:$H$28,'Base CDI'!$I$4:$I$29,S2302,"Cubic","Extrapolate=Linear","MultiX=Average","Skip=True","Sort=True")</f>
        <v>14.194736020138256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48064</v>
      </c>
      <c r="T2303" s="43">
        <f ca="1">_xll.BInterpol('Base CDI'!$H$4:$H$28,'Base CDI'!$J$4:$J$29,S2303,"Cubic","Extrapolate=Linear","MultiX=Average","Skip=True","Sort=True")</f>
        <v>14.395437209651895</v>
      </c>
      <c r="U2303" s="43">
        <f ca="1">_xll.BInterpol('Base CDI'!$H$4:$H$28,'Base CDI'!$I$4:$I$29,S2303,"Cubic","Extrapolate=Linear","MultiX=Average","Skip=True","Sort=True")</f>
        <v>14.194958667712518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48065</v>
      </c>
      <c r="T2304" s="43">
        <f ca="1">_xll.BInterpol('Base CDI'!$H$4:$H$28,'Base CDI'!$J$4:$J$29,S2304,"Cubic","Extrapolate=Linear","MultiX=Average","Skip=True","Sort=True")</f>
        <v>14.39560986036412</v>
      </c>
      <c r="U2304" s="43">
        <f ca="1">_xll.BInterpol('Base CDI'!$H$4:$H$28,'Base CDI'!$I$4:$I$29,S2304,"Cubic","Extrapolate=Linear","MultiX=Average","Skip=True","Sort=True")</f>
        <v>14.195181000652395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48066</v>
      </c>
      <c r="T2305" s="43">
        <f ca="1">_xll.BInterpol('Base CDI'!$H$4:$H$28,'Base CDI'!$J$4:$J$29,S2305,"Cubic","Extrapolate=Linear","MultiX=Average","Skip=True","Sort=True")</f>
        <v>14.395782237571492</v>
      </c>
      <c r="U2305" s="43">
        <f ca="1">_xll.BInterpol('Base CDI'!$H$4:$H$28,'Base CDI'!$I$4:$I$29,S2305,"Cubic","Extrapolate=Linear","MultiX=Average","Skip=True","Sort=True")</f>
        <v>14.195403019044372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48067</v>
      </c>
      <c r="T2306" s="43">
        <f ca="1">_xll.BInterpol('Base CDI'!$H$4:$H$28,'Base CDI'!$J$4:$J$29,S2306,"Cubic","Extrapolate=Linear","MultiX=Average","Skip=True","Sort=True")</f>
        <v>14.395954341393537</v>
      </c>
      <c r="U2306" s="43">
        <f ca="1">_xll.BInterpol('Base CDI'!$H$4:$H$28,'Base CDI'!$I$4:$I$29,S2306,"Cubic","Extrapolate=Linear","MultiX=Average","Skip=True","Sort=True")</f>
        <v>14.195624722974928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48068</v>
      </c>
      <c r="T2307" s="43">
        <f ca="1">_xll.BInterpol('Base CDI'!$H$4:$H$28,'Base CDI'!$J$4:$J$29,S2307,"Cubic","Extrapolate=Linear","MultiX=Average","Skip=True","Sort=True")</f>
        <v>14.396126171949785</v>
      </c>
      <c r="U2307" s="43">
        <f ca="1">_xll.BInterpol('Base CDI'!$H$4:$H$28,'Base CDI'!$I$4:$I$29,S2307,"Cubic","Extrapolate=Linear","MultiX=Average","Skip=True","Sort=True")</f>
        <v>14.195846112530544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48069</v>
      </c>
      <c r="T2308" s="43">
        <f ca="1">_xll.BInterpol('Base CDI'!$H$4:$H$28,'Base CDI'!$J$4:$J$29,S2308,"Cubic","Extrapolate=Linear","MultiX=Average","Skip=True","Sort=True")</f>
        <v>14.396297729359757</v>
      </c>
      <c r="U2308" s="43">
        <f ca="1">_xll.BInterpol('Base CDI'!$H$4:$H$28,'Base CDI'!$I$4:$I$29,S2308,"Cubic","Extrapolate=Linear","MultiX=Average","Skip=True","Sort=True")</f>
        <v>14.196067187797702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48070</v>
      </c>
      <c r="T2309" s="43">
        <f ca="1">_xll.BInterpol('Base CDI'!$H$4:$H$28,'Base CDI'!$J$4:$J$29,S2309,"Cubic","Extrapolate=Linear","MultiX=Average","Skip=True","Sort=True")</f>
        <v>14.396469013742982</v>
      </c>
      <c r="U2309" s="43">
        <f ca="1">_xll.BInterpol('Base CDI'!$H$4:$H$28,'Base CDI'!$I$4:$I$29,S2309,"Cubic","Extrapolate=Linear","MultiX=Average","Skip=True","Sort=True")</f>
        <v>14.196287948862883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48071</v>
      </c>
      <c r="T2310" s="43">
        <f ca="1">_xll.BInterpol('Base CDI'!$H$4:$H$28,'Base CDI'!$J$4:$J$29,S2310,"Cubic","Extrapolate=Linear","MultiX=Average","Skip=True","Sort=True")</f>
        <v>14.396640025218986</v>
      </c>
      <c r="U2310" s="43">
        <f ca="1">_xll.BInterpol('Base CDI'!$H$4:$H$28,'Base CDI'!$I$4:$I$29,S2310,"Cubic","Extrapolate=Linear","MultiX=Average","Skip=True","Sort=True")</f>
        <v>14.19650839581257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48072</v>
      </c>
      <c r="T2311" s="43">
        <f ca="1">_xll.BInterpol('Base CDI'!$H$4:$H$28,'Base CDI'!$J$4:$J$29,S2311,"Cubic","Extrapolate=Linear","MultiX=Average","Skip=True","Sort=True")</f>
        <v>14.396810763907293</v>
      </c>
      <c r="U2311" s="43">
        <f ca="1">_xll.BInterpol('Base CDI'!$H$4:$H$28,'Base CDI'!$I$4:$I$29,S2311,"Cubic","Extrapolate=Linear","MultiX=Average","Skip=True","Sort=True")</f>
        <v>14.196728528733241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48073</v>
      </c>
      <c r="T2312" s="43">
        <f ca="1">_xll.BInterpol('Base CDI'!$H$4:$H$28,'Base CDI'!$J$4:$J$29,S2312,"Cubic","Extrapolate=Linear","MultiX=Average","Skip=True","Sort=True")</f>
        <v>14.396981229927432</v>
      </c>
      <c r="U2312" s="43">
        <f ca="1">_xll.BInterpol('Base CDI'!$H$4:$H$28,'Base CDI'!$I$4:$I$29,S2312,"Cubic","Extrapolate=Linear","MultiX=Average","Skip=True","Sort=True")</f>
        <v>14.196948347711379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48074</v>
      </c>
      <c r="T2313" s="43">
        <f ca="1">_xll.BInterpol('Base CDI'!$H$4:$H$28,'Base CDI'!$J$4:$J$29,S2313,"Cubic","Extrapolate=Linear","MultiX=Average","Skip=True","Sort=True")</f>
        <v>14.397151423398928</v>
      </c>
      <c r="U2313" s="43">
        <f ca="1">_xll.BInterpol('Base CDI'!$H$4:$H$28,'Base CDI'!$I$4:$I$29,S2313,"Cubic","Extrapolate=Linear","MultiX=Average","Skip=True","Sort=True")</f>
        <v>14.197167852833465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48075</v>
      </c>
      <c r="T2314" s="43">
        <f ca="1">_xll.BInterpol('Base CDI'!$H$4:$H$28,'Base CDI'!$J$4:$J$29,S2314,"Cubic","Extrapolate=Linear","MultiX=Average","Skip=True","Sort=True")</f>
        <v>14.397321344441304</v>
      </c>
      <c r="U2314" s="43">
        <f ca="1">_xll.BInterpol('Base CDI'!$H$4:$H$28,'Base CDI'!$I$4:$I$29,S2314,"Cubic","Extrapolate=Linear","MultiX=Average","Skip=True","Sort=True")</f>
        <v>14.19738704418598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48076</v>
      </c>
      <c r="T2315" s="43">
        <f ca="1">_xll.BInterpol('Base CDI'!$H$4:$H$28,'Base CDI'!$J$4:$J$29,S2315,"Cubic","Extrapolate=Linear","MultiX=Average","Skip=True","Sort=True")</f>
        <v>14.39749099317409</v>
      </c>
      <c r="U2315" s="43">
        <f ca="1">_xll.BInterpol('Base CDI'!$H$4:$H$28,'Base CDI'!$I$4:$I$29,S2315,"Cubic","Extrapolate=Linear","MultiX=Average","Skip=True","Sort=True")</f>
        <v>14.197605921855406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48077</v>
      </c>
      <c r="T2316" s="43">
        <f ca="1">_xll.BInterpol('Base CDI'!$H$4:$H$28,'Base CDI'!$J$4:$J$29,S2316,"Cubic","Extrapolate=Linear","MultiX=Average","Skip=True","Sort=True")</f>
        <v>14.39766036971681</v>
      </c>
      <c r="U2316" s="43">
        <f ca="1">_xll.BInterpol('Base CDI'!$H$4:$H$28,'Base CDI'!$I$4:$I$29,S2316,"Cubic","Extrapolate=Linear","MultiX=Average","Skip=True","Sort=True")</f>
        <v>14.197824485928223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48078</v>
      </c>
      <c r="T2317" s="43">
        <f ca="1">_xll.BInterpol('Base CDI'!$H$4:$H$28,'Base CDI'!$J$4:$J$29,S2317,"Cubic","Extrapolate=Linear","MultiX=Average","Skip=True","Sort=True")</f>
        <v>14.397829474188992</v>
      </c>
      <c r="U2317" s="43">
        <f ca="1">_xll.BInterpol('Base CDI'!$H$4:$H$28,'Base CDI'!$I$4:$I$29,S2317,"Cubic","Extrapolate=Linear","MultiX=Average","Skip=True","Sort=True")</f>
        <v>14.198042736490914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48079</v>
      </c>
      <c r="T2318" s="43">
        <f ca="1">_xll.BInterpol('Base CDI'!$H$4:$H$28,'Base CDI'!$J$4:$J$29,S2318,"Cubic","Extrapolate=Linear","MultiX=Average","Skip=True","Sort=True")</f>
        <v>14.397998306710159</v>
      </c>
      <c r="U2318" s="43">
        <f ca="1">_xll.BInterpol('Base CDI'!$H$4:$H$28,'Base CDI'!$I$4:$I$29,S2318,"Cubic","Extrapolate=Linear","MultiX=Average","Skip=True","Sort=True")</f>
        <v>14.19826067362996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48080</v>
      </c>
      <c r="T2319" s="43">
        <f ca="1">_xll.BInterpol('Base CDI'!$H$4:$H$28,'Base CDI'!$J$4:$J$29,S2319,"Cubic","Extrapolate=Linear","MultiX=Average","Skip=True","Sort=True")</f>
        <v>14.398166867399839</v>
      </c>
      <c r="U2319" s="43">
        <f ca="1">_xll.BInterpol('Base CDI'!$H$4:$H$28,'Base CDI'!$I$4:$I$29,S2319,"Cubic","Extrapolate=Linear","MultiX=Average","Skip=True","Sort=True")</f>
        <v>14.198478297431841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48081</v>
      </c>
      <c r="T2320" s="43">
        <f ca="1">_xll.BInterpol('Base CDI'!$H$4:$H$28,'Base CDI'!$J$4:$J$29,S2320,"Cubic","Extrapolate=Linear","MultiX=Average","Skip=True","Sort=True")</f>
        <v>14.398335156377557</v>
      </c>
      <c r="U2320" s="43">
        <f ca="1">_xll.BInterpol('Base CDI'!$H$4:$H$28,'Base CDI'!$I$4:$I$29,S2320,"Cubic","Extrapolate=Linear","MultiX=Average","Skip=True","Sort=True")</f>
        <v>14.198695607983039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48082</v>
      </c>
      <c r="T2321" s="43">
        <f ca="1">_xll.BInterpol('Base CDI'!$H$4:$H$28,'Base CDI'!$J$4:$J$29,S2321,"Cubic","Extrapolate=Linear","MultiX=Average","Skip=True","Sort=True")</f>
        <v>14.39850317376284</v>
      </c>
      <c r="U2321" s="43">
        <f ca="1">_xll.BInterpol('Base CDI'!$H$4:$H$28,'Base CDI'!$I$4:$I$29,S2321,"Cubic","Extrapolate=Linear","MultiX=Average","Skip=True","Sort=True")</f>
        <v>14.198912605370035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48083</v>
      </c>
      <c r="T2322" s="43">
        <f ca="1">_xll.BInterpol('Base CDI'!$H$4:$H$28,'Base CDI'!$J$4:$J$29,S2322,"Cubic","Extrapolate=Linear","MultiX=Average","Skip=True","Sort=True")</f>
        <v>14.398670919675213</v>
      </c>
      <c r="U2322" s="43">
        <f ca="1">_xll.BInterpol('Base CDI'!$H$4:$H$28,'Base CDI'!$I$4:$I$29,S2322,"Cubic","Extrapolate=Linear","MultiX=Average","Skip=True","Sort=True")</f>
        <v>14.199129289679309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48084</v>
      </c>
      <c r="T2323" s="43">
        <f ca="1">_xll.BInterpol('Base CDI'!$H$4:$H$28,'Base CDI'!$J$4:$J$29,S2323,"Cubic","Extrapolate=Linear","MultiX=Average","Skip=True","Sort=True")</f>
        <v>14.398838394234204</v>
      </c>
      <c r="U2323" s="43">
        <f ca="1">_xll.BInterpol('Base CDI'!$H$4:$H$28,'Base CDI'!$I$4:$I$29,S2323,"Cubic","Extrapolate=Linear","MultiX=Average","Skip=True","Sort=True")</f>
        <v>14.199345660997347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48085</v>
      </c>
      <c r="T2324" s="43">
        <f ca="1">_xll.BInterpol('Base CDI'!$H$4:$H$28,'Base CDI'!$J$4:$J$29,S2324,"Cubic","Extrapolate=Linear","MultiX=Average","Skip=True","Sort=True")</f>
        <v>14.399005597559336</v>
      </c>
      <c r="U2324" s="43">
        <f ca="1">_xll.BInterpol('Base CDI'!$H$4:$H$28,'Base CDI'!$I$4:$I$29,S2324,"Cubic","Extrapolate=Linear","MultiX=Average","Skip=True","Sort=True")</f>
        <v>14.199561719410625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48086</v>
      </c>
      <c r="T2325" s="43">
        <f ca="1">_xll.BInterpol('Base CDI'!$H$4:$H$28,'Base CDI'!$J$4:$J$29,S2325,"Cubic","Extrapolate=Linear","MultiX=Average","Skip=True","Sort=True")</f>
        <v>14.399172529770139</v>
      </c>
      <c r="U2325" s="43">
        <f ca="1">_xll.BInterpol('Base CDI'!$H$4:$H$28,'Base CDI'!$I$4:$I$29,S2325,"Cubic","Extrapolate=Linear","MultiX=Average","Skip=True","Sort=True")</f>
        <v>14.199777465005624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48087</v>
      </c>
      <c r="T2326" s="43">
        <f ca="1">_xll.BInterpol('Base CDI'!$H$4:$H$28,'Base CDI'!$J$4:$J$29,S2326,"Cubic","Extrapolate=Linear","MultiX=Average","Skip=True","Sort=True")</f>
        <v>14.399339190986135</v>
      </c>
      <c r="U2326" s="43">
        <f ca="1">_xll.BInterpol('Base CDI'!$H$4:$H$28,'Base CDI'!$I$4:$I$29,S2326,"Cubic","Extrapolate=Linear","MultiX=Average","Skip=True","Sort=True")</f>
        <v>14.19999289786883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48088</v>
      </c>
      <c r="T2327" s="43">
        <f ca="1">_xll.BInterpol('Base CDI'!$H$4:$H$28,'Base CDI'!$J$4:$J$29,S2327,"Cubic","Extrapolate=Linear","MultiX=Average","Skip=True","Sort=True")</f>
        <v>14.399505581326853</v>
      </c>
      <c r="U2327" s="43">
        <f ca="1">_xll.BInterpol('Base CDI'!$H$4:$H$28,'Base CDI'!$I$4:$I$29,S2327,"Cubic","Extrapolate=Linear","MultiX=Average","Skip=True","Sort=True")</f>
        <v>14.200208018086721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48089</v>
      </c>
      <c r="T2328" s="43">
        <f ca="1">_xll.BInterpol('Base CDI'!$H$4:$H$28,'Base CDI'!$J$4:$J$29,S2328,"Cubic","Extrapolate=Linear","MultiX=Average","Skip=True","Sort=True")</f>
        <v>14.399671700911815</v>
      </c>
      <c r="U2328" s="43">
        <f ca="1">_xll.BInterpol('Base CDI'!$H$4:$H$28,'Base CDI'!$I$4:$I$29,S2328,"Cubic","Extrapolate=Linear","MultiX=Average","Skip=True","Sort=True")</f>
        <v>14.200422825745781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48090</v>
      </c>
      <c r="T2329" s="43">
        <f ca="1">_xll.BInterpol('Base CDI'!$H$4:$H$28,'Base CDI'!$J$4:$J$29,S2329,"Cubic","Extrapolate=Linear","MultiX=Average","Skip=True","Sort=True")</f>
        <v>14.399837549860553</v>
      </c>
      <c r="U2329" s="43">
        <f ca="1">_xll.BInterpol('Base CDI'!$H$4:$H$28,'Base CDI'!$I$4:$I$29,S2329,"Cubic","Extrapolate=Linear","MultiX=Average","Skip=True","Sort=True")</f>
        <v>14.200637320932486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48091</v>
      </c>
      <c r="T2330" s="43">
        <f ca="1">_xll.BInterpol('Base CDI'!$H$4:$H$28,'Base CDI'!$J$4:$J$29,S2330,"Cubic","Extrapolate=Linear","MultiX=Average","Skip=True","Sort=True")</f>
        <v>14.400003128292587</v>
      </c>
      <c r="U2330" s="43">
        <f ca="1">_xll.BInterpol('Base CDI'!$H$4:$H$28,'Base CDI'!$I$4:$I$29,S2330,"Cubic","Extrapolate=Linear","MultiX=Average","Skip=True","Sort=True")</f>
        <v>14.200851503733322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48092</v>
      </c>
      <c r="T2331" s="43">
        <f ca="1">_xll.BInterpol('Base CDI'!$H$4:$H$28,'Base CDI'!$J$4:$J$29,S2331,"Cubic","Extrapolate=Linear","MultiX=Average","Skip=True","Sort=True")</f>
        <v>14.400168436327448</v>
      </c>
      <c r="U2331" s="43">
        <f ca="1">_xll.BInterpol('Base CDI'!$H$4:$H$28,'Base CDI'!$I$4:$I$29,S2331,"Cubic","Extrapolate=Linear","MultiX=Average","Skip=True","Sort=True")</f>
        <v>14.201065374234769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48093</v>
      </c>
      <c r="T2332" s="43">
        <f ca="1">_xll.BInterpol('Base CDI'!$H$4:$H$28,'Base CDI'!$J$4:$J$29,S2332,"Cubic","Extrapolate=Linear","MultiX=Average","Skip=True","Sort=True")</f>
        <v>14.400333474084659</v>
      </c>
      <c r="U2332" s="43">
        <f ca="1">_xll.BInterpol('Base CDI'!$H$4:$H$28,'Base CDI'!$I$4:$I$29,S2332,"Cubic","Extrapolate=Linear","MultiX=Average","Skip=True","Sort=True")</f>
        <v>14.201278932523307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48094</v>
      </c>
      <c r="T2333" s="43">
        <f ca="1">_xll.BInterpol('Base CDI'!$H$4:$H$28,'Base CDI'!$J$4:$J$29,S2333,"Cubic","Extrapolate=Linear","MultiX=Average","Skip=True","Sort=True")</f>
        <v>14.400498241683747</v>
      </c>
      <c r="U2333" s="43">
        <f ca="1">_xll.BInterpol('Base CDI'!$H$4:$H$28,'Base CDI'!$I$4:$I$29,S2333,"Cubic","Extrapolate=Linear","MultiX=Average","Skip=True","Sort=True")</f>
        <v>14.20149217868542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48095</v>
      </c>
      <c r="T2334" s="43">
        <f ca="1">_xll.BInterpol('Base CDI'!$H$4:$H$28,'Base CDI'!$J$4:$J$29,S2334,"Cubic","Extrapolate=Linear","MultiX=Average","Skip=True","Sort=True")</f>
        <v>14.400662739244238</v>
      </c>
      <c r="U2334" s="43">
        <f ca="1">_xll.BInterpol('Base CDI'!$H$4:$H$28,'Base CDI'!$I$4:$I$29,S2334,"Cubic","Extrapolate=Linear","MultiX=Average","Skip=True","Sort=True")</f>
        <v>14.201705112807586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48096</v>
      </c>
      <c r="T2335" s="43">
        <f ca="1">_xll.BInterpol('Base CDI'!$H$4:$H$28,'Base CDI'!$J$4:$J$29,S2335,"Cubic","Extrapolate=Linear","MultiX=Average","Skip=True","Sort=True")</f>
        <v>14.400826966885658</v>
      </c>
      <c r="U2335" s="43">
        <f ca="1">_xll.BInterpol('Base CDI'!$H$4:$H$28,'Base CDI'!$I$4:$I$29,S2335,"Cubic","Extrapolate=Linear","MultiX=Average","Skip=True","Sort=True")</f>
        <v>14.201917734976288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48097</v>
      </c>
      <c r="T2336" s="43">
        <f ca="1">_xll.BInterpol('Base CDI'!$H$4:$H$28,'Base CDI'!$J$4:$J$29,S2336,"Cubic","Extrapolate=Linear","MultiX=Average","Skip=True","Sort=True")</f>
        <v>14.400990924727532</v>
      </c>
      <c r="U2336" s="43">
        <f ca="1">_xll.BInterpol('Base CDI'!$H$4:$H$28,'Base CDI'!$I$4:$I$29,S2336,"Cubic","Extrapolate=Linear","MultiX=Average","Skip=True","Sort=True")</f>
        <v>14.202130045278007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48098</v>
      </c>
      <c r="T2337" s="43">
        <f ca="1">_xll.BInterpol('Base CDI'!$H$4:$H$28,'Base CDI'!$J$4:$J$29,S2337,"Cubic","Extrapolate=Linear","MultiX=Average","Skip=True","Sort=True")</f>
        <v>14.401154612889389</v>
      </c>
      <c r="U2337" s="43">
        <f ca="1">_xll.BInterpol('Base CDI'!$H$4:$H$28,'Base CDI'!$I$4:$I$29,S2337,"Cubic","Extrapolate=Linear","MultiX=Average","Skip=True","Sort=True")</f>
        <v>14.202342043799224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48099</v>
      </c>
      <c r="T2338" s="43">
        <f ca="1">_xll.BInterpol('Base CDI'!$H$4:$H$28,'Base CDI'!$J$4:$J$29,S2338,"Cubic","Extrapolate=Linear","MultiX=Average","Skip=True","Sort=True")</f>
        <v>14.401318031490751</v>
      </c>
      <c r="U2338" s="43">
        <f ca="1">_xll.BInterpol('Base CDI'!$H$4:$H$28,'Base CDI'!$I$4:$I$29,S2338,"Cubic","Extrapolate=Linear","MultiX=Average","Skip=True","Sort=True")</f>
        <v>14.20255373062642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48100</v>
      </c>
      <c r="T2339" s="43">
        <f ca="1">_xll.BInterpol('Base CDI'!$H$4:$H$28,'Base CDI'!$J$4:$J$29,S2339,"Cubic","Extrapolate=Linear","MultiX=Average","Skip=True","Sort=True")</f>
        <v>14.401481180651146</v>
      </c>
      <c r="U2339" s="43">
        <f ca="1">_xll.BInterpol('Base CDI'!$H$4:$H$28,'Base CDI'!$I$4:$I$29,S2339,"Cubic","Extrapolate=Linear","MultiX=Average","Skip=True","Sort=True")</f>
        <v>14.202765105846078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48101</v>
      </c>
      <c r="T2340" s="43">
        <f ca="1">_xll.BInterpol('Base CDI'!$H$4:$H$28,'Base CDI'!$J$4:$J$29,S2340,"Cubic","Extrapolate=Linear","MultiX=Average","Skip=True","Sort=True")</f>
        <v>14.401644060490101</v>
      </c>
      <c r="U2340" s="43">
        <f ca="1">_xll.BInterpol('Base CDI'!$H$4:$H$28,'Base CDI'!$I$4:$I$29,S2340,"Cubic","Extrapolate=Linear","MultiX=Average","Skip=True","Sort=True")</f>
        <v>14.202976169544678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48102</v>
      </c>
      <c r="T2341" s="43">
        <f ca="1">_xll.BInterpol('Base CDI'!$H$4:$H$28,'Base CDI'!$J$4:$J$29,S2341,"Cubic","Extrapolate=Linear","MultiX=Average","Skip=True","Sort=True")</f>
        <v>14.40180667112714</v>
      </c>
      <c r="U2341" s="43">
        <f ca="1">_xll.BInterpol('Base CDI'!$H$4:$H$28,'Base CDI'!$I$4:$I$29,S2341,"Cubic","Extrapolate=Linear","MultiX=Average","Skip=True","Sort=True")</f>
        <v>14.203186921808701</v>
      </c>
    </row>
    <row r="2342" spans="16:21" x14ac:dyDescent="0.25">
      <c r="P2342" s="10">
        <v>37917</v>
      </c>
      <c r="Q2342">
        <v>9.86904</v>
      </c>
      <c r="S2342" s="42">
        <f t="shared" ca="1" si="41"/>
        <v>48103</v>
      </c>
      <c r="T2342" s="43">
        <f ca="1">_xll.BInterpol('Base CDI'!$H$4:$H$28,'Base CDI'!$J$4:$J$29,S2342,"Cubic","Extrapolate=Linear","MultiX=Average","Skip=True","Sort=True")</f>
        <v>14.401969012681791</v>
      </c>
      <c r="U2342" s="43">
        <f ca="1">_xll.BInterpol('Base CDI'!$H$4:$H$28,'Base CDI'!$I$4:$I$29,S2342,"Cubic","Extrapolate=Linear","MultiX=Average","Skip=True","Sort=True")</f>
        <v>14.203397362724628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48104</v>
      </c>
      <c r="T2343" s="43">
        <f ca="1">_xll.BInterpol('Base CDI'!$H$4:$H$28,'Base CDI'!$J$4:$J$29,S2343,"Cubic","Extrapolate=Linear","MultiX=Average","Skip=True","Sort=True")</f>
        <v>14.402131085273579</v>
      </c>
      <c r="U2343" s="43">
        <f ca="1">_xll.BInterpol('Base CDI'!$H$4:$H$28,'Base CDI'!$I$4:$I$29,S2343,"Cubic","Extrapolate=Linear","MultiX=Average","Skip=True","Sort=True")</f>
        <v>14.203607492378941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48105</v>
      </c>
      <c r="T2344" s="43">
        <f ca="1">_xll.BInterpol('Base CDI'!$H$4:$H$28,'Base CDI'!$J$4:$J$29,S2344,"Cubic","Extrapolate=Linear","MultiX=Average","Skip=True","Sort=True")</f>
        <v>14.40229288902203</v>
      </c>
      <c r="U2344" s="43">
        <f ca="1">_xll.BInterpol('Base CDI'!$H$4:$H$28,'Base CDI'!$I$4:$I$29,S2344,"Cubic","Extrapolate=Linear","MultiX=Average","Skip=True","Sort=True")</f>
        <v>14.20381731085812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48106</v>
      </c>
      <c r="T2345" s="43">
        <f ca="1">_xll.BInterpol('Base CDI'!$H$4:$H$28,'Base CDI'!$J$4:$J$29,S2345,"Cubic","Extrapolate=Linear","MultiX=Average","Skip=True","Sort=True")</f>
        <v>14.40245442404667</v>
      </c>
      <c r="U2345" s="43">
        <f ca="1">_xll.BInterpol('Base CDI'!$H$4:$H$28,'Base CDI'!$I$4:$I$29,S2345,"Cubic","Extrapolate=Linear","MultiX=Average","Skip=True","Sort=True")</f>
        <v>14.20402681824865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48107</v>
      </c>
      <c r="T2346" s="43">
        <f ca="1">_xll.BInterpol('Base CDI'!$H$4:$H$28,'Base CDI'!$J$4:$J$29,S2346,"Cubic","Extrapolate=Linear","MultiX=Average","Skip=True","Sort=True")</f>
        <v>14.402615690467025</v>
      </c>
      <c r="U2346" s="43">
        <f ca="1">_xll.BInterpol('Base CDI'!$H$4:$H$28,'Base CDI'!$I$4:$I$29,S2346,"Cubic","Extrapolate=Linear","MultiX=Average","Skip=True","Sort=True")</f>
        <v>14.204236014637008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48108</v>
      </c>
      <c r="T2347" s="43">
        <f ca="1">_xll.BInterpol('Base CDI'!$H$4:$H$28,'Base CDI'!$J$4:$J$29,S2347,"Cubic","Extrapolate=Linear","MultiX=Average","Skip=True","Sort=True")</f>
        <v>14.402776688402621</v>
      </c>
      <c r="U2347" s="43">
        <f ca="1">_xll.BInterpol('Base CDI'!$H$4:$H$28,'Base CDI'!$I$4:$I$29,S2347,"Cubic","Extrapolate=Linear","MultiX=Average","Skip=True","Sort=True")</f>
        <v>14.204444900109676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48109</v>
      </c>
      <c r="T2348" s="43">
        <f ca="1">_xll.BInterpol('Base CDI'!$H$4:$H$28,'Base CDI'!$J$4:$J$29,S2348,"Cubic","Extrapolate=Linear","MultiX=Average","Skip=True","Sort=True")</f>
        <v>14.402937417972986</v>
      </c>
      <c r="U2348" s="43">
        <f ca="1">_xll.BInterpol('Base CDI'!$H$4:$H$28,'Base CDI'!$I$4:$I$29,S2348,"Cubic","Extrapolate=Linear","MultiX=Average","Skip=True","Sort=True")</f>
        <v>14.204653474753137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48110</v>
      </c>
      <c r="T2349" s="43">
        <f ca="1">_xll.BInterpol('Base CDI'!$H$4:$H$28,'Base CDI'!$J$4:$J$29,S2349,"Cubic","Extrapolate=Linear","MultiX=Average","Skip=True","Sort=True")</f>
        <v>14.403097879297642</v>
      </c>
      <c r="U2349" s="43">
        <f ca="1">_xll.BInterpol('Base CDI'!$H$4:$H$28,'Base CDI'!$I$4:$I$29,S2349,"Cubic","Extrapolate=Linear","MultiX=Average","Skip=True","Sort=True")</f>
        <v>14.204861738653872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48111</v>
      </c>
      <c r="T2350" s="43">
        <f ca="1">_xll.BInterpol('Base CDI'!$H$4:$H$28,'Base CDI'!$J$4:$J$29,S2350,"Cubic","Extrapolate=Linear","MultiX=Average","Skip=True","Sort=True")</f>
        <v>14.403258072496119</v>
      </c>
      <c r="U2350" s="43">
        <f ca="1">_xll.BInterpol('Base CDI'!$H$4:$H$28,'Base CDI'!$I$4:$I$29,S2350,"Cubic","Extrapolate=Linear","MultiX=Average","Skip=True","Sort=True")</f>
        <v>14.205069691898361</v>
      </c>
    </row>
    <row r="2351" spans="16:21" x14ac:dyDescent="0.25">
      <c r="P2351" s="10">
        <v>37930</v>
      </c>
      <c r="Q2351">
        <v>9.929729</v>
      </c>
      <c r="S2351" s="42">
        <f t="shared" ca="1" si="41"/>
        <v>48112</v>
      </c>
      <c r="T2351" s="43">
        <f ca="1">_xll.BInterpol('Base CDI'!$H$4:$H$28,'Base CDI'!$J$4:$J$29,S2351,"Cubic","Extrapolate=Linear","MultiX=Average","Skip=True","Sort=True")</f>
        <v>14.40341799768794</v>
      </c>
      <c r="U2351" s="43">
        <f ca="1">_xll.BInterpol('Base CDI'!$H$4:$H$28,'Base CDI'!$I$4:$I$29,S2351,"Cubic","Extrapolate=Linear","MultiX=Average","Skip=True","Sort=True")</f>
        <v>14.205277334573085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48113</v>
      </c>
      <c r="T2352" s="43">
        <f ca="1">_xll.BInterpol('Base CDI'!$H$4:$H$28,'Base CDI'!$J$4:$J$29,S2352,"Cubic","Extrapolate=Linear","MultiX=Average","Skip=True","Sort=True")</f>
        <v>14.403577654992633</v>
      </c>
      <c r="U2352" s="43">
        <f ca="1">_xll.BInterpol('Base CDI'!$H$4:$H$28,'Base CDI'!$I$4:$I$29,S2352,"Cubic","Extrapolate=Linear","MultiX=Average","Skip=True","Sort=True")</f>
        <v>14.205484666764526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48114</v>
      </c>
      <c r="T2353" s="43">
        <f ca="1">_xll.BInterpol('Base CDI'!$H$4:$H$28,'Base CDI'!$J$4:$J$29,S2353,"Cubic","Extrapolate=Linear","MultiX=Average","Skip=True","Sort=True")</f>
        <v>14.403737044529722</v>
      </c>
      <c r="U2353" s="43">
        <f ca="1">_xll.BInterpol('Base CDI'!$H$4:$H$28,'Base CDI'!$I$4:$I$29,S2353,"Cubic","Extrapolate=Linear","MultiX=Average","Skip=True","Sort=True")</f>
        <v>14.205691688559167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48115</v>
      </c>
      <c r="T2354" s="43">
        <f ca="1">_xll.BInterpol('Base CDI'!$H$4:$H$28,'Base CDI'!$J$4:$J$29,S2354,"Cubic","Extrapolate=Linear","MultiX=Average","Skip=True","Sort=True")</f>
        <v>14.403896166418734</v>
      </c>
      <c r="U2354" s="43">
        <f ca="1">_xll.BInterpol('Base CDI'!$H$4:$H$28,'Base CDI'!$I$4:$I$29,S2354,"Cubic","Extrapolate=Linear","MultiX=Average","Skip=True","Sort=True")</f>
        <v>14.205898400043486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48116</v>
      </c>
      <c r="T2355" s="43">
        <f ca="1">_xll.BInterpol('Base CDI'!$H$4:$H$28,'Base CDI'!$J$4:$J$29,S2355,"Cubic","Extrapolate=Linear","MultiX=Average","Skip=True","Sort=True")</f>
        <v>14.404055020779198</v>
      </c>
      <c r="U2355" s="43">
        <f ca="1">_xll.BInterpol('Base CDI'!$H$4:$H$28,'Base CDI'!$I$4:$I$29,S2355,"Cubic","Extrapolate=Linear","MultiX=Average","Skip=True","Sort=True")</f>
        <v>14.206104801303967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48117</v>
      </c>
      <c r="T2356" s="43">
        <f ca="1">_xll.BInterpol('Base CDI'!$H$4:$H$28,'Base CDI'!$J$4:$J$29,S2356,"Cubic","Extrapolate=Linear","MultiX=Average","Skip=True","Sort=True")</f>
        <v>14.404213607730636</v>
      </c>
      <c r="U2356" s="43">
        <f ca="1">_xll.BInterpol('Base CDI'!$H$4:$H$28,'Base CDI'!$I$4:$I$29,S2356,"Cubic","Extrapolate=Linear","MultiX=Average","Skip=True","Sort=True")</f>
        <v>14.206310892427091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48118</v>
      </c>
      <c r="T2357" s="43">
        <f ca="1">_xll.BInterpol('Base CDI'!$H$4:$H$28,'Base CDI'!$J$4:$J$29,S2357,"Cubic","Extrapolate=Linear","MultiX=Average","Skip=True","Sort=True")</f>
        <v>14.404371927392575</v>
      </c>
      <c r="U2357" s="43">
        <f ca="1">_xll.BInterpol('Base CDI'!$H$4:$H$28,'Base CDI'!$I$4:$I$29,S2357,"Cubic","Extrapolate=Linear","MultiX=Average","Skip=True","Sort=True")</f>
        <v>14.206516673499337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48119</v>
      </c>
      <c r="T2358" s="43">
        <f ca="1">_xll.BInterpol('Base CDI'!$H$4:$H$28,'Base CDI'!$J$4:$J$29,S2358,"Cubic","Extrapolate=Linear","MultiX=Average","Skip=True","Sort=True")</f>
        <v>14.404529979884542</v>
      </c>
      <c r="U2358" s="43">
        <f ca="1">_xll.BInterpol('Base CDI'!$H$4:$H$28,'Base CDI'!$I$4:$I$29,S2358,"Cubic","Extrapolate=Linear","MultiX=Average","Skip=True","Sort=True")</f>
        <v>14.206722144607188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48120</v>
      </c>
      <c r="T2359" s="43">
        <f ca="1">_xll.BInterpol('Base CDI'!$H$4:$H$28,'Base CDI'!$J$4:$J$29,S2359,"Cubic","Extrapolate=Linear","MultiX=Average","Skip=True","Sort=True")</f>
        <v>14.404687765326061</v>
      </c>
      <c r="U2359" s="43">
        <f ca="1">_xll.BInterpol('Base CDI'!$H$4:$H$28,'Base CDI'!$I$4:$I$29,S2359,"Cubic","Extrapolate=Linear","MultiX=Average","Skip=True","Sort=True")</f>
        <v>14.206927305837123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48121</v>
      </c>
      <c r="T2360" s="43">
        <f ca="1">_xll.BInterpol('Base CDI'!$H$4:$H$28,'Base CDI'!$J$4:$J$29,S2360,"Cubic","Extrapolate=Linear","MultiX=Average","Skip=True","Sort=True")</f>
        <v>14.404845283836661</v>
      </c>
      <c r="U2360" s="43">
        <f ca="1">_xll.BInterpol('Base CDI'!$H$4:$H$28,'Base CDI'!$I$4:$I$29,S2360,"Cubic","Extrapolate=Linear","MultiX=Average","Skip=True","Sort=True")</f>
        <v>14.207132157275627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48122</v>
      </c>
      <c r="T2361" s="43">
        <f ca="1">_xll.BInterpol('Base CDI'!$H$4:$H$28,'Base CDI'!$J$4:$J$29,S2361,"Cubic","Extrapolate=Linear","MultiX=Average","Skip=True","Sort=True")</f>
        <v>14.405002535535866</v>
      </c>
      <c r="U2361" s="43">
        <f ca="1">_xll.BInterpol('Base CDI'!$H$4:$H$28,'Base CDI'!$I$4:$I$29,S2361,"Cubic","Extrapolate=Linear","MultiX=Average","Skip=True","Sort=True")</f>
        <v>14.207336699009179</v>
      </c>
    </row>
    <row r="2362" spans="16:21" x14ac:dyDescent="0.25">
      <c r="P2362" s="10">
        <v>37945</v>
      </c>
      <c r="Q2362">
        <v>10.00451</v>
      </c>
      <c r="S2362" s="42">
        <f t="shared" ca="1" si="41"/>
        <v>48123</v>
      </c>
      <c r="T2362" s="43">
        <f ca="1">_xll.BInterpol('Base CDI'!$H$4:$H$28,'Base CDI'!$J$4:$J$29,S2362,"Cubic","Extrapolate=Linear","MultiX=Average","Skip=True","Sort=True")</f>
        <v>14.405159520543203</v>
      </c>
      <c r="U2362" s="43">
        <f ca="1">_xll.BInterpol('Base CDI'!$H$4:$H$28,'Base CDI'!$I$4:$I$29,S2362,"Cubic","Extrapolate=Linear","MultiX=Average","Skip=True","Sort=True")</f>
        <v>14.207540931124262</v>
      </c>
    </row>
    <row r="2363" spans="16:21" x14ac:dyDescent="0.25">
      <c r="P2363" s="10">
        <v>37946</v>
      </c>
      <c r="Q2363">
        <v>10.01084</v>
      </c>
      <c r="S2363" s="42">
        <f t="shared" ca="1" si="41"/>
        <v>48124</v>
      </c>
      <c r="T2363" s="43">
        <f ca="1">_xll.BInterpol('Base CDI'!$H$4:$H$28,'Base CDI'!$J$4:$J$29,S2363,"Cubic","Extrapolate=Linear","MultiX=Average","Skip=True","Sort=True")</f>
        <v>14.405316238978196</v>
      </c>
      <c r="U2363" s="43">
        <f ca="1">_xll.BInterpol('Base CDI'!$H$4:$H$28,'Base CDI'!$I$4:$I$29,S2363,"Cubic","Extrapolate=Linear","MultiX=Average","Skip=True","Sort=True")</f>
        <v>14.207744853707354</v>
      </c>
    </row>
    <row r="2364" spans="16:21" x14ac:dyDescent="0.25">
      <c r="P2364" s="10">
        <v>37949</v>
      </c>
      <c r="Q2364">
        <v>10.01718</v>
      </c>
      <c r="S2364" s="42">
        <f t="shared" ca="1" si="41"/>
        <v>48125</v>
      </c>
      <c r="T2364" s="43">
        <f ca="1">_xll.BInterpol('Base CDI'!$H$4:$H$28,'Base CDI'!$J$4:$J$29,S2364,"Cubic","Extrapolate=Linear","MultiX=Average","Skip=True","Sort=True")</f>
        <v>14.405472690960375</v>
      </c>
      <c r="U2364" s="43">
        <f ca="1">_xll.BInterpol('Base CDI'!$H$4:$H$28,'Base CDI'!$I$4:$I$29,S2364,"Cubic","Extrapolate=Linear","MultiX=Average","Skip=True","Sort=True")</f>
        <v>14.20794846684494</v>
      </c>
    </row>
    <row r="2365" spans="16:21" x14ac:dyDescent="0.25">
      <c r="P2365" s="10">
        <v>37950</v>
      </c>
      <c r="Q2365">
        <v>10.02352</v>
      </c>
      <c r="S2365" s="42">
        <f t="shared" ca="1" si="41"/>
        <v>48126</v>
      </c>
      <c r="T2365" s="43">
        <f ca="1">_xll.BInterpol('Base CDI'!$H$4:$H$28,'Base CDI'!$J$4:$J$29,S2365,"Cubic","Extrapolate=Linear","MultiX=Average","Skip=True","Sort=True")</f>
        <v>14.405628876609262</v>
      </c>
      <c r="U2365" s="43">
        <f ca="1">_xll.BInterpol('Base CDI'!$H$4:$H$28,'Base CDI'!$I$4:$I$29,S2365,"Cubic","Extrapolate=Linear","MultiX=Average","Skip=True","Sort=True")</f>
        <v>14.208151770623497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48127</v>
      </c>
      <c r="T2366" s="43">
        <f ca="1">_xll.BInterpol('Base CDI'!$H$4:$H$28,'Base CDI'!$J$4:$J$29,S2366,"Cubic","Extrapolate=Linear","MultiX=Average","Skip=True","Sort=True")</f>
        <v>14.405784796044385</v>
      </c>
      <c r="U2366" s="43">
        <f ca="1">_xll.BInterpol('Base CDI'!$H$4:$H$28,'Base CDI'!$I$4:$I$29,S2366,"Cubic","Extrapolate=Linear","MultiX=Average","Skip=True","Sort=True")</f>
        <v>14.20835476512951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48128</v>
      </c>
      <c r="T2367" s="43">
        <f ca="1">_xll.BInterpol('Base CDI'!$H$4:$H$28,'Base CDI'!$J$4:$J$29,S2367,"Cubic","Extrapolate=Linear","MultiX=Average","Skip=True","Sort=True")</f>
        <v>14.40594044938527</v>
      </c>
      <c r="U2367" s="43">
        <f ca="1">_xll.BInterpol('Base CDI'!$H$4:$H$28,'Base CDI'!$I$4:$I$29,S2367,"Cubic","Extrapolate=Linear","MultiX=Average","Skip=True","Sort=True")</f>
        <v>14.20855745044946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48129</v>
      </c>
      <c r="T2368" s="43">
        <f ca="1">_xll.BInterpol('Base CDI'!$H$4:$H$28,'Base CDI'!$J$4:$J$29,S2368,"Cubic","Extrapolate=Linear","MultiX=Average","Skip=True","Sort=True")</f>
        <v>14.40609583675144</v>
      </c>
      <c r="U2368" s="43">
        <f ca="1">_xll.BInterpol('Base CDI'!$H$4:$H$28,'Base CDI'!$I$4:$I$29,S2368,"Cubic","Extrapolate=Linear","MultiX=Average","Skip=True","Sort=True")</f>
        <v>14.208759826669825</v>
      </c>
    </row>
    <row r="2369" spans="16:21" x14ac:dyDescent="0.25">
      <c r="P2369" s="10">
        <v>37956</v>
      </c>
      <c r="Q2369">
        <v>10.04889</v>
      </c>
      <c r="S2369" s="42">
        <f t="shared" ca="1" si="41"/>
        <v>48130</v>
      </c>
      <c r="T2369" s="43">
        <f ca="1">_xll.BInterpol('Base CDI'!$H$4:$H$28,'Base CDI'!$J$4:$J$29,S2369,"Cubic","Extrapolate=Linear","MultiX=Average","Skip=True","Sort=True")</f>
        <v>14.406250958262428</v>
      </c>
      <c r="U2369" s="43">
        <f ca="1">_xll.BInterpol('Base CDI'!$H$4:$H$28,'Base CDI'!$I$4:$I$29,S2369,"Cubic","Extrapolate=Linear","MultiX=Average","Skip=True","Sort=True")</f>
        <v>14.20896189387709</v>
      </c>
    </row>
    <row r="2370" spans="16:21" x14ac:dyDescent="0.25">
      <c r="P2370" s="10">
        <v>37957</v>
      </c>
      <c r="Q2370">
        <v>10.05523</v>
      </c>
      <c r="S2370" s="42">
        <f t="shared" ca="1" si="41"/>
        <v>48131</v>
      </c>
      <c r="T2370" s="43">
        <f ca="1">_xll.BInterpol('Base CDI'!$H$4:$H$28,'Base CDI'!$J$4:$J$29,S2370,"Cubic","Extrapolate=Linear","MultiX=Average","Skip=True","Sort=True")</f>
        <v>14.406405814037752</v>
      </c>
      <c r="U2370" s="43">
        <f ca="1">_xll.BInterpol('Base CDI'!$H$4:$H$28,'Base CDI'!$I$4:$I$29,S2370,"Cubic","Extrapolate=Linear","MultiX=Average","Skip=True","Sort=True")</f>
        <v>14.209163652157734</v>
      </c>
    </row>
    <row r="2371" spans="16:21" x14ac:dyDescent="0.25">
      <c r="P2371" s="10">
        <v>37958</v>
      </c>
      <c r="Q2371">
        <v>10.06157</v>
      </c>
      <c r="S2371" s="42">
        <f t="shared" ca="1" si="41"/>
        <v>48132</v>
      </c>
      <c r="T2371" s="43">
        <f ca="1">_xll.BInterpol('Base CDI'!$H$4:$H$28,'Base CDI'!$J$4:$J$29,S2371,"Cubic","Extrapolate=Linear","MultiX=Average","Skip=True","Sort=True")</f>
        <v>14.406560404196943</v>
      </c>
      <c r="U2371" s="43">
        <f ca="1">_xll.BInterpol('Base CDI'!$H$4:$H$28,'Base CDI'!$I$4:$I$29,S2371,"Cubic","Extrapolate=Linear","MultiX=Average","Skip=True","Sort=True")</f>
        <v>14.209365101598239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48133</v>
      </c>
      <c r="T2372" s="43">
        <f ca="1">_xll.BInterpol('Base CDI'!$H$4:$H$28,'Base CDI'!$J$4:$J$29,S2372,"Cubic","Extrapolate=Linear","MultiX=Average","Skip=True","Sort=True")</f>
        <v>14.406714728859527</v>
      </c>
      <c r="U2372" s="43">
        <f ca="1">_xll.BInterpol('Base CDI'!$H$4:$H$28,'Base CDI'!$I$4:$I$29,S2372,"Cubic","Extrapolate=Linear","MultiX=Average","Skip=True","Sort=True")</f>
        <v>14.209566242285087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48134</v>
      </c>
      <c r="T2373" s="43">
        <f ca="1">_xll.BInterpol('Base CDI'!$H$4:$H$28,'Base CDI'!$J$4:$J$29,S2373,"Cubic","Extrapolate=Linear","MultiX=Average","Skip=True","Sort=True")</f>
        <v>14.406868788145026</v>
      </c>
      <c r="U2373" s="43">
        <f ca="1">_xll.BInterpol('Base CDI'!$H$4:$H$28,'Base CDI'!$I$4:$I$29,S2373,"Cubic","Extrapolate=Linear","MultiX=Average","Skip=True","Sort=True")</f>
        <v>14.209767074304759</v>
      </c>
    </row>
    <row r="2374" spans="16:21" x14ac:dyDescent="0.25">
      <c r="P2374" s="10">
        <v>37963</v>
      </c>
      <c r="Q2374">
        <v>10.08061</v>
      </c>
      <c r="S2374" s="42">
        <f t="shared" ca="1" si="41"/>
        <v>48135</v>
      </c>
      <c r="T2374" s="43">
        <f ca="1">_xll.BInterpol('Base CDI'!$H$4:$H$28,'Base CDI'!$J$4:$J$29,S2374,"Cubic","Extrapolate=Linear","MultiX=Average","Skip=True","Sort=True")</f>
        <v>14.407022582172971</v>
      </c>
      <c r="U2374" s="43">
        <f ca="1">_xll.BInterpol('Base CDI'!$H$4:$H$28,'Base CDI'!$I$4:$I$29,S2374,"Cubic","Extrapolate=Linear","MultiX=Average","Skip=True","Sort=True")</f>
        <v>14.209967597743734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48136</v>
      </c>
      <c r="T2375" s="43">
        <f ca="1">_xll.BInterpol('Base CDI'!$H$4:$H$28,'Base CDI'!$J$4:$J$29,S2375,"Cubic","Extrapolate=Linear","MultiX=Average","Skip=True","Sort=True")</f>
        <v>14.407176111062885</v>
      </c>
      <c r="U2375" s="43">
        <f ca="1">_xll.BInterpol('Base CDI'!$H$4:$H$28,'Base CDI'!$I$4:$I$29,S2375,"Cubic","Extrapolate=Linear","MultiX=Average","Skip=True","Sort=True")</f>
        <v>14.210167812688496</v>
      </c>
    </row>
    <row r="2376" spans="16:21" x14ac:dyDescent="0.25">
      <c r="P2376" s="10">
        <v>37965</v>
      </c>
      <c r="Q2376">
        <v>10.09334</v>
      </c>
      <c r="S2376" s="42">
        <f t="shared" ca="1" si="41"/>
        <v>48137</v>
      </c>
      <c r="T2376" s="43">
        <f ca="1">_xll.BInterpol('Base CDI'!$H$4:$H$28,'Base CDI'!$J$4:$J$29,S2376,"Cubic","Extrapolate=Linear","MultiX=Average","Skip=True","Sort=True")</f>
        <v>14.407329374934294</v>
      </c>
      <c r="U2376" s="43">
        <f ca="1">_xll.BInterpol('Base CDI'!$H$4:$H$28,'Base CDI'!$I$4:$I$29,S2376,"Cubic","Extrapolate=Linear","MultiX=Average","Skip=True","Sort=True")</f>
        <v>14.210367719225525</v>
      </c>
    </row>
    <row r="2377" spans="16:21" x14ac:dyDescent="0.25">
      <c r="P2377" s="10">
        <v>37966</v>
      </c>
      <c r="Q2377">
        <v>10.09971</v>
      </c>
      <c r="S2377" s="42">
        <f t="shared" ca="1" si="41"/>
        <v>48138</v>
      </c>
      <c r="T2377" s="43">
        <f ca="1">_xll.BInterpol('Base CDI'!$H$4:$H$28,'Base CDI'!$J$4:$J$29,S2377,"Cubic","Extrapolate=Linear","MultiX=Average","Skip=True","Sort=True")</f>
        <v>14.407482373906726</v>
      </c>
      <c r="U2377" s="43">
        <f ca="1">_xll.BInterpol('Base CDI'!$H$4:$H$28,'Base CDI'!$I$4:$I$29,S2377,"Cubic","Extrapolate=Linear","MultiX=Average","Skip=True","Sort=True")</f>
        <v>14.210567317441303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48139</v>
      </c>
      <c r="T2378" s="43">
        <f ca="1">_xll.BInterpol('Base CDI'!$H$4:$H$28,'Base CDI'!$J$4:$J$29,S2378,"Cubic","Extrapolate=Linear","MultiX=Average","Skip=True","Sort=True")</f>
        <v>14.407635108099706</v>
      </c>
      <c r="U2378" s="43">
        <f ca="1">_xll.BInterpol('Base CDI'!$H$4:$H$28,'Base CDI'!$I$4:$I$29,S2378,"Cubic","Extrapolate=Linear","MultiX=Average","Skip=True","Sort=True")</f>
        <v>14.210766607422309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48140</v>
      </c>
      <c r="T2379" s="43">
        <f ca="1">_xll.BInterpol('Base CDI'!$H$4:$H$28,'Base CDI'!$J$4:$J$29,S2379,"Cubic","Extrapolate=Linear","MultiX=Average","Skip=True","Sort=True")</f>
        <v>14.407787577632758</v>
      </c>
      <c r="U2379" s="43">
        <f ca="1">_xll.BInterpol('Base CDI'!$H$4:$H$28,'Base CDI'!$I$4:$I$29,S2379,"Cubic","Extrapolate=Linear","MultiX=Average","Skip=True","Sort=True")</f>
        <v>14.210965589255029</v>
      </c>
    </row>
    <row r="2380" spans="16:21" x14ac:dyDescent="0.25">
      <c r="P2380" s="10">
        <v>37971</v>
      </c>
      <c r="Q2380">
        <v>10.11881</v>
      </c>
      <c r="S2380" s="42">
        <f t="shared" ca="1" si="42"/>
        <v>48141</v>
      </c>
      <c r="T2380" s="43">
        <f ca="1">_xll.BInterpol('Base CDI'!$H$4:$H$28,'Base CDI'!$J$4:$J$29,S2380,"Cubic","Extrapolate=Linear","MultiX=Average","Skip=True","Sort=True")</f>
        <v>14.407939782625412</v>
      </c>
      <c r="U2380" s="43">
        <f ca="1">_xll.BInterpol('Base CDI'!$H$4:$H$28,'Base CDI'!$I$4:$I$29,S2380,"Cubic","Extrapolate=Linear","MultiX=Average","Skip=True","Sort=True")</f>
        <v>14.211164263025939</v>
      </c>
    </row>
    <row r="2381" spans="16:21" x14ac:dyDescent="0.25">
      <c r="P2381" s="10">
        <v>37972</v>
      </c>
      <c r="Q2381">
        <v>10.12518</v>
      </c>
      <c r="S2381" s="42">
        <f t="shared" ca="1" si="42"/>
        <v>48142</v>
      </c>
      <c r="T2381" s="43">
        <f ca="1">_xll.BInterpol('Base CDI'!$H$4:$H$28,'Base CDI'!$J$4:$J$29,S2381,"Cubic","Extrapolate=Linear","MultiX=Average","Skip=True","Sort=True")</f>
        <v>14.408091723197192</v>
      </c>
      <c r="U2381" s="43">
        <f ca="1">_xll.BInterpol('Base CDI'!$H$4:$H$28,'Base CDI'!$I$4:$I$29,S2381,"Cubic","Extrapolate=Linear","MultiX=Average","Skip=True","Sort=True")</f>
        <v>14.211362628821524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48143</v>
      </c>
      <c r="T2382" s="43">
        <f ca="1">_xll.BInterpol('Base CDI'!$H$4:$H$28,'Base CDI'!$J$4:$J$29,S2382,"Cubic","Extrapolate=Linear","MultiX=Average","Skip=True","Sort=True")</f>
        <v>14.408243399467622</v>
      </c>
      <c r="U2382" s="43">
        <f ca="1">_xll.BInterpol('Base CDI'!$H$4:$H$28,'Base CDI'!$I$4:$I$29,S2382,"Cubic","Extrapolate=Linear","MultiX=Average","Skip=True","Sort=True")</f>
        <v>14.211560686728262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48144</v>
      </c>
      <c r="T2383" s="43">
        <f ca="1">_xll.BInterpol('Base CDI'!$H$4:$H$28,'Base CDI'!$J$4:$J$29,S2383,"Cubic","Extrapolate=Linear","MultiX=Average","Skip=True","Sort=True")</f>
        <v>14.408394811556231</v>
      </c>
      <c r="U2383" s="43">
        <f ca="1">_xll.BInterpol('Base CDI'!$H$4:$H$28,'Base CDI'!$I$4:$I$29,S2383,"Cubic","Extrapolate=Linear","MultiX=Average","Skip=True","Sort=True")</f>
        <v>14.211758436832637</v>
      </c>
    </row>
    <row r="2384" spans="16:21" x14ac:dyDescent="0.25">
      <c r="P2384" s="10">
        <v>37977</v>
      </c>
      <c r="Q2384">
        <v>10.14364</v>
      </c>
      <c r="S2384" s="42">
        <f t="shared" ca="1" si="42"/>
        <v>48145</v>
      </c>
      <c r="T2384" s="43">
        <f ca="1">_xll.BInterpol('Base CDI'!$H$4:$H$28,'Base CDI'!$J$4:$J$29,S2384,"Cubic","Extrapolate=Linear","MultiX=Average","Skip=True","Sort=True")</f>
        <v>14.408545959582545</v>
      </c>
      <c r="U2384" s="43">
        <f ca="1">_xll.BInterpol('Base CDI'!$H$4:$H$28,'Base CDI'!$I$4:$I$29,S2384,"Cubic","Extrapolate=Linear","MultiX=Average","Skip=True","Sort=True")</f>
        <v>14.211955879221129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48146</v>
      </c>
      <c r="T2385" s="43">
        <f ca="1">_xll.BInterpol('Base CDI'!$H$4:$H$28,'Base CDI'!$J$4:$J$29,S2385,"Cubic","Extrapolate=Linear","MultiX=Average","Skip=True","Sort=True")</f>
        <v>14.408696843666087</v>
      </c>
      <c r="U2385" s="43">
        <f ca="1">_xll.BInterpol('Base CDI'!$H$4:$H$28,'Base CDI'!$I$4:$I$29,S2385,"Cubic","Extrapolate=Linear","MultiX=Average","Skip=True","Sort=True")</f>
        <v>14.21215301398022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48147</v>
      </c>
      <c r="T2386" s="43">
        <f ca="1">_xll.BInterpol('Base CDI'!$H$4:$H$28,'Base CDI'!$J$4:$J$29,S2386,"Cubic","Extrapolate=Linear","MultiX=Average","Skip=True","Sort=True")</f>
        <v>14.408847463926387</v>
      </c>
      <c r="U2386" s="43">
        <f ca="1">_xll.BInterpol('Base CDI'!$H$4:$H$28,'Base CDI'!$I$4:$I$29,S2386,"Cubic","Extrapolate=Linear","MultiX=Average","Skip=True","Sort=True")</f>
        <v>14.21234984119639</v>
      </c>
    </row>
    <row r="2387" spans="16:21" x14ac:dyDescent="0.25">
      <c r="P2387" s="10">
        <v>37981</v>
      </c>
      <c r="Q2387">
        <v>10.16183</v>
      </c>
      <c r="S2387" s="42">
        <f t="shared" ca="1" si="42"/>
        <v>48148</v>
      </c>
      <c r="T2387" s="43">
        <f ca="1">_xll.BInterpol('Base CDI'!$H$4:$H$28,'Base CDI'!$J$4:$J$29,S2387,"Cubic","Extrapolate=Linear","MultiX=Average","Skip=True","Sort=True")</f>
        <v>14.408997820482968</v>
      </c>
      <c r="U2387" s="43">
        <f ca="1">_xll.BInterpol('Base CDI'!$H$4:$H$28,'Base CDI'!$I$4:$I$29,S2387,"Cubic","Extrapolate=Linear","MultiX=Average","Skip=True","Sort=True")</f>
        <v>14.212546360956123</v>
      </c>
    </row>
    <row r="2388" spans="16:21" x14ac:dyDescent="0.25">
      <c r="P2388" s="10">
        <v>37984</v>
      </c>
      <c r="Q2388">
        <v>10.16789</v>
      </c>
      <c r="S2388" s="42">
        <f t="shared" ca="1" si="42"/>
        <v>48149</v>
      </c>
      <c r="T2388" s="43">
        <f ca="1">_xll.BInterpol('Base CDI'!$H$4:$H$28,'Base CDI'!$J$4:$J$29,S2388,"Cubic","Extrapolate=Linear","MultiX=Average","Skip=True","Sort=True")</f>
        <v>14.409147913455357</v>
      </c>
      <c r="U2388" s="43">
        <f ca="1">_xll.BInterpol('Base CDI'!$H$4:$H$28,'Base CDI'!$I$4:$I$29,S2388,"Cubic","Extrapolate=Linear","MultiX=Average","Skip=True","Sort=True")</f>
        <v>14.212742573345897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48150</v>
      </c>
      <c r="T2389" s="43">
        <f ca="1">_xll.BInterpol('Base CDI'!$H$4:$H$28,'Base CDI'!$J$4:$J$29,S2389,"Cubic","Extrapolate=Linear","MultiX=Average","Skip=True","Sort=True")</f>
        <v>14.40929774296308</v>
      </c>
      <c r="U2389" s="43">
        <f ca="1">_xll.BInterpol('Base CDI'!$H$4:$H$28,'Base CDI'!$I$4:$I$29,S2389,"Cubic","Extrapolate=Linear","MultiX=Average","Skip=True","Sort=True")</f>
        <v>14.212938478452195</v>
      </c>
    </row>
    <row r="2390" spans="16:21" x14ac:dyDescent="0.25">
      <c r="P2390" s="10">
        <v>37986</v>
      </c>
      <c r="Q2390">
        <v>10.18004</v>
      </c>
      <c r="S2390" s="42">
        <f t="shared" ca="1" si="42"/>
        <v>48151</v>
      </c>
      <c r="T2390" s="43">
        <f ca="1">_xll.BInterpol('Base CDI'!$H$4:$H$28,'Base CDI'!$J$4:$J$29,S2390,"Cubic","Extrapolate=Linear","MultiX=Average","Skip=True","Sort=True")</f>
        <v>14.409447309125664</v>
      </c>
      <c r="U2390" s="43">
        <f ca="1">_xll.BInterpol('Base CDI'!$H$4:$H$28,'Base CDI'!$I$4:$I$29,S2390,"Cubic","Extrapolate=Linear","MultiX=Average","Skip=True","Sort=True")</f>
        <v>14.213134076361497</v>
      </c>
    </row>
    <row r="2391" spans="16:21" x14ac:dyDescent="0.25">
      <c r="P2391" s="10">
        <v>37988</v>
      </c>
      <c r="Q2391">
        <v>10.18613</v>
      </c>
      <c r="S2391" s="42">
        <f t="shared" ca="1" si="42"/>
        <v>48152</v>
      </c>
      <c r="T2391" s="43">
        <f ca="1">_xll.BInterpol('Base CDI'!$H$4:$H$28,'Base CDI'!$J$4:$J$29,S2391,"Cubic","Extrapolate=Linear","MultiX=Average","Skip=True","Sort=True")</f>
        <v>14.409596612062634</v>
      </c>
      <c r="U2391" s="43">
        <f ca="1">_xll.BInterpol('Base CDI'!$H$4:$H$28,'Base CDI'!$I$4:$I$29,S2391,"Cubic","Extrapolate=Linear","MultiX=Average","Skip=True","Sort=True")</f>
        <v>14.213329367160286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48153</v>
      </c>
      <c r="T2392" s="43">
        <f ca="1">_xll.BInterpol('Base CDI'!$H$4:$H$28,'Base CDI'!$J$4:$J$29,S2392,"Cubic","Extrapolate=Linear","MultiX=Average","Skip=True","Sort=True")</f>
        <v>14.409745651893516</v>
      </c>
      <c r="U2392" s="43">
        <f ca="1">_xll.BInterpol('Base CDI'!$H$4:$H$28,'Base CDI'!$I$4:$I$29,S2392,"Cubic","Extrapolate=Linear","MultiX=Average","Skip=True","Sort=True")</f>
        <v>14.213524350935042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48154</v>
      </c>
      <c r="T2393" s="43">
        <f ca="1">_xll.BInterpol('Base CDI'!$H$4:$H$28,'Base CDI'!$J$4:$J$29,S2393,"Cubic","Extrapolate=Linear","MultiX=Average","Skip=True","Sort=True")</f>
        <v>14.409894428737836</v>
      </c>
      <c r="U2393" s="43">
        <f ca="1">_xll.BInterpol('Base CDI'!$H$4:$H$28,'Base CDI'!$I$4:$I$29,S2393,"Cubic","Extrapolate=Linear","MultiX=Average","Skip=True","Sort=True")</f>
        <v>14.213719027772246</v>
      </c>
    </row>
    <row r="2394" spans="16:21" x14ac:dyDescent="0.25">
      <c r="P2394" s="10">
        <v>37993</v>
      </c>
      <c r="Q2394">
        <v>10.2044</v>
      </c>
      <c r="S2394" s="42">
        <f t="shared" ca="1" si="42"/>
        <v>48155</v>
      </c>
      <c r="T2394" s="43">
        <f ca="1">_xll.BInterpol('Base CDI'!$H$4:$H$28,'Base CDI'!$J$4:$J$29,S2394,"Cubic","Extrapolate=Linear","MultiX=Average","Skip=True","Sort=True")</f>
        <v>14.410042942715119</v>
      </c>
      <c r="U2394" s="43">
        <f ca="1">_xll.BInterpol('Base CDI'!$H$4:$H$28,'Base CDI'!$I$4:$I$29,S2394,"Cubic","Extrapolate=Linear","MultiX=Average","Skip=True","Sort=True")</f>
        <v>14.213913397758381</v>
      </c>
    </row>
    <row r="2395" spans="16:21" x14ac:dyDescent="0.25">
      <c r="P2395" s="10">
        <v>37994</v>
      </c>
      <c r="Q2395">
        <v>10.2105</v>
      </c>
      <c r="S2395" s="42">
        <f t="shared" ca="1" si="42"/>
        <v>48156</v>
      </c>
      <c r="T2395" s="43">
        <f ca="1">_xll.BInterpol('Base CDI'!$H$4:$H$28,'Base CDI'!$J$4:$J$29,S2395,"Cubic","Extrapolate=Linear","MultiX=Average","Skip=True","Sort=True")</f>
        <v>14.410191193944893</v>
      </c>
      <c r="U2395" s="43">
        <f ca="1">_xll.BInterpol('Base CDI'!$H$4:$H$28,'Base CDI'!$I$4:$I$29,S2395,"Cubic","Extrapolate=Linear","MultiX=Average","Skip=True","Sort=True")</f>
        <v>14.214107460979927</v>
      </c>
    </row>
    <row r="2396" spans="16:21" x14ac:dyDescent="0.25">
      <c r="P2396" s="10">
        <v>37995</v>
      </c>
      <c r="Q2396">
        <v>10.21659</v>
      </c>
      <c r="S2396" s="42">
        <f t="shared" ca="1" si="42"/>
        <v>48157</v>
      </c>
      <c r="T2396" s="43">
        <f ca="1">_xll.BInterpol('Base CDI'!$H$4:$H$28,'Base CDI'!$J$4:$J$29,S2396,"Cubic","Extrapolate=Linear","MultiX=Average","Skip=True","Sort=True")</f>
        <v>14.410339182546684</v>
      </c>
      <c r="U2396" s="43">
        <f ca="1">_xll.BInterpol('Base CDI'!$H$4:$H$28,'Base CDI'!$I$4:$I$29,S2396,"Cubic","Extrapolate=Linear","MultiX=Average","Skip=True","Sort=True")</f>
        <v>14.214301217523364</v>
      </c>
    </row>
    <row r="2397" spans="16:21" x14ac:dyDescent="0.25">
      <c r="P2397" s="10">
        <v>37998</v>
      </c>
      <c r="Q2397">
        <v>10.22268</v>
      </c>
      <c r="S2397" s="42">
        <f t="shared" ca="1" si="42"/>
        <v>48158</v>
      </c>
      <c r="T2397" s="43">
        <f ca="1">_xll.BInterpol('Base CDI'!$H$4:$H$28,'Base CDI'!$J$4:$J$29,S2397,"Cubic","Extrapolate=Linear","MultiX=Average","Skip=True","Sort=True")</f>
        <v>14.410486908640017</v>
      </c>
      <c r="U2397" s="43">
        <f ca="1">_xll.BInterpol('Base CDI'!$H$4:$H$28,'Base CDI'!$I$4:$I$29,S2397,"Cubic","Extrapolate=Linear","MultiX=Average","Skip=True","Sort=True")</f>
        <v>14.214494667475176</v>
      </c>
    </row>
    <row r="2398" spans="16:21" x14ac:dyDescent="0.25">
      <c r="P2398" s="10">
        <v>37999</v>
      </c>
      <c r="Q2398">
        <v>10.22878</v>
      </c>
      <c r="S2398" s="42">
        <f t="shared" ca="1" si="42"/>
        <v>48159</v>
      </c>
      <c r="T2398" s="43">
        <f ca="1">_xll.BInterpol('Base CDI'!$H$4:$H$28,'Base CDI'!$J$4:$J$29,S2398,"Cubic","Extrapolate=Linear","MultiX=Average","Skip=True","Sort=True")</f>
        <v>14.410634372344418</v>
      </c>
      <c r="U2398" s="43">
        <f ca="1">_xll.BInterpol('Base CDI'!$H$4:$H$28,'Base CDI'!$I$4:$I$29,S2398,"Cubic","Extrapolate=Linear","MultiX=Average","Skip=True","Sort=True")</f>
        <v>14.214687810921843</v>
      </c>
    </row>
    <row r="2399" spans="16:21" x14ac:dyDescent="0.25">
      <c r="P2399" s="10">
        <v>38000</v>
      </c>
      <c r="Q2399">
        <v>10.23489</v>
      </c>
      <c r="S2399" s="42">
        <f t="shared" ca="1" si="42"/>
        <v>48160</v>
      </c>
      <c r="T2399" s="43">
        <f ca="1">_xll.BInterpol('Base CDI'!$H$4:$H$28,'Base CDI'!$J$4:$J$29,S2399,"Cubic","Extrapolate=Linear","MultiX=Average","Skip=True","Sort=True")</f>
        <v>14.410781573779413</v>
      </c>
      <c r="U2399" s="43">
        <f ca="1">_xll.BInterpol('Base CDI'!$H$4:$H$28,'Base CDI'!$I$4:$I$29,S2399,"Cubic","Extrapolate=Linear","MultiX=Average","Skip=True","Sort=True")</f>
        <v>14.214880647949846</v>
      </c>
    </row>
    <row r="2400" spans="16:21" x14ac:dyDescent="0.25">
      <c r="P2400" s="10">
        <v>38001</v>
      </c>
      <c r="Q2400">
        <v>10.24099</v>
      </c>
      <c r="S2400" s="42">
        <f t="shared" ca="1" si="42"/>
        <v>48161</v>
      </c>
      <c r="T2400" s="43">
        <f ca="1">_xll.BInterpol('Base CDI'!$H$4:$H$28,'Base CDI'!$J$4:$J$29,S2400,"Cubic","Extrapolate=Linear","MultiX=Average","Skip=True","Sort=True")</f>
        <v>14.41092851306453</v>
      </c>
      <c r="U2400" s="43">
        <f ca="1">_xll.BInterpol('Base CDI'!$H$4:$H$28,'Base CDI'!$I$4:$I$29,S2400,"Cubic","Extrapolate=Linear","MultiX=Average","Skip=True","Sort=True")</f>
        <v>14.215073178645666</v>
      </c>
    </row>
    <row r="2401" spans="16:21" x14ac:dyDescent="0.25">
      <c r="P2401" s="10">
        <v>38002</v>
      </c>
      <c r="Q2401">
        <v>10.2471</v>
      </c>
      <c r="S2401" s="42">
        <f t="shared" ca="1" si="42"/>
        <v>48162</v>
      </c>
      <c r="T2401" s="43">
        <f ca="1">_xll.BInterpol('Base CDI'!$H$4:$H$28,'Base CDI'!$J$4:$J$29,S2401,"Cubic","Extrapolate=Linear","MultiX=Average","Skip=True","Sort=True")</f>
        <v>14.411075190319291</v>
      </c>
      <c r="U2401" s="43">
        <f ca="1">_xll.BInterpol('Base CDI'!$H$4:$H$28,'Base CDI'!$I$4:$I$29,S2401,"Cubic","Extrapolate=Linear","MultiX=Average","Skip=True","Sort=True")</f>
        <v>14.215265403095783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48163</v>
      </c>
      <c r="T2402" s="43">
        <f ca="1">_xll.BInterpol('Base CDI'!$H$4:$H$28,'Base CDI'!$J$4:$J$29,S2402,"Cubic","Extrapolate=Linear","MultiX=Average","Skip=True","Sort=True")</f>
        <v>14.411221605663226</v>
      </c>
      <c r="U2402" s="43">
        <f ca="1">_xll.BInterpol('Base CDI'!$H$4:$H$28,'Base CDI'!$I$4:$I$29,S2402,"Cubic","Extrapolate=Linear","MultiX=Average","Skip=True","Sort=True")</f>
        <v>14.215457321386683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48164</v>
      </c>
      <c r="T2403" s="43">
        <f ca="1">_xll.BInterpol('Base CDI'!$H$4:$H$28,'Base CDI'!$J$4:$J$29,S2403,"Cubic","Extrapolate=Linear","MultiX=Average","Skip=True","Sort=True")</f>
        <v>14.411367759215858</v>
      </c>
      <c r="U2403" s="43">
        <f ca="1">_xll.BInterpol('Base CDI'!$H$4:$H$28,'Base CDI'!$I$4:$I$29,S2403,"Cubic","Extrapolate=Linear","MultiX=Average","Skip=True","Sort=True")</f>
        <v>14.215648933604843</v>
      </c>
    </row>
    <row r="2404" spans="16:21" x14ac:dyDescent="0.25">
      <c r="P2404" s="10">
        <v>38007</v>
      </c>
      <c r="Q2404">
        <v>10.26543</v>
      </c>
      <c r="S2404" s="42">
        <f t="shared" ca="1" si="42"/>
        <v>48165</v>
      </c>
      <c r="T2404" s="43">
        <f ca="1">_xll.BInterpol('Base CDI'!$H$4:$H$28,'Base CDI'!$J$4:$J$29,S2404,"Cubic","Extrapolate=Linear","MultiX=Average","Skip=True","Sort=True")</f>
        <v>14.411513651096715</v>
      </c>
      <c r="U2404" s="43">
        <f ca="1">_xll.BInterpol('Base CDI'!$H$4:$H$28,'Base CDI'!$I$4:$I$29,S2404,"Cubic","Extrapolate=Linear","MultiX=Average","Skip=True","Sort=True")</f>
        <v>14.215840239836744</v>
      </c>
    </row>
    <row r="2405" spans="16:21" x14ac:dyDescent="0.25">
      <c r="P2405" s="10">
        <v>38008</v>
      </c>
      <c r="Q2405">
        <v>10.27155</v>
      </c>
      <c r="S2405" s="42">
        <f t="shared" ca="1" si="42"/>
        <v>48166</v>
      </c>
      <c r="T2405" s="43">
        <f ca="1">_xll.BInterpol('Base CDI'!$H$4:$H$28,'Base CDI'!$J$4:$J$29,S2405,"Cubic","Extrapolate=Linear","MultiX=Average","Skip=True","Sort=True")</f>
        <v>14.411659281425324</v>
      </c>
      <c r="U2405" s="43">
        <f ca="1">_xll.BInterpol('Base CDI'!$H$4:$H$28,'Base CDI'!$I$4:$I$29,S2405,"Cubic","Extrapolate=Linear","MultiX=Average","Skip=True","Sort=True")</f>
        <v>14.216031240168871</v>
      </c>
    </row>
    <row r="2406" spans="16:21" x14ac:dyDescent="0.25">
      <c r="P2406" s="10">
        <v>38009</v>
      </c>
      <c r="Q2406">
        <v>10.27768</v>
      </c>
      <c r="S2406" s="42">
        <f t="shared" ca="1" si="42"/>
        <v>48167</v>
      </c>
      <c r="T2406" s="43">
        <f ca="1">_xll.BInterpol('Base CDI'!$H$4:$H$28,'Base CDI'!$J$4:$J$29,S2406,"Cubic","Extrapolate=Linear","MultiX=Average","Skip=True","Sort=True")</f>
        <v>14.411804650321208</v>
      </c>
      <c r="U2406" s="43">
        <f ca="1">_xll.BInterpol('Base CDI'!$H$4:$H$28,'Base CDI'!$I$4:$I$29,S2406,"Cubic","Extrapolate=Linear","MultiX=Average","Skip=True","Sort=True")</f>
        <v>14.216221934687702</v>
      </c>
    </row>
    <row r="2407" spans="16:21" x14ac:dyDescent="0.25">
      <c r="P2407" s="10">
        <v>38012</v>
      </c>
      <c r="Q2407">
        <v>10.28382</v>
      </c>
      <c r="S2407" s="42">
        <f t="shared" ca="1" si="42"/>
        <v>48168</v>
      </c>
      <c r="T2407" s="43">
        <f ca="1">_xll.BInterpol('Base CDI'!$H$4:$H$28,'Base CDI'!$J$4:$J$29,S2407,"Cubic","Extrapolate=Linear","MultiX=Average","Skip=True","Sort=True")</f>
        <v>14.411949757903894</v>
      </c>
      <c r="U2407" s="43">
        <f ca="1">_xll.BInterpol('Base CDI'!$H$4:$H$28,'Base CDI'!$I$4:$I$29,S2407,"Cubic","Extrapolate=Linear","MultiX=Average","Skip=True","Sort=True")</f>
        <v>14.216412323479718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48169</v>
      </c>
      <c r="T2408" s="43">
        <f ca="1">_xll.BInterpol('Base CDI'!$H$4:$H$28,'Base CDI'!$J$4:$J$29,S2408,"Cubic","Extrapolate=Linear","MultiX=Average","Skip=True","Sort=True")</f>
        <v>14.412094604292909</v>
      </c>
      <c r="U2408" s="43">
        <f ca="1">_xll.BInterpol('Base CDI'!$H$4:$H$28,'Base CDI'!$I$4:$I$29,S2408,"Cubic","Extrapolate=Linear","MultiX=Average","Skip=True","Sort=True")</f>
        <v>14.216602406631402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48170</v>
      </c>
      <c r="T2409" s="43">
        <f ca="1">_xll.BInterpol('Base CDI'!$H$4:$H$28,'Base CDI'!$J$4:$J$29,S2409,"Cubic","Extrapolate=Linear","MultiX=Average","Skip=True","Sort=True")</f>
        <v>14.41223918960778</v>
      </c>
      <c r="U2409" s="43">
        <f ca="1">_xll.BInterpol('Base CDI'!$H$4:$H$28,'Base CDI'!$I$4:$I$29,S2409,"Cubic","Extrapolate=Linear","MultiX=Average","Skip=True","Sort=True")</f>
        <v>14.216792184229236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48171</v>
      </c>
      <c r="T2410" s="43">
        <f ca="1">_xll.BInterpol('Base CDI'!$H$4:$H$28,'Base CDI'!$J$4:$J$29,S2410,"Cubic","Extrapolate=Linear","MultiX=Average","Skip=True","Sort=True")</f>
        <v>14.412383513968029</v>
      </c>
      <c r="U2410" s="43">
        <f ca="1">_xll.BInterpol('Base CDI'!$H$4:$H$28,'Base CDI'!$I$4:$I$29,S2410,"Cubic","Extrapolate=Linear","MultiX=Average","Skip=True","Sort=True")</f>
        <v>14.2169816563597</v>
      </c>
    </row>
    <row r="2411" spans="16:21" x14ac:dyDescent="0.25">
      <c r="P2411" s="10">
        <v>38016</v>
      </c>
      <c r="Q2411">
        <v>10.30838</v>
      </c>
      <c r="S2411" s="42">
        <f t="shared" ca="1" si="42"/>
        <v>48172</v>
      </c>
      <c r="T2411" s="43">
        <f ca="1">_xll.BInterpol('Base CDI'!$H$4:$H$28,'Base CDI'!$J$4:$J$29,S2411,"Cubic","Extrapolate=Linear","MultiX=Average","Skip=True","Sort=True")</f>
        <v>14.412527577493186</v>
      </c>
      <c r="U2411" s="43">
        <f ca="1">_xll.BInterpol('Base CDI'!$H$4:$H$28,'Base CDI'!$I$4:$I$29,S2411,"Cubic","Extrapolate=Linear","MultiX=Average","Skip=True","Sort=True")</f>
        <v>14.217170823109274</v>
      </c>
    </row>
    <row r="2412" spans="16:21" x14ac:dyDescent="0.25">
      <c r="P2412" s="10">
        <v>38019</v>
      </c>
      <c r="Q2412">
        <v>10.31453</v>
      </c>
      <c r="S2412" s="42">
        <f t="shared" ca="1" si="42"/>
        <v>48173</v>
      </c>
      <c r="T2412" s="43">
        <f ca="1">_xll.BInterpol('Base CDI'!$H$4:$H$28,'Base CDI'!$J$4:$J$29,S2412,"Cubic","Extrapolate=Linear","MultiX=Average","Skip=True","Sort=True")</f>
        <v>14.412671380302776</v>
      </c>
      <c r="U2412" s="43">
        <f ca="1">_xll.BInterpol('Base CDI'!$H$4:$H$28,'Base CDI'!$I$4:$I$29,S2412,"Cubic","Extrapolate=Linear","MultiX=Average","Skip=True","Sort=True")</f>
        <v>14.217359684564441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48174</v>
      </c>
      <c r="T2413" s="43">
        <f ca="1">_xll.BInterpol('Base CDI'!$H$4:$H$28,'Base CDI'!$J$4:$J$29,S2413,"Cubic","Extrapolate=Linear","MultiX=Average","Skip=True","Sort=True")</f>
        <v>14.412814922516324</v>
      </c>
      <c r="U2413" s="43">
        <f ca="1">_xll.BInterpol('Base CDI'!$H$4:$H$28,'Base CDI'!$I$4:$I$29,S2413,"Cubic","Extrapolate=Linear","MultiX=Average","Skip=True","Sort=True")</f>
        <v>14.217548240811682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48175</v>
      </c>
      <c r="T2414" s="43">
        <f ca="1">_xll.BInterpol('Base CDI'!$H$4:$H$28,'Base CDI'!$J$4:$J$29,S2414,"Cubic","Extrapolate=Linear","MultiX=Average","Skip=True","Sort=True")</f>
        <v>14.412958204253357</v>
      </c>
      <c r="U2414" s="43">
        <f ca="1">_xll.BInterpol('Base CDI'!$H$4:$H$28,'Base CDI'!$I$4:$I$29,S2414,"Cubic","Extrapolate=Linear","MultiX=Average","Skip=True","Sort=True")</f>
        <v>14.217736491937478</v>
      </c>
    </row>
    <row r="2415" spans="16:21" x14ac:dyDescent="0.25">
      <c r="P2415" s="10">
        <v>38022</v>
      </c>
      <c r="Q2415">
        <v>10.33301</v>
      </c>
      <c r="S2415" s="42">
        <f t="shared" ca="1" si="42"/>
        <v>48176</v>
      </c>
      <c r="T2415" s="43">
        <f ca="1">_xll.BInterpol('Base CDI'!$H$4:$H$28,'Base CDI'!$J$4:$J$29,S2415,"Cubic","Extrapolate=Linear","MultiX=Average","Skip=True","Sort=True")</f>
        <v>14.413101225633399</v>
      </c>
      <c r="U2415" s="43">
        <f ca="1">_xll.BInterpol('Base CDI'!$H$4:$H$28,'Base CDI'!$I$4:$I$29,S2415,"Cubic","Extrapolate=Linear","MultiX=Average","Skip=True","Sort=True")</f>
        <v>14.217924438028309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48177</v>
      </c>
      <c r="T2416" s="43">
        <f ca="1">_xll.BInterpol('Base CDI'!$H$4:$H$28,'Base CDI'!$J$4:$J$29,S2416,"Cubic","Extrapolate=Linear","MultiX=Average","Skip=True","Sort=True")</f>
        <v>14.41324398677598</v>
      </c>
      <c r="U2416" s="43">
        <f ca="1">_xll.BInterpol('Base CDI'!$H$4:$H$28,'Base CDI'!$I$4:$I$29,S2416,"Cubic","Extrapolate=Linear","MultiX=Average","Skip=True","Sort=True")</f>
        <v>14.218112079170659</v>
      </c>
    </row>
    <row r="2417" spans="16:21" x14ac:dyDescent="0.25">
      <c r="P2417" s="10">
        <v>38026</v>
      </c>
      <c r="Q2417">
        <v>10.34534</v>
      </c>
      <c r="S2417" s="42">
        <f t="shared" ca="1" si="42"/>
        <v>48178</v>
      </c>
      <c r="T2417" s="43">
        <f ca="1">_xll.BInterpol('Base CDI'!$H$4:$H$28,'Base CDI'!$J$4:$J$29,S2417,"Cubic","Extrapolate=Linear","MultiX=Average","Skip=True","Sort=True")</f>
        <v>14.413386487800622</v>
      </c>
      <c r="U2417" s="43">
        <f ca="1">_xll.BInterpol('Base CDI'!$H$4:$H$28,'Base CDI'!$I$4:$I$29,S2417,"Cubic","Extrapolate=Linear","MultiX=Average","Skip=True","Sort=True")</f>
        <v>14.218299415451007</v>
      </c>
    </row>
    <row r="2418" spans="16:21" x14ac:dyDescent="0.25">
      <c r="P2418" s="10">
        <v>38027</v>
      </c>
      <c r="Q2418">
        <v>10.3515</v>
      </c>
      <c r="S2418" s="42">
        <f t="shared" ca="1" si="42"/>
        <v>48179</v>
      </c>
      <c r="T2418" s="43">
        <f ca="1">_xll.BInterpol('Base CDI'!$H$4:$H$28,'Base CDI'!$J$4:$J$29,S2418,"Cubic","Extrapolate=Linear","MultiX=Average","Skip=True","Sort=True")</f>
        <v>14.413528728826854</v>
      </c>
      <c r="U2418" s="43">
        <f ca="1">_xll.BInterpol('Base CDI'!$H$4:$H$28,'Base CDI'!$I$4:$I$29,S2418,"Cubic","Extrapolate=Linear","MultiX=Average","Skip=True","Sort=True")</f>
        <v>14.218486446955836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48180</v>
      </c>
      <c r="T2419" s="43">
        <f ca="1">_xll.BInterpol('Base CDI'!$H$4:$H$28,'Base CDI'!$J$4:$J$29,S2419,"Cubic","Extrapolate=Linear","MultiX=Average","Skip=True","Sort=True")</f>
        <v>14.4136707099742</v>
      </c>
      <c r="U2419" s="43">
        <f ca="1">_xll.BInterpol('Base CDI'!$H$4:$H$28,'Base CDI'!$I$4:$I$29,S2419,"Cubic","Extrapolate=Linear","MultiX=Average","Skip=True","Sort=True")</f>
        <v>14.218673173771625</v>
      </c>
    </row>
    <row r="2420" spans="16:21" x14ac:dyDescent="0.25">
      <c r="P2420" s="10">
        <v>38029</v>
      </c>
      <c r="Q2420">
        <v>10.36383</v>
      </c>
      <c r="S2420" s="42">
        <f t="shared" ca="1" si="42"/>
        <v>48181</v>
      </c>
      <c r="T2420" s="43">
        <f ca="1">_xll.BInterpol('Base CDI'!$H$4:$H$28,'Base CDI'!$J$4:$J$29,S2420,"Cubic","Extrapolate=Linear","MultiX=Average","Skip=True","Sort=True")</f>
        <v>14.413812431362187</v>
      </c>
      <c r="U2420" s="43">
        <f ca="1">_xll.BInterpol('Base CDI'!$H$4:$H$28,'Base CDI'!$I$4:$I$29,S2420,"Cubic","Extrapolate=Linear","MultiX=Average","Skip=True","Sort=True")</f>
        <v>14.218859595984858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48182</v>
      </c>
      <c r="T2421" s="43">
        <f ca="1">_xll.BInterpol('Base CDI'!$H$4:$H$28,'Base CDI'!$J$4:$J$29,S2421,"Cubic","Extrapolate=Linear","MultiX=Average","Skip=True","Sort=True")</f>
        <v>14.413953893110341</v>
      </c>
      <c r="U2421" s="43">
        <f ca="1">_xll.BInterpol('Base CDI'!$H$4:$H$28,'Base CDI'!$I$4:$I$29,S2421,"Cubic","Extrapolate=Linear","MultiX=Average","Skip=True","Sort=True")</f>
        <v>14.219045713682013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48183</v>
      </c>
      <c r="T2422" s="43">
        <f ca="1">_xll.BInterpol('Base CDI'!$H$4:$H$28,'Base CDI'!$J$4:$J$29,S2422,"Cubic","Extrapolate=Linear","MultiX=Average","Skip=True","Sort=True")</f>
        <v>14.414095095338187</v>
      </c>
      <c r="U2422" s="43">
        <f ca="1">_xll.BInterpol('Base CDI'!$H$4:$H$28,'Base CDI'!$I$4:$I$29,S2422,"Cubic","Extrapolate=Linear","MultiX=Average","Skip=True","Sort=True")</f>
        <v>14.219231526949574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48184</v>
      </c>
      <c r="T2423" s="43">
        <f ca="1">_xll.BInterpol('Base CDI'!$H$4:$H$28,'Base CDI'!$J$4:$J$29,S2423,"Cubic","Extrapolate=Linear","MultiX=Average","Skip=True","Sort=True")</f>
        <v>14.414236038165251</v>
      </c>
      <c r="U2423" s="43">
        <f ca="1">_xll.BInterpol('Base CDI'!$H$4:$H$28,'Base CDI'!$I$4:$I$29,S2423,"Cubic","Extrapolate=Linear","MultiX=Average","Skip=True","Sort=True")</f>
        <v>14.219417035874022</v>
      </c>
    </row>
    <row r="2424" spans="16:21" x14ac:dyDescent="0.25">
      <c r="P2424" s="10">
        <v>38035</v>
      </c>
      <c r="Q2424">
        <v>10.3886</v>
      </c>
      <c r="S2424" s="42">
        <f t="shared" ca="1" si="42"/>
        <v>48185</v>
      </c>
      <c r="T2424" s="43">
        <f ca="1">_xll.BInterpol('Base CDI'!$H$4:$H$28,'Base CDI'!$J$4:$J$29,S2424,"Cubic","Extrapolate=Linear","MultiX=Average","Skip=True","Sort=True")</f>
        <v>14.414376721711061</v>
      </c>
      <c r="U2424" s="43">
        <f ca="1">_xll.BInterpol('Base CDI'!$H$4:$H$28,'Base CDI'!$I$4:$I$29,S2424,"Cubic","Extrapolate=Linear","MultiX=Average","Skip=True","Sort=True")</f>
        <v>14.219602240541835</v>
      </c>
    </row>
    <row r="2425" spans="16:21" x14ac:dyDescent="0.25">
      <c r="P2425" s="10">
        <v>38036</v>
      </c>
      <c r="Q2425">
        <v>10.39481</v>
      </c>
      <c r="S2425" s="42">
        <f t="shared" ca="1" si="42"/>
        <v>48186</v>
      </c>
      <c r="T2425" s="43">
        <f ca="1">_xll.BInterpol('Base CDI'!$H$4:$H$28,'Base CDI'!$J$4:$J$29,S2425,"Cubic","Extrapolate=Linear","MultiX=Average","Skip=True","Sort=True")</f>
        <v>14.414517146095143</v>
      </c>
      <c r="U2425" s="43">
        <f ca="1">_xll.BInterpol('Base CDI'!$H$4:$H$28,'Base CDI'!$I$4:$I$29,S2425,"Cubic","Extrapolate=Linear","MultiX=Average","Skip=True","Sort=True")</f>
        <v>14.2197871410395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48187</v>
      </c>
      <c r="T2426" s="43">
        <f ca="1">_xll.BInterpol('Base CDI'!$H$4:$H$28,'Base CDI'!$J$4:$J$29,S2426,"Cubic","Extrapolate=Linear","MultiX=Average","Skip=True","Sort=True")</f>
        <v>14.414657311437022</v>
      </c>
      <c r="U2426" s="43">
        <f ca="1">_xll.BInterpol('Base CDI'!$H$4:$H$28,'Base CDI'!$I$4:$I$29,S2426,"Cubic","Extrapolate=Linear","MultiX=Average","Skip=True","Sort=True")</f>
        <v>14.219971737453493</v>
      </c>
    </row>
    <row r="2427" spans="16:21" x14ac:dyDescent="0.25">
      <c r="P2427" s="10">
        <v>38042</v>
      </c>
      <c r="Q2427">
        <v>10.40723</v>
      </c>
      <c r="S2427" s="42">
        <f t="shared" ca="1" si="42"/>
        <v>48188</v>
      </c>
      <c r="T2427" s="43">
        <f ca="1">_xll.BInterpol('Base CDI'!$H$4:$H$28,'Base CDI'!$J$4:$J$29,S2427,"Cubic","Extrapolate=Linear","MultiX=Average","Skip=True","Sort=True")</f>
        <v>14.414797217856222</v>
      </c>
      <c r="U2427" s="43">
        <f ca="1">_xll.BInterpol('Base CDI'!$H$4:$H$28,'Base CDI'!$I$4:$I$29,S2427,"Cubic","Extrapolate=Linear","MultiX=Average","Skip=True","Sort=True")</f>
        <v>14.220156029870299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48189</v>
      </c>
      <c r="T2428" s="43">
        <f ca="1">_xll.BInterpol('Base CDI'!$H$4:$H$28,'Base CDI'!$J$4:$J$29,S2428,"Cubic","Extrapolate=Linear","MultiX=Average","Skip=True","Sort=True")</f>
        <v>14.414936865472272</v>
      </c>
      <c r="U2428" s="43">
        <f ca="1">_xll.BInterpol('Base CDI'!$H$4:$H$28,'Base CDI'!$I$4:$I$29,S2428,"Cubic","Extrapolate=Linear","MultiX=Average","Skip=True","Sort=True")</f>
        <v>14.220340018376396</v>
      </c>
    </row>
    <row r="2429" spans="16:21" x14ac:dyDescent="0.25">
      <c r="P2429" s="10">
        <v>38044</v>
      </c>
      <c r="Q2429">
        <v>10.41967</v>
      </c>
      <c r="S2429" s="42">
        <f t="shared" ca="1" si="42"/>
        <v>48190</v>
      </c>
      <c r="T2429" s="43">
        <f ca="1">_xll.BInterpol('Base CDI'!$H$4:$H$28,'Base CDI'!$J$4:$J$29,S2429,"Cubic","Extrapolate=Linear","MultiX=Average","Skip=True","Sort=True")</f>
        <v>14.415076254404697</v>
      </c>
      <c r="U2429" s="43">
        <f ca="1">_xll.BInterpol('Base CDI'!$H$4:$H$28,'Base CDI'!$I$4:$I$29,S2429,"Cubic","Extrapolate=Linear","MultiX=Average","Skip=True","Sort=True")</f>
        <v>14.220523703058268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48191</v>
      </c>
      <c r="T2430" s="43">
        <f ca="1">_xll.BInterpol('Base CDI'!$H$4:$H$28,'Base CDI'!$J$4:$J$29,S2430,"Cubic","Extrapolate=Linear","MultiX=Average","Skip=True","Sort=True")</f>
        <v>14.415215384773022</v>
      </c>
      <c r="U2430" s="43">
        <f ca="1">_xll.BInterpol('Base CDI'!$H$4:$H$28,'Base CDI'!$I$4:$I$29,S2430,"Cubic","Extrapolate=Linear","MultiX=Average","Skip=True","Sort=True")</f>
        <v>14.220707084002395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48192</v>
      </c>
      <c r="T2431" s="43">
        <f ca="1">_xll.BInterpol('Base CDI'!$H$4:$H$28,'Base CDI'!$J$4:$J$29,S2431,"Cubic","Extrapolate=Linear","MultiX=Average","Skip=True","Sort=True")</f>
        <v>14.415354256696775</v>
      </c>
      <c r="U2431" s="43">
        <f ca="1">_xll.BInterpol('Base CDI'!$H$4:$H$28,'Base CDI'!$I$4:$I$29,S2431,"Cubic","Extrapolate=Linear","MultiX=Average","Skip=True","Sort=True")</f>
        <v>14.220890161295257</v>
      </c>
    </row>
    <row r="2432" spans="16:21" x14ac:dyDescent="0.25">
      <c r="P2432" s="10">
        <v>38049</v>
      </c>
      <c r="Q2432">
        <v>10.43834</v>
      </c>
      <c r="S2432" s="42">
        <f t="shared" ca="1" si="42"/>
        <v>48193</v>
      </c>
      <c r="T2432" s="43">
        <f ca="1">_xll.BInterpol('Base CDI'!$H$4:$H$28,'Base CDI'!$J$4:$J$29,S2432,"Cubic","Extrapolate=Linear","MultiX=Average","Skip=True","Sort=True")</f>
        <v>14.415492870295481</v>
      </c>
      <c r="U2432" s="43">
        <f ca="1">_xll.BInterpol('Base CDI'!$H$4:$H$28,'Base CDI'!$I$4:$I$29,S2432,"Cubic","Extrapolate=Linear","MultiX=Average","Skip=True","Sort=True")</f>
        <v>14.221072935023338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48194</v>
      </c>
      <c r="T2433" s="43">
        <f ca="1">_xll.BInterpol('Base CDI'!$H$4:$H$28,'Base CDI'!$J$4:$J$29,S2433,"Cubic","Extrapolate=Linear","MultiX=Average","Skip=True","Sort=True")</f>
        <v>14.415631225688665</v>
      </c>
      <c r="U2433" s="43">
        <f ca="1">_xll.BInterpol('Base CDI'!$H$4:$H$28,'Base CDI'!$I$4:$I$29,S2433,"Cubic","Extrapolate=Linear","MultiX=Average","Skip=True","Sort=True")</f>
        <v>14.221255405273117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48195</v>
      </c>
      <c r="T2434" s="43">
        <f ca="1">_xll.BInterpol('Base CDI'!$H$4:$H$28,'Base CDI'!$J$4:$J$29,S2434,"Cubic","Extrapolate=Linear","MultiX=Average","Skip=True","Sort=True")</f>
        <v>14.415769322995857</v>
      </c>
      <c r="U2434" s="43">
        <f ca="1">_xll.BInterpol('Base CDI'!$H$4:$H$28,'Base CDI'!$I$4:$I$29,S2434,"Cubic","Extrapolate=Linear","MultiX=Average","Skip=True","Sort=True")</f>
        <v>14.221437572131077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48196</v>
      </c>
      <c r="T2435" s="43">
        <f ca="1">_xll.BInterpol('Base CDI'!$H$4:$H$28,'Base CDI'!$J$4:$J$29,S2435,"Cubic","Extrapolate=Linear","MultiX=Average","Skip=True","Sort=True")</f>
        <v>14.415907162336577</v>
      </c>
      <c r="U2435" s="43">
        <f ca="1">_xll.BInterpol('Base CDI'!$H$4:$H$28,'Base CDI'!$I$4:$I$29,S2435,"Cubic","Extrapolate=Linear","MultiX=Average","Skip=True","Sort=True")</f>
        <v>14.221619435683698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48197</v>
      </c>
      <c r="T2436" s="43">
        <f ca="1">_xll.BInterpol('Base CDI'!$H$4:$H$28,'Base CDI'!$J$4:$J$29,S2436,"Cubic","Extrapolate=Linear","MultiX=Average","Skip=True","Sort=True")</f>
        <v>14.416044743830355</v>
      </c>
      <c r="U2436" s="43">
        <f ca="1">_xll.BInterpol('Base CDI'!$H$4:$H$28,'Base CDI'!$I$4:$I$29,S2436,"Cubic","Extrapolate=Linear","MultiX=Average","Skip=True","Sort=True")</f>
        <v>14.221800996017462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48198</v>
      </c>
      <c r="T2437" s="43">
        <f ca="1">_xll.BInterpol('Base CDI'!$H$4:$H$28,'Base CDI'!$J$4:$J$29,S2437,"Cubic","Extrapolate=Linear","MultiX=Average","Skip=True","Sort=True")</f>
        <v>14.416182067596717</v>
      </c>
      <c r="U2437" s="43">
        <f ca="1">_xll.BInterpol('Base CDI'!$H$4:$H$28,'Base CDI'!$I$4:$I$29,S2437,"Cubic","Extrapolate=Linear","MultiX=Average","Skip=True","Sort=True")</f>
        <v>14.221982253218849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48199</v>
      </c>
      <c r="T2438" s="43">
        <f ca="1">_xll.BInterpol('Base CDI'!$H$4:$H$28,'Base CDI'!$J$4:$J$29,S2438,"Cubic","Extrapolate=Linear","MultiX=Average","Skip=True","Sort=True")</f>
        <v>14.416319133755186</v>
      </c>
      <c r="U2438" s="43">
        <f ca="1">_xll.BInterpol('Base CDI'!$H$4:$H$28,'Base CDI'!$I$4:$I$29,S2438,"Cubic","Extrapolate=Linear","MultiX=Average","Skip=True","Sort=True")</f>
        <v>14.222163207374342</v>
      </c>
    </row>
    <row r="2439" spans="16:21" x14ac:dyDescent="0.25">
      <c r="P2439" s="10">
        <v>38058</v>
      </c>
      <c r="Q2439">
        <v>10.48202</v>
      </c>
      <c r="S2439" s="42">
        <f t="shared" ca="1" si="42"/>
        <v>48200</v>
      </c>
      <c r="T2439" s="43">
        <f ca="1">_xll.BInterpol('Base CDI'!$H$4:$H$28,'Base CDI'!$J$4:$J$29,S2439,"Cubic","Extrapolate=Linear","MultiX=Average","Skip=True","Sort=True")</f>
        <v>14.416455942425292</v>
      </c>
      <c r="U2439" s="43">
        <f ca="1">_xll.BInterpol('Base CDI'!$H$4:$H$28,'Base CDI'!$I$4:$I$29,S2439,"Cubic","Extrapolate=Linear","MultiX=Average","Skip=True","Sort=True")</f>
        <v>14.22234385857042</v>
      </c>
    </row>
    <row r="2440" spans="16:21" x14ac:dyDescent="0.25">
      <c r="P2440" s="10">
        <v>38061</v>
      </c>
      <c r="Q2440">
        <v>10.48827</v>
      </c>
      <c r="S2440" s="42">
        <f t="shared" ca="1" si="42"/>
        <v>48201</v>
      </c>
      <c r="T2440" s="43">
        <f ca="1">_xll.BInterpol('Base CDI'!$H$4:$H$28,'Base CDI'!$J$4:$J$29,S2440,"Cubic","Extrapolate=Linear","MultiX=Average","Skip=True","Sort=True")</f>
        <v>14.41659249372656</v>
      </c>
      <c r="U2440" s="43">
        <f ca="1">_xll.BInterpol('Base CDI'!$H$4:$H$28,'Base CDI'!$I$4:$I$29,S2440,"Cubic","Extrapolate=Linear","MultiX=Average","Skip=True","Sort=True")</f>
        <v>14.222524206893567</v>
      </c>
    </row>
    <row r="2441" spans="16:21" x14ac:dyDescent="0.25">
      <c r="P2441" s="10">
        <v>38062</v>
      </c>
      <c r="Q2441">
        <v>10.49452</v>
      </c>
      <c r="S2441" s="42">
        <f t="shared" ca="1" si="42"/>
        <v>48202</v>
      </c>
      <c r="T2441" s="43">
        <f ca="1">_xll.BInterpol('Base CDI'!$H$4:$H$28,'Base CDI'!$J$4:$J$29,S2441,"Cubic","Extrapolate=Linear","MultiX=Average","Skip=True","Sort=True")</f>
        <v>14.416728787778514</v>
      </c>
      <c r="U2441" s="43">
        <f ca="1">_xll.BInterpol('Base CDI'!$H$4:$H$28,'Base CDI'!$I$4:$I$29,S2441,"Cubic","Extrapolate=Linear","MultiX=Average","Skip=True","Sort=True")</f>
        <v>14.222704252430264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48203</v>
      </c>
      <c r="T2442" s="43">
        <f ca="1">_xll.BInterpol('Base CDI'!$H$4:$H$28,'Base CDI'!$J$4:$J$29,S2442,"Cubic","Extrapolate=Linear","MultiX=Average","Skip=True","Sort=True")</f>
        <v>14.416864824700681</v>
      </c>
      <c r="U2442" s="43">
        <f ca="1">_xll.BInterpol('Base CDI'!$H$4:$H$28,'Base CDI'!$I$4:$I$29,S2442,"Cubic","Extrapolate=Linear","MultiX=Average","Skip=True","Sort=True")</f>
        <v>14.222883995266988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48204</v>
      </c>
      <c r="T2443" s="43">
        <f ca="1">_xll.BInterpol('Base CDI'!$H$4:$H$28,'Base CDI'!$J$4:$J$29,S2443,"Cubic","Extrapolate=Linear","MultiX=Average","Skip=True","Sort=True")</f>
        <v>14.417000604612587</v>
      </c>
      <c r="U2443" s="43">
        <f ca="1">_xll.BInterpol('Base CDI'!$H$4:$H$28,'Base CDI'!$I$4:$I$29,S2443,"Cubic","Extrapolate=Linear","MultiX=Average","Skip=True","Sort=True")</f>
        <v>14.223063435490227</v>
      </c>
    </row>
    <row r="2444" spans="16:21" x14ac:dyDescent="0.25">
      <c r="P2444" s="10">
        <v>38065</v>
      </c>
      <c r="Q2444">
        <v>10.51322</v>
      </c>
      <c r="S2444" s="42">
        <f t="shared" ca="1" si="43"/>
        <v>48205</v>
      </c>
      <c r="T2444" s="43">
        <f ca="1">_xll.BInterpol('Base CDI'!$H$4:$H$28,'Base CDI'!$J$4:$J$29,S2444,"Cubic","Extrapolate=Linear","MultiX=Average","Skip=True","Sort=True")</f>
        <v>14.417136127633759</v>
      </c>
      <c r="U2444" s="43">
        <f ca="1">_xll.BInterpol('Base CDI'!$H$4:$H$28,'Base CDI'!$I$4:$I$29,S2444,"Cubic","Extrapolate=Linear","MultiX=Average","Skip=True","Sort=True")</f>
        <v>14.223242573186456</v>
      </c>
    </row>
    <row r="2445" spans="16:21" x14ac:dyDescent="0.25">
      <c r="P2445" s="10">
        <v>38068</v>
      </c>
      <c r="Q2445">
        <v>10.51942</v>
      </c>
      <c r="S2445" s="42">
        <f t="shared" ca="1" si="43"/>
        <v>48206</v>
      </c>
      <c r="T2445" s="43">
        <f ca="1">_xll.BInterpol('Base CDI'!$H$4:$H$28,'Base CDI'!$J$4:$J$29,S2445,"Cubic","Extrapolate=Linear","MultiX=Average","Skip=True","Sort=True")</f>
        <v>14.417271393883722</v>
      </c>
      <c r="U2445" s="43">
        <f ca="1">_xll.BInterpol('Base CDI'!$H$4:$H$28,'Base CDI'!$I$4:$I$29,S2445,"Cubic","Extrapolate=Linear","MultiX=Average","Skip=True","Sort=True")</f>
        <v>14.22342140844216</v>
      </c>
    </row>
    <row r="2446" spans="16:21" x14ac:dyDescent="0.25">
      <c r="P2446" s="10">
        <v>38069</v>
      </c>
      <c r="Q2446">
        <v>10.52563</v>
      </c>
      <c r="S2446" s="42">
        <f t="shared" ca="1" si="43"/>
        <v>48207</v>
      </c>
      <c r="T2446" s="43">
        <f ca="1">_xll.BInterpol('Base CDI'!$H$4:$H$28,'Base CDI'!$J$4:$J$29,S2446,"Cubic","Extrapolate=Linear","MultiX=Average","Skip=True","Sort=True")</f>
        <v>14.417406403482003</v>
      </c>
      <c r="U2446" s="43">
        <f ca="1">_xll.BInterpol('Base CDI'!$H$4:$H$28,'Base CDI'!$I$4:$I$29,S2446,"Cubic","Extrapolate=Linear","MultiX=Average","Skip=True","Sort=True")</f>
        <v>14.223599941343819</v>
      </c>
    </row>
    <row r="2447" spans="16:21" x14ac:dyDescent="0.25">
      <c r="P2447" s="10">
        <v>38070</v>
      </c>
      <c r="Q2447">
        <v>10.53186</v>
      </c>
      <c r="S2447" s="42">
        <f t="shared" ca="1" si="43"/>
        <v>48208</v>
      </c>
      <c r="T2447" s="43">
        <f ca="1">_xll.BInterpol('Base CDI'!$H$4:$H$28,'Base CDI'!$J$4:$J$29,S2447,"Cubic","Extrapolate=Linear","MultiX=Average","Skip=True","Sort=True")</f>
        <v>14.417541156548127</v>
      </c>
      <c r="U2447" s="43">
        <f ca="1">_xll.BInterpol('Base CDI'!$H$4:$H$28,'Base CDI'!$I$4:$I$29,S2447,"Cubic","Extrapolate=Linear","MultiX=Average","Skip=True","Sort=True")</f>
        <v>14.223778171977916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48209</v>
      </c>
      <c r="T2448" s="43">
        <f ca="1">_xll.BInterpol('Base CDI'!$H$4:$H$28,'Base CDI'!$J$4:$J$29,S2448,"Cubic","Extrapolate=Linear","MultiX=Average","Skip=True","Sort=True")</f>
        <v>14.41767565320162</v>
      </c>
      <c r="U2448" s="43">
        <f ca="1">_xll.BInterpol('Base CDI'!$H$4:$H$28,'Base CDI'!$I$4:$I$29,S2448,"Cubic","Extrapolate=Linear","MultiX=Average","Skip=True","Sort=True")</f>
        <v>14.223956100430929</v>
      </c>
    </row>
    <row r="2449" spans="16:21" x14ac:dyDescent="0.25">
      <c r="P2449" s="10">
        <v>38072</v>
      </c>
      <c r="Q2449">
        <v>10.5443</v>
      </c>
      <c r="S2449" s="42">
        <f t="shared" ca="1" si="43"/>
        <v>48210</v>
      </c>
      <c r="T2449" s="43">
        <f ca="1">_xll.BInterpol('Base CDI'!$H$4:$H$28,'Base CDI'!$J$4:$J$29,S2449,"Cubic","Extrapolate=Linear","MultiX=Average","Skip=True","Sort=True")</f>
        <v>14.417809893562008</v>
      </c>
      <c r="U2449" s="43">
        <f ca="1">_xll.BInterpol('Base CDI'!$H$4:$H$28,'Base CDI'!$I$4:$I$29,S2449,"Cubic","Extrapolate=Linear","MultiX=Average","Skip=True","Sort=True")</f>
        <v>14.22413372678934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48211</v>
      </c>
      <c r="T2450" s="43">
        <f ca="1">_xll.BInterpol('Base CDI'!$H$4:$H$28,'Base CDI'!$J$4:$J$29,S2450,"Cubic","Extrapolate=Linear","MultiX=Average","Skip=True","Sort=True")</f>
        <v>14.417943877748819</v>
      </c>
      <c r="U2450" s="43">
        <f ca="1">_xll.BInterpol('Base CDI'!$H$4:$H$28,'Base CDI'!$I$4:$I$29,S2450,"Cubic","Extrapolate=Linear","MultiX=Average","Skip=True","Sort=True")</f>
        <v>14.224311051139633</v>
      </c>
    </row>
    <row r="2451" spans="16:21" x14ac:dyDescent="0.25">
      <c r="P2451" s="10">
        <v>38076</v>
      </c>
      <c r="Q2451">
        <v>10.55674</v>
      </c>
      <c r="S2451" s="42">
        <f t="shared" ca="1" si="43"/>
        <v>48212</v>
      </c>
      <c r="T2451" s="43">
        <f ca="1">_xll.BInterpol('Base CDI'!$H$4:$H$28,'Base CDI'!$J$4:$J$29,S2451,"Cubic","Extrapolate=Linear","MultiX=Average","Skip=True","Sort=True")</f>
        <v>14.418077605881576</v>
      </c>
      <c r="U2451" s="43">
        <f ca="1">_xll.BInterpol('Base CDI'!$H$4:$H$28,'Base CDI'!$I$4:$I$29,S2451,"Cubic","Extrapolate=Linear","MultiX=Average","Skip=True","Sort=True")</f>
        <v>14.224488073568287</v>
      </c>
    </row>
    <row r="2452" spans="16:21" x14ac:dyDescent="0.25">
      <c r="P2452" s="10">
        <v>38077</v>
      </c>
      <c r="Q2452">
        <v>10.56296</v>
      </c>
      <c r="S2452" s="42">
        <f t="shared" ca="1" si="43"/>
        <v>48213</v>
      </c>
      <c r="T2452" s="43">
        <f ca="1">_xll.BInterpol('Base CDI'!$H$4:$H$28,'Base CDI'!$J$4:$J$29,S2452,"Cubic","Extrapolate=Linear","MultiX=Average","Skip=True","Sort=True")</f>
        <v>14.418211078079807</v>
      </c>
      <c r="U2452" s="43">
        <f ca="1">_xll.BInterpol('Base CDI'!$H$4:$H$28,'Base CDI'!$I$4:$I$29,S2452,"Cubic","Extrapolate=Linear","MultiX=Average","Skip=True","Sort=True")</f>
        <v>14.224664794161784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48214</v>
      </c>
      <c r="T2453" s="43">
        <f ca="1">_xll.BInterpol('Base CDI'!$H$4:$H$28,'Base CDI'!$J$4:$J$29,S2453,"Cubic","Extrapolate=Linear","MultiX=Average","Skip=True","Sort=True")</f>
        <v>14.418344294463038</v>
      </c>
      <c r="U2453" s="43">
        <f ca="1">_xll.BInterpol('Base CDI'!$H$4:$H$28,'Base CDI'!$I$4:$I$29,S2453,"Cubic","Extrapolate=Linear","MultiX=Average","Skip=True","Sort=True")</f>
        <v>14.224841213006606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48215</v>
      </c>
      <c r="T2454" s="43">
        <f ca="1">_xll.BInterpol('Base CDI'!$H$4:$H$28,'Base CDI'!$J$4:$J$29,S2454,"Cubic","Extrapolate=Linear","MultiX=Average","Skip=True","Sort=True")</f>
        <v>14.418477255150794</v>
      </c>
      <c r="U2454" s="43">
        <f ca="1">_xll.BInterpol('Base CDI'!$H$4:$H$28,'Base CDI'!$I$4:$I$29,S2454,"Cubic","Extrapolate=Linear","MultiX=Average","Skip=True","Sort=True")</f>
        <v>14.225017330189232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48216</v>
      </c>
      <c r="T2455" s="43">
        <f ca="1">_xll.BInterpol('Base CDI'!$H$4:$H$28,'Base CDI'!$J$4:$J$29,S2455,"Cubic","Extrapolate=Linear","MultiX=Average","Skip=True","Sort=True")</f>
        <v>14.418609960262602</v>
      </c>
      <c r="U2455" s="43">
        <f ca="1">_xll.BInterpol('Base CDI'!$H$4:$H$28,'Base CDI'!$I$4:$I$29,S2455,"Cubic","Extrapolate=Linear","MultiX=Average","Skip=True","Sort=True")</f>
        <v>14.225193145796144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48217</v>
      </c>
      <c r="T2456" s="43">
        <f ca="1">_xll.BInterpol('Base CDI'!$H$4:$H$28,'Base CDI'!$J$4:$J$29,S2456,"Cubic","Extrapolate=Linear","MultiX=Average","Skip=True","Sort=True")</f>
        <v>14.418742409917986</v>
      </c>
      <c r="U2456" s="43">
        <f ca="1">_xll.BInterpol('Base CDI'!$H$4:$H$28,'Base CDI'!$I$4:$I$29,S2456,"Cubic","Extrapolate=Linear","MultiX=Average","Skip=True","Sort=True")</f>
        <v>14.225368659913824</v>
      </c>
    </row>
    <row r="2457" spans="16:21" x14ac:dyDescent="0.25">
      <c r="P2457" s="10">
        <v>38084</v>
      </c>
      <c r="Q2457">
        <v>10.59416</v>
      </c>
      <c r="S2457" s="42">
        <f t="shared" ca="1" si="43"/>
        <v>48218</v>
      </c>
      <c r="T2457" s="43">
        <f ca="1">_xll.BInterpol('Base CDI'!$H$4:$H$28,'Base CDI'!$J$4:$J$29,S2457,"Cubic","Extrapolate=Linear","MultiX=Average","Skip=True","Sort=True")</f>
        <v>14.418874604236475</v>
      </c>
      <c r="U2457" s="43">
        <f ca="1">_xll.BInterpol('Base CDI'!$H$4:$H$28,'Base CDI'!$I$4:$I$29,S2457,"Cubic","Extrapolate=Linear","MultiX=Average","Skip=True","Sort=True")</f>
        <v>14.225543872628753</v>
      </c>
    </row>
    <row r="2458" spans="16:21" x14ac:dyDescent="0.25">
      <c r="P2458" s="10">
        <v>38085</v>
      </c>
      <c r="Q2458">
        <v>10.6004</v>
      </c>
      <c r="S2458" s="42">
        <f t="shared" ca="1" si="43"/>
        <v>48219</v>
      </c>
      <c r="T2458" s="43">
        <f ca="1">_xll.BInterpol('Base CDI'!$H$4:$H$28,'Base CDI'!$J$4:$J$29,S2458,"Cubic","Extrapolate=Linear","MultiX=Average","Skip=True","Sort=True")</f>
        <v>14.419006543337593</v>
      </c>
      <c r="U2458" s="43">
        <f ca="1">_xll.BInterpol('Base CDI'!$H$4:$H$28,'Base CDI'!$I$4:$I$29,S2458,"Cubic","Extrapolate=Linear","MultiX=Average","Skip=True","Sort=True")</f>
        <v>14.225718784027412</v>
      </c>
    </row>
    <row r="2459" spans="16:21" x14ac:dyDescent="0.25">
      <c r="P2459" s="10">
        <v>38089</v>
      </c>
      <c r="Q2459">
        <v>10.60665</v>
      </c>
      <c r="S2459" s="42">
        <f t="shared" ca="1" si="43"/>
        <v>48220</v>
      </c>
      <c r="T2459" s="43">
        <f ca="1">_xll.BInterpol('Base CDI'!$H$4:$H$28,'Base CDI'!$J$4:$J$29,S2459,"Cubic","Extrapolate=Linear","MultiX=Average","Skip=True","Sort=True")</f>
        <v>14.419138227340866</v>
      </c>
      <c r="U2459" s="43">
        <f ca="1">_xll.BInterpol('Base CDI'!$H$4:$H$28,'Base CDI'!$I$4:$I$29,S2459,"Cubic","Extrapolate=Linear","MultiX=Average","Skip=True","Sort=True")</f>
        <v>14.225893394196284</v>
      </c>
    </row>
    <row r="2460" spans="16:21" x14ac:dyDescent="0.25">
      <c r="P2460" s="10">
        <v>38090</v>
      </c>
      <c r="Q2460">
        <v>10.6129</v>
      </c>
      <c r="S2460" s="42">
        <f t="shared" ca="1" si="43"/>
        <v>48221</v>
      </c>
      <c r="T2460" s="43">
        <f ca="1">_xll.BInterpol('Base CDI'!$H$4:$H$28,'Base CDI'!$J$4:$J$29,S2460,"Cubic","Extrapolate=Linear","MultiX=Average","Skip=True","Sort=True")</f>
        <v>14.419269656365822</v>
      </c>
      <c r="U2460" s="43">
        <f ca="1">_xll.BInterpol('Base CDI'!$H$4:$H$28,'Base CDI'!$I$4:$I$29,S2460,"Cubic","Extrapolate=Linear","MultiX=Average","Skip=True","Sort=True")</f>
        <v>14.226067703221847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48222</v>
      </c>
      <c r="T2461" s="43">
        <f ca="1">_xll.BInterpol('Base CDI'!$H$4:$H$28,'Base CDI'!$J$4:$J$29,S2461,"Cubic","Extrapolate=Linear","MultiX=Average","Skip=True","Sort=True")</f>
        <v>14.419400830531986</v>
      </c>
      <c r="U2461" s="43">
        <f ca="1">_xll.BInterpol('Base CDI'!$H$4:$H$28,'Base CDI'!$I$4:$I$29,S2461,"Cubic","Extrapolate=Linear","MultiX=Average","Skip=True","Sort=True")</f>
        <v>14.226241711190585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48223</v>
      </c>
      <c r="T2462" s="43">
        <f ca="1">_xll.BInterpol('Base CDI'!$H$4:$H$28,'Base CDI'!$J$4:$J$29,S2462,"Cubic","Extrapolate=Linear","MultiX=Average","Skip=True","Sort=True")</f>
        <v>14.419531749958882</v>
      </c>
      <c r="U2462" s="43">
        <f ca="1">_xll.BInterpol('Base CDI'!$H$4:$H$28,'Base CDI'!$I$4:$I$29,S2462,"Cubic","Extrapolate=Linear","MultiX=Average","Skip=True","Sort=True")</f>
        <v>14.22641541818898</v>
      </c>
    </row>
    <row r="2463" spans="16:21" x14ac:dyDescent="0.25">
      <c r="P2463" s="10">
        <v>38093</v>
      </c>
      <c r="Q2463">
        <v>10.63156</v>
      </c>
      <c r="S2463" s="42">
        <f t="shared" ca="1" si="43"/>
        <v>48224</v>
      </c>
      <c r="T2463" s="43">
        <f ca="1">_xll.BInterpol('Base CDI'!$H$4:$H$28,'Base CDI'!$J$4:$J$29,S2463,"Cubic","Extrapolate=Linear","MultiX=Average","Skip=True","Sort=True")</f>
        <v>14.419662414766039</v>
      </c>
      <c r="U2463" s="43">
        <f ca="1">_xll.BInterpol('Base CDI'!$H$4:$H$28,'Base CDI'!$I$4:$I$29,S2463,"Cubic","Extrapolate=Linear","MultiX=Average","Skip=True","Sort=True")</f>
        <v>14.226588824303509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48225</v>
      </c>
      <c r="T2464" s="43">
        <f ca="1">_xll.BInterpol('Base CDI'!$H$4:$H$28,'Base CDI'!$J$4:$J$29,S2464,"Cubic","Extrapolate=Linear","MultiX=Average","Skip=True","Sort=True")</f>
        <v>14.419792825072982</v>
      </c>
      <c r="U2464" s="43">
        <f ca="1">_xll.BInterpol('Base CDI'!$H$4:$H$28,'Base CDI'!$I$4:$I$29,S2464,"Cubic","Extrapolate=Linear","MultiX=Average","Skip=True","Sort=True")</f>
        <v>14.226761929620658</v>
      </c>
    </row>
    <row r="2465" spans="16:21" x14ac:dyDescent="0.25">
      <c r="P2465" s="10">
        <v>38097</v>
      </c>
      <c r="Q2465">
        <v>10.6439</v>
      </c>
      <c r="S2465" s="42">
        <f t="shared" ca="1" si="43"/>
        <v>48226</v>
      </c>
      <c r="T2465" s="43">
        <f ca="1">_xll.BInterpol('Base CDI'!$H$4:$H$28,'Base CDI'!$J$4:$J$29,S2465,"Cubic","Extrapolate=Linear","MultiX=Average","Skip=True","Sort=True")</f>
        <v>14.419922980999235</v>
      </c>
      <c r="U2465" s="43">
        <f ca="1">_xll.BInterpol('Base CDI'!$H$4:$H$28,'Base CDI'!$I$4:$I$29,S2465,"Cubic","Extrapolate=Linear","MultiX=Average","Skip=True","Sort=True")</f>
        <v>14.226934734226903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48227</v>
      </c>
      <c r="T2466" s="43">
        <f ca="1">_xll.BInterpol('Base CDI'!$H$4:$H$28,'Base CDI'!$J$4:$J$29,S2466,"Cubic","Extrapolate=Linear","MultiX=Average","Skip=True","Sort=True")</f>
        <v>14.420052882664327</v>
      </c>
      <c r="U2466" s="43">
        <f ca="1">_xll.BInterpol('Base CDI'!$H$4:$H$28,'Base CDI'!$I$4:$I$29,S2466,"Cubic","Extrapolate=Linear","MultiX=Average","Skip=True","Sort=True")</f>
        <v>14.227107238208731</v>
      </c>
    </row>
    <row r="2467" spans="16:21" x14ac:dyDescent="0.25">
      <c r="P2467" s="10">
        <v>38100</v>
      </c>
      <c r="Q2467">
        <v>10.65624</v>
      </c>
      <c r="S2467" s="42">
        <f t="shared" ca="1" si="43"/>
        <v>48228</v>
      </c>
      <c r="T2467" s="43">
        <f ca="1">_xll.BInterpol('Base CDI'!$H$4:$H$28,'Base CDI'!$J$4:$J$29,S2467,"Cubic","Extrapolate=Linear","MultiX=Average","Skip=True","Sort=True")</f>
        <v>14.420182530187782</v>
      </c>
      <c r="U2467" s="43">
        <f ca="1">_xll.BInterpol('Base CDI'!$H$4:$H$28,'Base CDI'!$I$4:$I$29,S2467,"Cubic","Extrapolate=Linear","MultiX=Average","Skip=True","Sort=True")</f>
        <v>14.22727944165262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48229</v>
      </c>
      <c r="T2468" s="43">
        <f ca="1">_xll.BInterpol('Base CDI'!$H$4:$H$28,'Base CDI'!$J$4:$J$29,S2468,"Cubic","Extrapolate=Linear","MultiX=Average","Skip=True","Sort=True")</f>
        <v>14.420311923689129</v>
      </c>
      <c r="U2468" s="43">
        <f ca="1">_xll.BInterpol('Base CDI'!$H$4:$H$28,'Base CDI'!$I$4:$I$29,S2468,"Cubic","Extrapolate=Linear","MultiX=Average","Skip=True","Sort=True")</f>
        <v>14.227451344645051</v>
      </c>
    </row>
    <row r="2469" spans="16:21" x14ac:dyDescent="0.25">
      <c r="P2469" s="10">
        <v>38104</v>
      </c>
      <c r="Q2469">
        <v>10.66859</v>
      </c>
      <c r="S2469" s="42">
        <f t="shared" ca="1" si="43"/>
        <v>48230</v>
      </c>
      <c r="T2469" s="43">
        <f ca="1">_xll.BInterpol('Base CDI'!$H$4:$H$28,'Base CDI'!$J$4:$J$29,S2469,"Cubic","Extrapolate=Linear","MultiX=Average","Skip=True","Sort=True")</f>
        <v>14.420441063287889</v>
      </c>
      <c r="U2469" s="43">
        <f ca="1">_xll.BInterpol('Base CDI'!$H$4:$H$28,'Base CDI'!$I$4:$I$29,S2469,"Cubic","Extrapolate=Linear","MultiX=Average","Skip=True","Sort=True")</f>
        <v>14.227622947272508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48231</v>
      </c>
      <c r="T2470" s="43">
        <f ca="1">_xll.BInterpol('Base CDI'!$H$4:$H$28,'Base CDI'!$J$4:$J$29,S2470,"Cubic","Extrapolate=Linear","MultiX=Average","Skip=True","Sort=True")</f>
        <v>14.420569949103593</v>
      </c>
      <c r="U2470" s="43">
        <f ca="1">_xll.BInterpol('Base CDI'!$H$4:$H$28,'Base CDI'!$I$4:$I$29,S2470,"Cubic","Extrapolate=Linear","MultiX=Average","Skip=True","Sort=True")</f>
        <v>14.227794249621468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48232</v>
      </c>
      <c r="T2471" s="43">
        <f ca="1">_xll.BInterpol('Base CDI'!$H$4:$H$28,'Base CDI'!$J$4:$J$29,S2471,"Cubic","Extrapolate=Linear","MultiX=Average","Skip=True","Sort=True")</f>
        <v>14.420698581255763</v>
      </c>
      <c r="U2471" s="43">
        <f ca="1">_xll.BInterpol('Base CDI'!$H$4:$H$28,'Base CDI'!$I$4:$I$29,S2471,"Cubic","Extrapolate=Linear","MultiX=Average","Skip=True","Sort=True")</f>
        <v>14.227965251778416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48233</v>
      </c>
      <c r="T2472" s="43">
        <f ca="1">_xll.BInterpol('Base CDI'!$H$4:$H$28,'Base CDI'!$J$4:$J$29,S2472,"Cubic","Extrapolate=Linear","MultiX=Average","Skip=True","Sort=True")</f>
        <v>14.420826959863929</v>
      </c>
      <c r="U2472" s="43">
        <f ca="1">_xll.BInterpol('Base CDI'!$H$4:$H$28,'Base CDI'!$I$4:$I$29,S2472,"Cubic","Extrapolate=Linear","MultiX=Average","Skip=True","Sort=True")</f>
        <v>14.228135953829831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48234</v>
      </c>
      <c r="T2473" s="43">
        <f ca="1">_xll.BInterpol('Base CDI'!$H$4:$H$28,'Base CDI'!$J$4:$J$29,S2473,"Cubic","Extrapolate=Linear","MultiX=Average","Skip=True","Sort=True")</f>
        <v>14.420955085047613</v>
      </c>
      <c r="U2473" s="43">
        <f ca="1">_xll.BInterpol('Base CDI'!$H$4:$H$28,'Base CDI'!$I$4:$I$29,S2473,"Cubic","Extrapolate=Linear","MultiX=Average","Skip=True","Sort=True")</f>
        <v>14.228306355862196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48235</v>
      </c>
      <c r="T2474" s="43">
        <f ca="1">_xll.BInterpol('Base CDI'!$H$4:$H$28,'Base CDI'!$J$4:$J$29,S2474,"Cubic","Extrapolate=Linear","MultiX=Average","Skip=True","Sort=True")</f>
        <v>14.421082956926345</v>
      </c>
      <c r="U2474" s="43">
        <f ca="1">_xll.BInterpol('Base CDI'!$H$4:$H$28,'Base CDI'!$I$4:$I$29,S2474,"Cubic","Extrapolate=Linear","MultiX=Average","Skip=True","Sort=True")</f>
        <v>14.228476457961991</v>
      </c>
    </row>
    <row r="2475" spans="16:21" x14ac:dyDescent="0.25">
      <c r="P2475" s="10">
        <v>38112</v>
      </c>
      <c r="Q2475">
        <v>10.70574</v>
      </c>
      <c r="S2475" s="42">
        <f t="shared" ca="1" si="43"/>
        <v>48236</v>
      </c>
      <c r="T2475" s="43">
        <f ca="1">_xll.BInterpol('Base CDI'!$H$4:$H$28,'Base CDI'!$J$4:$J$29,S2475,"Cubic","Extrapolate=Linear","MultiX=Average","Skip=True","Sort=True")</f>
        <v>14.421210575619646</v>
      </c>
      <c r="U2475" s="43">
        <f ca="1">_xll.BInterpol('Base CDI'!$H$4:$H$28,'Base CDI'!$I$4:$I$29,S2475,"Cubic","Extrapolate=Linear","MultiX=Average","Skip=True","Sort=True")</f>
        <v>14.228646260215697</v>
      </c>
    </row>
    <row r="2476" spans="16:21" x14ac:dyDescent="0.25">
      <c r="P2476" s="10">
        <v>38113</v>
      </c>
      <c r="Q2476">
        <v>10.71194</v>
      </c>
      <c r="S2476" s="42">
        <f t="shared" ca="1" si="43"/>
        <v>48237</v>
      </c>
      <c r="T2476" s="43">
        <f ca="1">_xll.BInterpol('Base CDI'!$H$4:$H$28,'Base CDI'!$J$4:$J$29,S2476,"Cubic","Extrapolate=Linear","MultiX=Average","Skip=True","Sort=True")</f>
        <v>14.421337941247048</v>
      </c>
      <c r="U2476" s="43">
        <f ca="1">_xll.BInterpol('Base CDI'!$H$4:$H$28,'Base CDI'!$I$4:$I$29,S2476,"Cubic","Extrapolate=Linear","MultiX=Average","Skip=True","Sort=True")</f>
        <v>14.228815762709797</v>
      </c>
    </row>
    <row r="2477" spans="16:21" x14ac:dyDescent="0.25">
      <c r="P2477" s="10">
        <v>38114</v>
      </c>
      <c r="Q2477">
        <v>10.71815</v>
      </c>
      <c r="S2477" s="42">
        <f t="shared" ca="1" si="43"/>
        <v>48238</v>
      </c>
      <c r="T2477" s="43">
        <f ca="1">_xll.BInterpol('Base CDI'!$H$4:$H$28,'Base CDI'!$J$4:$J$29,S2477,"Cubic","Extrapolate=Linear","MultiX=Average","Skip=True","Sort=True")</f>
        <v>14.421465053928072</v>
      </c>
      <c r="U2477" s="43">
        <f ca="1">_xll.BInterpol('Base CDI'!$H$4:$H$28,'Base CDI'!$I$4:$I$29,S2477,"Cubic","Extrapolate=Linear","MultiX=Average","Skip=True","Sort=True")</f>
        <v>14.228984965530771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48239</v>
      </c>
      <c r="T2478" s="43">
        <f ca="1">_xll.BInterpol('Base CDI'!$H$4:$H$28,'Base CDI'!$J$4:$J$29,S2478,"Cubic","Extrapolate=Linear","MultiX=Average","Skip=True","Sort=True")</f>
        <v>14.421591913782247</v>
      </c>
      <c r="U2478" s="43">
        <f ca="1">_xll.BInterpol('Base CDI'!$H$4:$H$28,'Base CDI'!$I$4:$I$29,S2478,"Cubic","Extrapolate=Linear","MultiX=Average","Skip=True","Sort=True")</f>
        <v>14.229153868765101</v>
      </c>
    </row>
    <row r="2479" spans="16:21" x14ac:dyDescent="0.25">
      <c r="P2479" s="10">
        <v>38118</v>
      </c>
      <c r="Q2479">
        <v>10.73057</v>
      </c>
      <c r="S2479" s="42">
        <f t="shared" ca="1" si="43"/>
        <v>48240</v>
      </c>
      <c r="T2479" s="43">
        <f ca="1">_xll.BInterpol('Base CDI'!$H$4:$H$28,'Base CDI'!$J$4:$J$29,S2479,"Cubic","Extrapolate=Linear","MultiX=Average","Skip=True","Sort=True")</f>
        <v>14.421718520929097</v>
      </c>
      <c r="U2479" s="43">
        <f ca="1">_xll.BInterpol('Base CDI'!$H$4:$H$28,'Base CDI'!$I$4:$I$29,S2479,"Cubic","Extrapolate=Linear","MultiX=Average","Skip=True","Sort=True")</f>
        <v>14.229322472499266</v>
      </c>
    </row>
    <row r="2480" spans="16:21" x14ac:dyDescent="0.25">
      <c r="P2480" s="10">
        <v>38119</v>
      </c>
      <c r="Q2480">
        <v>10.73678</v>
      </c>
      <c r="S2480" s="42">
        <f t="shared" ca="1" si="43"/>
        <v>48241</v>
      </c>
      <c r="T2480" s="43">
        <f ca="1">_xll.BInterpol('Base CDI'!$H$4:$H$28,'Base CDI'!$J$4:$J$29,S2480,"Cubic","Extrapolate=Linear","MultiX=Average","Skip=True","Sort=True")</f>
        <v>14.421844875488151</v>
      </c>
      <c r="U2480" s="43">
        <f ca="1">_xll.BInterpol('Base CDI'!$H$4:$H$28,'Base CDI'!$I$4:$I$29,S2480,"Cubic","Extrapolate=Linear","MultiX=Average","Skip=True","Sort=True")</f>
        <v>14.22949077681975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48242</v>
      </c>
      <c r="T2481" s="43">
        <f ca="1">_xll.BInterpol('Base CDI'!$H$4:$H$28,'Base CDI'!$J$4:$J$29,S2481,"Cubic","Extrapolate=Linear","MultiX=Average","Skip=True","Sort=True")</f>
        <v>14.421970977578932</v>
      </c>
      <c r="U2481" s="43">
        <f ca="1">_xll.BInterpol('Base CDI'!$H$4:$H$28,'Base CDI'!$I$4:$I$29,S2481,"Cubic","Extrapolate=Linear","MultiX=Average","Skip=True","Sort=True")</f>
        <v>14.229658781813033</v>
      </c>
    </row>
    <row r="2482" spans="16:21" x14ac:dyDescent="0.25">
      <c r="P2482" s="10">
        <v>38121</v>
      </c>
      <c r="Q2482">
        <v>10.74921</v>
      </c>
      <c r="S2482" s="42">
        <f t="shared" ca="1" si="43"/>
        <v>48243</v>
      </c>
      <c r="T2482" s="43">
        <f ca="1">_xll.BInterpol('Base CDI'!$H$4:$H$28,'Base CDI'!$J$4:$J$29,S2482,"Cubic","Extrapolate=Linear","MultiX=Average","Skip=True","Sort=True")</f>
        <v>14.422096827320967</v>
      </c>
      <c r="U2482" s="43">
        <f ca="1">_xll.BInterpol('Base CDI'!$H$4:$H$28,'Base CDI'!$I$4:$I$29,S2482,"Cubic","Extrapolate=Linear","MultiX=Average","Skip=True","Sort=True")</f>
        <v>14.229826487565596</v>
      </c>
    </row>
    <row r="2483" spans="16:21" x14ac:dyDescent="0.25">
      <c r="P2483" s="10">
        <v>38124</v>
      </c>
      <c r="Q2483">
        <v>10.75544</v>
      </c>
      <c r="S2483" s="42">
        <f t="shared" ca="1" si="43"/>
        <v>48244</v>
      </c>
      <c r="T2483" s="43">
        <f ca="1">_xll.BInterpol('Base CDI'!$H$4:$H$28,'Base CDI'!$J$4:$J$29,S2483,"Cubic","Extrapolate=Linear","MultiX=Average","Skip=True","Sort=True")</f>
        <v>14.422222424833782</v>
      </c>
      <c r="U2483" s="43">
        <f ca="1">_xll.BInterpol('Base CDI'!$H$4:$H$28,'Base CDI'!$I$4:$I$29,S2483,"Cubic","Extrapolate=Linear","MultiX=Average","Skip=True","Sort=True")</f>
        <v>14.229993894163922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48245</v>
      </c>
      <c r="T2484" s="43">
        <f ca="1">_xll.BInterpol('Base CDI'!$H$4:$H$28,'Base CDI'!$J$4:$J$29,S2484,"Cubic","Extrapolate=Linear","MultiX=Average","Skip=True","Sort=True")</f>
        <v>14.422347770236904</v>
      </c>
      <c r="U2484" s="43">
        <f ca="1">_xll.BInterpol('Base CDI'!$H$4:$H$28,'Base CDI'!$I$4:$I$29,S2484,"Cubic","Extrapolate=Linear","MultiX=Average","Skip=True","Sort=True")</f>
        <v>14.230161001694491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48246</v>
      </c>
      <c r="T2485" s="43">
        <f ca="1">_xll.BInterpol('Base CDI'!$H$4:$H$28,'Base CDI'!$J$4:$J$29,S2485,"Cubic","Extrapolate=Linear","MultiX=Average","Skip=True","Sort=True")</f>
        <v>14.422472863649858</v>
      </c>
      <c r="U2485" s="43">
        <f ca="1">_xll.BInterpol('Base CDI'!$H$4:$H$28,'Base CDI'!$I$4:$I$29,S2485,"Cubic","Extrapolate=Linear","MultiX=Average","Skip=True","Sort=True")</f>
        <v>14.230327810243782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48247</v>
      </c>
      <c r="T2486" s="43">
        <f ca="1">_xll.BInterpol('Base CDI'!$H$4:$H$28,'Base CDI'!$J$4:$J$29,S2486,"Cubic","Extrapolate=Linear","MultiX=Average","Skip=True","Sort=True")</f>
        <v>14.422597705192169</v>
      </c>
      <c r="U2486" s="43">
        <f ca="1">_xll.BInterpol('Base CDI'!$H$4:$H$28,'Base CDI'!$I$4:$I$29,S2486,"Cubic","Extrapolate=Linear","MultiX=Average","Skip=True","Sort=True")</f>
        <v>14.230494319898281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48248</v>
      </c>
      <c r="T2487" s="43">
        <f ca="1">_xll.BInterpol('Base CDI'!$H$4:$H$28,'Base CDI'!$J$4:$J$29,S2487,"Cubic","Extrapolate=Linear","MultiX=Average","Skip=True","Sort=True")</f>
        <v>14.422722294983366</v>
      </c>
      <c r="U2487" s="43">
        <f ca="1">_xll.BInterpol('Base CDI'!$H$4:$H$28,'Base CDI'!$I$4:$I$29,S2487,"Cubic","Extrapolate=Linear","MultiX=Average","Skip=True","Sort=True")</f>
        <v>14.230660530744464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48249</v>
      </c>
      <c r="T2488" s="43">
        <f ca="1">_xll.BInterpol('Base CDI'!$H$4:$H$28,'Base CDI'!$J$4:$J$29,S2488,"Cubic","Extrapolate=Linear","MultiX=Average","Skip=True","Sort=True")</f>
        <v>14.422846633142973</v>
      </c>
      <c r="U2488" s="43">
        <f ca="1">_xll.BInterpol('Base CDI'!$H$4:$H$28,'Base CDI'!$I$4:$I$29,S2488,"Cubic","Extrapolate=Linear","MultiX=Average","Skip=True","Sort=True")</f>
        <v>14.230826442868818</v>
      </c>
    </row>
    <row r="2489" spans="16:21" x14ac:dyDescent="0.25">
      <c r="P2489" s="10">
        <v>38132</v>
      </c>
      <c r="Q2489">
        <v>10.79288</v>
      </c>
      <c r="S2489" s="42">
        <f t="shared" ca="1" si="43"/>
        <v>48250</v>
      </c>
      <c r="T2489" s="43">
        <f ca="1">_xll.BInterpol('Base CDI'!$H$4:$H$28,'Base CDI'!$J$4:$J$29,S2489,"Cubic","Extrapolate=Linear","MultiX=Average","Skip=True","Sort=True")</f>
        <v>14.422970719790515</v>
      </c>
      <c r="U2489" s="43">
        <f ca="1">_xll.BInterpol('Base CDI'!$H$4:$H$28,'Base CDI'!$I$4:$I$29,S2489,"Cubic","Extrapolate=Linear","MultiX=Average","Skip=True","Sort=True")</f>
        <v>14.230992056357818</v>
      </c>
    </row>
    <row r="2490" spans="16:21" x14ac:dyDescent="0.25">
      <c r="P2490" s="10">
        <v>38133</v>
      </c>
      <c r="Q2490">
        <v>10.79914</v>
      </c>
      <c r="S2490" s="42">
        <f t="shared" ca="1" si="43"/>
        <v>48251</v>
      </c>
      <c r="T2490" s="43">
        <f ca="1">_xll.BInterpol('Base CDI'!$H$4:$H$28,'Base CDI'!$J$4:$J$29,S2490,"Cubic","Extrapolate=Linear","MultiX=Average","Skip=True","Sort=True")</f>
        <v>14.42309455504552</v>
      </c>
      <c r="U2490" s="43">
        <f ca="1">_xll.BInterpol('Base CDI'!$H$4:$H$28,'Base CDI'!$I$4:$I$29,S2490,"Cubic","Extrapolate=Linear","MultiX=Average","Skip=True","Sort=True")</f>
        <v>14.23115737129795</v>
      </c>
    </row>
    <row r="2491" spans="16:21" x14ac:dyDescent="0.25">
      <c r="P2491" s="10">
        <v>38134</v>
      </c>
      <c r="Q2491">
        <v>10.80542</v>
      </c>
      <c r="S2491" s="42">
        <f t="shared" ca="1" si="43"/>
        <v>48252</v>
      </c>
      <c r="T2491" s="43">
        <f ca="1">_xll.BInterpol('Base CDI'!$H$4:$H$28,'Base CDI'!$J$4:$J$29,S2491,"Cubic","Extrapolate=Linear","MultiX=Average","Skip=True","Sort=True")</f>
        <v>14.423218139027513</v>
      </c>
      <c r="U2491" s="43">
        <f ca="1">_xll.BInterpol('Base CDI'!$H$4:$H$28,'Base CDI'!$I$4:$I$29,S2491,"Cubic","Extrapolate=Linear","MultiX=Average","Skip=True","Sort=True")</f>
        <v>14.231322387775695</v>
      </c>
    </row>
    <row r="2492" spans="16:21" x14ac:dyDescent="0.25">
      <c r="P2492" s="10">
        <v>38135</v>
      </c>
      <c r="Q2492">
        <v>10.81171</v>
      </c>
      <c r="S2492" s="42">
        <f t="shared" ca="1" si="43"/>
        <v>48253</v>
      </c>
      <c r="T2492" s="43">
        <f ca="1">_xll.BInterpol('Base CDI'!$H$4:$H$28,'Base CDI'!$J$4:$J$29,S2492,"Cubic","Extrapolate=Linear","MultiX=Average","Skip=True","Sort=True")</f>
        <v>14.42334147185602</v>
      </c>
      <c r="U2492" s="43">
        <f ca="1">_xll.BInterpol('Base CDI'!$H$4:$H$28,'Base CDI'!$I$4:$I$29,S2492,"Cubic","Extrapolate=Linear","MultiX=Average","Skip=True","Sort=True")</f>
        <v>14.231487105877532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48254</v>
      </c>
      <c r="T2493" s="43">
        <f ca="1">_xll.BInterpol('Base CDI'!$H$4:$H$28,'Base CDI'!$J$4:$J$29,S2493,"Cubic","Extrapolate=Linear","MultiX=Average","Skip=True","Sort=True")</f>
        <v>14.423464553650568</v>
      </c>
      <c r="U2493" s="43">
        <f ca="1">_xll.BInterpol('Base CDI'!$H$4:$H$28,'Base CDI'!$I$4:$I$29,S2493,"Cubic","Extrapolate=Linear","MultiX=Average","Skip=True","Sort=True")</f>
        <v>14.231651525689943</v>
      </c>
    </row>
    <row r="2494" spans="16:21" x14ac:dyDescent="0.25">
      <c r="P2494" s="10">
        <v>38139</v>
      </c>
      <c r="Q2494">
        <v>10.82432</v>
      </c>
      <c r="S2494" s="42">
        <f t="shared" ca="1" si="43"/>
        <v>48255</v>
      </c>
      <c r="T2494" s="43">
        <f ca="1">_xll.BInterpol('Base CDI'!$H$4:$H$28,'Base CDI'!$J$4:$J$29,S2494,"Cubic","Extrapolate=Linear","MultiX=Average","Skip=True","Sort=True")</f>
        <v>14.423587384530682</v>
      </c>
      <c r="U2494" s="43">
        <f ca="1">_xll.BInterpol('Base CDI'!$H$4:$H$28,'Base CDI'!$I$4:$I$29,S2494,"Cubic","Extrapolate=Linear","MultiX=Average","Skip=True","Sort=True")</f>
        <v>14.23181564729941</v>
      </c>
    </row>
    <row r="2495" spans="16:21" x14ac:dyDescent="0.25">
      <c r="P2495" s="10">
        <v>38140</v>
      </c>
      <c r="Q2495">
        <v>10.8306</v>
      </c>
      <c r="S2495" s="42">
        <f t="shared" ca="1" si="43"/>
        <v>48256</v>
      </c>
      <c r="T2495" s="43">
        <f ca="1">_xll.BInterpol('Base CDI'!$H$4:$H$28,'Base CDI'!$J$4:$J$29,S2495,"Cubic","Extrapolate=Linear","MultiX=Average","Skip=True","Sort=True")</f>
        <v>14.42370996461589</v>
      </c>
      <c r="U2495" s="43">
        <f ca="1">_xll.BInterpol('Base CDI'!$H$4:$H$28,'Base CDI'!$I$4:$I$29,S2495,"Cubic","Extrapolate=Linear","MultiX=Average","Skip=True","Sort=True")</f>
        <v>14.231979470792414</v>
      </c>
    </row>
    <row r="2496" spans="16:21" x14ac:dyDescent="0.25">
      <c r="P2496" s="10">
        <v>38141</v>
      </c>
      <c r="Q2496">
        <v>10.83689</v>
      </c>
      <c r="S2496" s="42">
        <f t="shared" ca="1" si="43"/>
        <v>48257</v>
      </c>
      <c r="T2496" s="43">
        <f ca="1">_xll.BInterpol('Base CDI'!$H$4:$H$28,'Base CDI'!$J$4:$J$29,S2496,"Cubic","Extrapolate=Linear","MultiX=Average","Skip=True","Sort=True")</f>
        <v>14.423832294025715</v>
      </c>
      <c r="U2496" s="43">
        <f ca="1">_xll.BInterpol('Base CDI'!$H$4:$H$28,'Base CDI'!$I$4:$I$29,S2496,"Cubic","Extrapolate=Linear","MultiX=Average","Skip=True","Sort=True")</f>
        <v>14.232142996255435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48258</v>
      </c>
      <c r="T2497" s="43">
        <f ca="1">_xll.BInterpol('Base CDI'!$H$4:$H$28,'Base CDI'!$J$4:$J$29,S2497,"Cubic","Extrapolate=Linear","MultiX=Average","Skip=True","Sort=True")</f>
        <v>14.423954372879685</v>
      </c>
      <c r="U2497" s="43">
        <f ca="1">_xll.BInterpol('Base CDI'!$H$4:$H$28,'Base CDI'!$I$4:$I$29,S2497,"Cubic","Extrapolate=Linear","MultiX=Average","Skip=True","Sort=True")</f>
        <v>14.232306223774955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48259</v>
      </c>
      <c r="T2498" s="43">
        <f ca="1">_xll.BInterpol('Base CDI'!$H$4:$H$28,'Base CDI'!$J$4:$J$29,S2498,"Cubic","Extrapolate=Linear","MultiX=Average","Skip=True","Sort=True")</f>
        <v>14.424076201297323</v>
      </c>
      <c r="U2498" s="43">
        <f ca="1">_xll.BInterpol('Base CDI'!$H$4:$H$28,'Base CDI'!$I$4:$I$29,S2498,"Cubic","Extrapolate=Linear","MultiX=Average","Skip=True","Sort=True")</f>
        <v>14.232469153437457</v>
      </c>
    </row>
    <row r="2499" spans="16:21" x14ac:dyDescent="0.25">
      <c r="P2499" s="10">
        <v>38146</v>
      </c>
      <c r="Q2499">
        <v>10.85575</v>
      </c>
      <c r="S2499" s="42">
        <f t="shared" ca="1" si="43"/>
        <v>48260</v>
      </c>
      <c r="T2499" s="43">
        <f ca="1">_xll.BInterpol('Base CDI'!$H$4:$H$28,'Base CDI'!$J$4:$J$29,S2499,"Cubic","Extrapolate=Linear","MultiX=Average","Skip=True","Sort=True")</f>
        <v>14.42419777939816</v>
      </c>
      <c r="U2499" s="43">
        <f ca="1">_xll.BInterpol('Base CDI'!$H$4:$H$28,'Base CDI'!$I$4:$I$29,S2499,"Cubic","Extrapolate=Linear","MultiX=Average","Skip=True","Sort=True")</f>
        <v>14.232631785329421</v>
      </c>
    </row>
    <row r="2500" spans="16:21" x14ac:dyDescent="0.25">
      <c r="P2500" s="10">
        <v>38147</v>
      </c>
      <c r="Q2500">
        <v>10.86204</v>
      </c>
      <c r="S2500" s="42">
        <f t="shared" ca="1" si="43"/>
        <v>48261</v>
      </c>
      <c r="T2500" s="43">
        <f ca="1">_xll.BInterpol('Base CDI'!$H$4:$H$28,'Base CDI'!$J$4:$J$29,S2500,"Cubic","Extrapolate=Linear","MultiX=Average","Skip=True","Sort=True")</f>
        <v>14.42431910730172</v>
      </c>
      <c r="U2500" s="43">
        <f ca="1">_xll.BInterpol('Base CDI'!$H$4:$H$28,'Base CDI'!$I$4:$I$29,S2500,"Cubic","Extrapolate=Linear","MultiX=Average","Skip=True","Sort=True")</f>
        <v>14.232794119537326</v>
      </c>
    </row>
    <row r="2501" spans="16:21" x14ac:dyDescent="0.25">
      <c r="P2501" s="10">
        <v>38149</v>
      </c>
      <c r="Q2501">
        <v>10.86833</v>
      </c>
      <c r="S2501" s="42">
        <f t="shared" ca="1" si="43"/>
        <v>48262</v>
      </c>
      <c r="T2501" s="43">
        <f ca="1">_xll.BInterpol('Base CDI'!$H$4:$H$28,'Base CDI'!$J$4:$J$29,S2501,"Cubic","Extrapolate=Linear","MultiX=Average","Skip=True","Sort=True")</f>
        <v>14.424440185127528</v>
      </c>
      <c r="U2501" s="43">
        <f ca="1">_xll.BInterpol('Base CDI'!$H$4:$H$28,'Base CDI'!$I$4:$I$29,S2501,"Cubic","Extrapolate=Linear","MultiX=Average","Skip=True","Sort=True")</f>
        <v>14.232956156147656</v>
      </c>
    </row>
    <row r="2502" spans="16:21" x14ac:dyDescent="0.25">
      <c r="P2502" s="10">
        <v>38152</v>
      </c>
      <c r="Q2502">
        <v>10.87462</v>
      </c>
      <c r="S2502" s="42">
        <f t="shared" ca="1" si="43"/>
        <v>48263</v>
      </c>
      <c r="T2502" s="43">
        <f ca="1">_xll.BInterpol('Base CDI'!$H$4:$H$28,'Base CDI'!$J$4:$J$29,S2502,"Cubic","Extrapolate=Linear","MultiX=Average","Skip=True","Sort=True")</f>
        <v>14.42456101299511</v>
      </c>
      <c r="U2502" s="43">
        <f ca="1">_xll.BInterpol('Base CDI'!$H$4:$H$28,'Base CDI'!$I$4:$I$29,S2502,"Cubic","Extrapolate=Linear","MultiX=Average","Skip=True","Sort=True")</f>
        <v>14.233117895246894</v>
      </c>
    </row>
    <row r="2503" spans="16:21" x14ac:dyDescent="0.25">
      <c r="P2503" s="10">
        <v>38153</v>
      </c>
      <c r="Q2503">
        <v>10.88091</v>
      </c>
      <c r="S2503" s="42">
        <f t="shared" ca="1" si="43"/>
        <v>48264</v>
      </c>
      <c r="T2503" s="43">
        <f ca="1">_xll.BInterpol('Base CDI'!$H$4:$H$28,'Base CDI'!$J$4:$J$29,S2503,"Cubic","Extrapolate=Linear","MultiX=Average","Skip=True","Sort=True")</f>
        <v>14.424681591023992</v>
      </c>
      <c r="U2503" s="43">
        <f ca="1">_xll.BInterpol('Base CDI'!$H$4:$H$28,'Base CDI'!$I$4:$I$29,S2503,"Cubic","Extrapolate=Linear","MultiX=Average","Skip=True","Sort=True")</f>
        <v>14.233279336921516</v>
      </c>
    </row>
    <row r="2504" spans="16:21" x14ac:dyDescent="0.25">
      <c r="P2504" s="10">
        <v>38154</v>
      </c>
      <c r="Q2504">
        <v>10.88721</v>
      </c>
      <c r="S2504" s="42">
        <f t="shared" ca="1" si="43"/>
        <v>48265</v>
      </c>
      <c r="T2504" s="43">
        <f ca="1">_xll.BInterpol('Base CDI'!$H$4:$H$28,'Base CDI'!$J$4:$J$29,S2504,"Cubic","Extrapolate=Linear","MultiX=Average","Skip=True","Sort=True")</f>
        <v>14.424801919333701</v>
      </c>
      <c r="U2504" s="43">
        <f ca="1">_xll.BInterpol('Base CDI'!$H$4:$H$28,'Base CDI'!$I$4:$I$29,S2504,"Cubic","Extrapolate=Linear","MultiX=Average","Skip=True","Sort=True")</f>
        <v>14.233440481258008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48266</v>
      </c>
      <c r="T2505" s="43">
        <f ca="1">_xll.BInterpol('Base CDI'!$H$4:$H$28,'Base CDI'!$J$4:$J$29,S2505,"Cubic","Extrapolate=Linear","MultiX=Average","Skip=True","Sort=True")</f>
        <v>14.424921998043764</v>
      </c>
      <c r="U2505" s="43">
        <f ca="1">_xll.BInterpol('Base CDI'!$H$4:$H$28,'Base CDI'!$I$4:$I$29,S2505,"Cubic","Extrapolate=Linear","MultiX=Average","Skip=True","Sort=True")</f>
        <v>14.233601328342846</v>
      </c>
    </row>
    <row r="2506" spans="16:21" x14ac:dyDescent="0.25">
      <c r="P2506" s="10">
        <v>38156</v>
      </c>
      <c r="Q2506">
        <v>10.89983</v>
      </c>
      <c r="S2506" s="42">
        <f t="shared" ca="1" si="43"/>
        <v>48267</v>
      </c>
      <c r="T2506" s="43">
        <f ca="1">_xll.BInterpol('Base CDI'!$H$4:$H$28,'Base CDI'!$J$4:$J$29,S2506,"Cubic","Extrapolate=Linear","MultiX=Average","Skip=True","Sort=True")</f>
        <v>14.425041827273704</v>
      </c>
      <c r="U2506" s="43">
        <f ca="1">_xll.BInterpol('Base CDI'!$H$4:$H$28,'Base CDI'!$I$4:$I$29,S2506,"Cubic","Extrapolate=Linear","MultiX=Average","Skip=True","Sort=True")</f>
        <v>14.233761878262518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48268</v>
      </c>
      <c r="T2507" s="43">
        <f ca="1">_xll.BInterpol('Base CDI'!$H$4:$H$28,'Base CDI'!$J$4:$J$29,S2507,"Cubic","Extrapolate=Linear","MultiX=Average","Skip=True","Sort=True")</f>
        <v>14.425161407143049</v>
      </c>
      <c r="U2507" s="43">
        <f ca="1">_xll.BInterpol('Base CDI'!$H$4:$H$28,'Base CDI'!$I$4:$I$29,S2507,"Cubic","Extrapolate=Linear","MultiX=Average","Skip=True","Sort=True")</f>
        <v>14.233922131103501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48269</v>
      </c>
      <c r="T2508" s="43">
        <f ca="1">_xll.BInterpol('Base CDI'!$H$4:$H$28,'Base CDI'!$J$4:$J$29,S2508,"Cubic","Extrapolate=Linear","MultiX=Average","Skip=True","Sort=True")</f>
        <v>14.425280737771326</v>
      </c>
      <c r="U2508" s="43">
        <f ca="1">_xll.BInterpol('Base CDI'!$H$4:$H$28,'Base CDI'!$I$4:$I$29,S2508,"Cubic","Extrapolate=Linear","MultiX=Average","Skip=True","Sort=True")</f>
        <v>14.234082086952277</v>
      </c>
    </row>
    <row r="2509" spans="16:21" x14ac:dyDescent="0.25">
      <c r="P2509" s="10">
        <v>38161</v>
      </c>
      <c r="Q2509">
        <v>10.91878</v>
      </c>
      <c r="S2509" s="42">
        <f t="shared" ca="1" si="44"/>
        <v>48270</v>
      </c>
      <c r="T2509" s="43">
        <f ca="1">_xll.BInterpol('Base CDI'!$H$4:$H$28,'Base CDI'!$J$4:$J$29,S2509,"Cubic","Extrapolate=Linear","MultiX=Average","Skip=True","Sort=True")</f>
        <v>14.425399819278057</v>
      </c>
      <c r="U2509" s="43">
        <f ca="1">_xll.BInterpol('Base CDI'!$H$4:$H$28,'Base CDI'!$I$4:$I$29,S2509,"Cubic","Extrapolate=Linear","MultiX=Average","Skip=True","Sort=True")</f>
        <v>14.234241745895327</v>
      </c>
    </row>
    <row r="2510" spans="16:21" x14ac:dyDescent="0.25">
      <c r="P2510" s="10">
        <v>38162</v>
      </c>
      <c r="Q2510">
        <v>10.9251</v>
      </c>
      <c r="S2510" s="42">
        <f t="shared" ca="1" si="44"/>
        <v>48271</v>
      </c>
      <c r="T2510" s="43">
        <f ca="1">_xll.BInterpol('Base CDI'!$H$4:$H$28,'Base CDI'!$J$4:$J$29,S2510,"Cubic","Extrapolate=Linear","MultiX=Average","Skip=True","Sort=True")</f>
        <v>14.425518651782774</v>
      </c>
      <c r="U2510" s="43">
        <f ca="1">_xll.BInterpol('Base CDI'!$H$4:$H$28,'Base CDI'!$I$4:$I$29,S2510,"Cubic","Extrapolate=Linear","MultiX=Average","Skip=True","Sort=True")</f>
        <v>14.234401108019133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48272</v>
      </c>
      <c r="T2511" s="43">
        <f ca="1">_xll.BInterpol('Base CDI'!$H$4:$H$28,'Base CDI'!$J$4:$J$29,S2511,"Cubic","Extrapolate=Linear","MultiX=Average","Skip=True","Sort=True")</f>
        <v>14.425637235404999</v>
      </c>
      <c r="U2511" s="43">
        <f ca="1">_xll.BInterpol('Base CDI'!$H$4:$H$28,'Base CDI'!$I$4:$I$29,S2511,"Cubic","Extrapolate=Linear","MultiX=Average","Skip=True","Sort=True")</f>
        <v>14.234560173410175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48273</v>
      </c>
      <c r="T2512" s="43">
        <f ca="1">_xll.BInterpol('Base CDI'!$H$4:$H$28,'Base CDI'!$J$4:$J$29,S2512,"Cubic","Extrapolate=Linear","MultiX=Average","Skip=True","Sort=True")</f>
        <v>14.425755570264258</v>
      </c>
      <c r="U2512" s="43">
        <f ca="1">_xll.BInterpol('Base CDI'!$H$4:$H$28,'Base CDI'!$I$4:$I$29,S2512,"Cubic","Extrapolate=Linear","MultiX=Average","Skip=True","Sort=True")</f>
        <v>14.234718942154936</v>
      </c>
    </row>
    <row r="2513" spans="16:21" x14ac:dyDescent="0.25">
      <c r="P2513" s="10">
        <v>38167</v>
      </c>
      <c r="Q2513">
        <v>10.94408</v>
      </c>
      <c r="S2513" s="42">
        <f t="shared" ca="1" si="44"/>
        <v>48274</v>
      </c>
      <c r="T2513" s="43">
        <f ca="1">_xll.BInterpol('Base CDI'!$H$4:$H$28,'Base CDI'!$J$4:$J$29,S2513,"Cubic","Extrapolate=Linear","MultiX=Average","Skip=True","Sort=True")</f>
        <v>14.425873656480077</v>
      </c>
      <c r="U2513" s="43">
        <f ca="1">_xll.BInterpol('Base CDI'!$H$4:$H$28,'Base CDI'!$I$4:$I$29,S2513,"Cubic","Extrapolate=Linear","MultiX=Average","Skip=True","Sort=True")</f>
        <v>14.234877414339897</v>
      </c>
    </row>
    <row r="2514" spans="16:21" x14ac:dyDescent="0.25">
      <c r="P2514" s="10">
        <v>38168</v>
      </c>
      <c r="Q2514">
        <v>10.95041</v>
      </c>
      <c r="S2514" s="42">
        <f t="shared" ca="1" si="44"/>
        <v>48275</v>
      </c>
      <c r="T2514" s="43">
        <f ca="1">_xll.BInterpol('Base CDI'!$H$4:$H$28,'Base CDI'!$J$4:$J$29,S2514,"Cubic","Extrapolate=Linear","MultiX=Average","Skip=True","Sort=True")</f>
        <v>14.425991494171983</v>
      </c>
      <c r="U2514" s="43">
        <f ca="1">_xll.BInterpol('Base CDI'!$H$4:$H$28,'Base CDI'!$I$4:$I$29,S2514,"Cubic","Extrapolate=Linear","MultiX=Average","Skip=True","Sort=True")</f>
        <v>14.235035590051538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48276</v>
      </c>
      <c r="T2515" s="43">
        <f ca="1">_xll.BInterpol('Base CDI'!$H$4:$H$28,'Base CDI'!$J$4:$J$29,S2515,"Cubic","Extrapolate=Linear","MultiX=Average","Skip=True","Sort=True")</f>
        <v>14.426109083459503</v>
      </c>
      <c r="U2515" s="43">
        <f ca="1">_xll.BInterpol('Base CDI'!$H$4:$H$28,'Base CDI'!$I$4:$I$29,S2515,"Cubic","Extrapolate=Linear","MultiX=Average","Skip=True","Sort=True")</f>
        <v>14.235193469376341</v>
      </c>
    </row>
    <row r="2516" spans="16:21" x14ac:dyDescent="0.25">
      <c r="P2516" s="10">
        <v>38170</v>
      </c>
      <c r="Q2516">
        <v>10.96311</v>
      </c>
      <c r="S2516" s="42">
        <f t="shared" ca="1" si="44"/>
        <v>48277</v>
      </c>
      <c r="T2516" s="43">
        <f ca="1">_xll.BInterpol('Base CDI'!$H$4:$H$28,'Base CDI'!$J$4:$J$29,S2516,"Cubic","Extrapolate=Linear","MultiX=Average","Skip=True","Sort=True")</f>
        <v>14.426226424462161</v>
      </c>
      <c r="U2516" s="43">
        <f ca="1">_xll.BInterpol('Base CDI'!$H$4:$H$28,'Base CDI'!$I$4:$I$29,S2516,"Cubic","Extrapolate=Linear","MultiX=Average","Skip=True","Sort=True")</f>
        <v>14.235351052400787</v>
      </c>
    </row>
    <row r="2517" spans="16:21" x14ac:dyDescent="0.25">
      <c r="P2517" s="10">
        <v>38173</v>
      </c>
      <c r="Q2517">
        <v>10.96945</v>
      </c>
      <c r="S2517" s="42">
        <f t="shared" ca="1" si="44"/>
        <v>48278</v>
      </c>
      <c r="T2517" s="43">
        <f ca="1">_xll.BInterpol('Base CDI'!$H$4:$H$28,'Base CDI'!$J$4:$J$29,S2517,"Cubic","Extrapolate=Linear","MultiX=Average","Skip=True","Sort=True")</f>
        <v>14.426343517299484</v>
      </c>
      <c r="U2517" s="43">
        <f ca="1">_xll.BInterpol('Base CDI'!$H$4:$H$28,'Base CDI'!$I$4:$I$29,S2517,"Cubic","Extrapolate=Linear","MultiX=Average","Skip=True","Sort=True")</f>
        <v>14.235508339211357</v>
      </c>
    </row>
    <row r="2518" spans="16:21" x14ac:dyDescent="0.25">
      <c r="P2518" s="10">
        <v>38174</v>
      </c>
      <c r="Q2518">
        <v>10.9758</v>
      </c>
      <c r="S2518" s="42">
        <f t="shared" ca="1" si="44"/>
        <v>48279</v>
      </c>
      <c r="T2518" s="43">
        <f ca="1">_xll.BInterpol('Base CDI'!$H$4:$H$28,'Base CDI'!$J$4:$J$29,S2518,"Cubic","Extrapolate=Linear","MultiX=Average","Skip=True","Sort=True")</f>
        <v>14.426460362090998</v>
      </c>
      <c r="U2518" s="43">
        <f ca="1">_xll.BInterpol('Base CDI'!$H$4:$H$28,'Base CDI'!$I$4:$I$29,S2518,"Cubic","Extrapolate=Linear","MultiX=Average","Skip=True","Sort=True")</f>
        <v>14.235665329894534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48280</v>
      </c>
      <c r="T2519" s="43">
        <f ca="1">_xll.BInterpol('Base CDI'!$H$4:$H$28,'Base CDI'!$J$4:$J$29,S2519,"Cubic","Extrapolate=Linear","MultiX=Average","Skip=True","Sort=True")</f>
        <v>14.426576958956229</v>
      </c>
      <c r="U2519" s="43">
        <f ca="1">_xll.BInterpol('Base CDI'!$H$4:$H$28,'Base CDI'!$I$4:$I$29,S2519,"Cubic","Extrapolate=Linear","MultiX=Average","Skip=True","Sort=True")</f>
        <v>14.235822024536796</v>
      </c>
    </row>
    <row r="2520" spans="16:21" x14ac:dyDescent="0.25">
      <c r="P2520" s="10">
        <v>38176</v>
      </c>
      <c r="Q2520">
        <v>10.9885</v>
      </c>
      <c r="S2520" s="42">
        <f t="shared" ca="1" si="44"/>
        <v>48281</v>
      </c>
      <c r="T2520" s="43">
        <f ca="1">_xll.BInterpol('Base CDI'!$H$4:$H$28,'Base CDI'!$J$4:$J$29,S2520,"Cubic","Extrapolate=Linear","MultiX=Average","Skip=True","Sort=True")</f>
        <v>14.426693308014704</v>
      </c>
      <c r="U2520" s="43">
        <f ca="1">_xll.BInterpol('Base CDI'!$H$4:$H$28,'Base CDI'!$I$4:$I$29,S2520,"Cubic","Extrapolate=Linear","MultiX=Average","Skip=True","Sort=True")</f>
        <v>14.235978423224628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48282</v>
      </c>
      <c r="T2521" s="43">
        <f ca="1">_xll.BInterpol('Base CDI'!$H$4:$H$28,'Base CDI'!$J$4:$J$29,S2521,"Cubic","Extrapolate=Linear","MultiX=Average","Skip=True","Sort=True")</f>
        <v>14.426809409385946</v>
      </c>
      <c r="U2521" s="43">
        <f ca="1">_xll.BInterpol('Base CDI'!$H$4:$H$28,'Base CDI'!$I$4:$I$29,S2521,"Cubic","Extrapolate=Linear","MultiX=Average","Skip=True","Sort=True")</f>
        <v>14.236134526044509</v>
      </c>
    </row>
    <row r="2522" spans="16:21" x14ac:dyDescent="0.25">
      <c r="P2522" s="10">
        <v>38180</v>
      </c>
      <c r="Q2522">
        <v>11.00127</v>
      </c>
      <c r="S2522" s="42">
        <f t="shared" ca="1" si="44"/>
        <v>48283</v>
      </c>
      <c r="T2522" s="43">
        <f ca="1">_xll.BInterpol('Base CDI'!$H$4:$H$28,'Base CDI'!$J$4:$J$29,S2522,"Cubic","Extrapolate=Linear","MultiX=Average","Skip=True","Sort=True")</f>
        <v>14.426925263189483</v>
      </c>
      <c r="U2522" s="43">
        <f ca="1">_xll.BInterpol('Base CDI'!$H$4:$H$28,'Base CDI'!$I$4:$I$29,S2522,"Cubic","Extrapolate=Linear","MultiX=Average","Skip=True","Sort=True")</f>
        <v>14.23629033308292</v>
      </c>
    </row>
    <row r="2523" spans="16:21" x14ac:dyDescent="0.25">
      <c r="P2523" s="10">
        <v>38181</v>
      </c>
      <c r="Q2523">
        <v>11.00764</v>
      </c>
      <c r="S2523" s="42">
        <f t="shared" ca="1" si="44"/>
        <v>48284</v>
      </c>
      <c r="T2523" s="43">
        <f ca="1">_xll.BInterpol('Base CDI'!$H$4:$H$28,'Base CDI'!$J$4:$J$29,S2523,"Cubic","Extrapolate=Linear","MultiX=Average","Skip=True","Sort=True")</f>
        <v>14.427040869544843</v>
      </c>
      <c r="U2523" s="43">
        <f ca="1">_xll.BInterpol('Base CDI'!$H$4:$H$28,'Base CDI'!$I$4:$I$29,S2523,"Cubic","Extrapolate=Linear","MultiX=Average","Skip=True","Sort=True")</f>
        <v>14.236445844426344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48285</v>
      </c>
      <c r="T2524" s="43">
        <f ca="1">_xll.BInterpol('Base CDI'!$H$4:$H$28,'Base CDI'!$J$4:$J$29,S2524,"Cubic","Extrapolate=Linear","MultiX=Average","Skip=True","Sort=True")</f>
        <v>14.427156228571549</v>
      </c>
      <c r="U2524" s="43">
        <f ca="1">_xll.BInterpol('Base CDI'!$H$4:$H$28,'Base CDI'!$I$4:$I$29,S2524,"Cubic","Extrapolate=Linear","MultiX=Average","Skip=True","Sort=True")</f>
        <v>14.236601060161259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48286</v>
      </c>
      <c r="T2525" s="43">
        <f ca="1">_xll.BInterpol('Base CDI'!$H$4:$H$28,'Base CDI'!$J$4:$J$29,S2525,"Cubic","Extrapolate=Linear","MultiX=Average","Skip=True","Sort=True")</f>
        <v>14.427271340389128</v>
      </c>
      <c r="U2525" s="43">
        <f ca="1">_xll.BInterpol('Base CDI'!$H$4:$H$28,'Base CDI'!$I$4:$I$29,S2525,"Cubic","Extrapolate=Linear","MultiX=Average","Skip=True","Sort=True")</f>
        <v>14.23675598037415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48287</v>
      </c>
      <c r="T2526" s="43">
        <f ca="1">_xll.BInterpol('Base CDI'!$H$4:$H$28,'Base CDI'!$J$4:$J$29,S2526,"Cubic","Extrapolate=Linear","MultiX=Average","Skip=True","Sort=True")</f>
        <v>14.427386205117106</v>
      </c>
      <c r="U2526" s="43">
        <f ca="1">_xll.BInterpol('Base CDI'!$H$4:$H$28,'Base CDI'!$I$4:$I$29,S2526,"Cubic","Extrapolate=Linear","MultiX=Average","Skip=True","Sort=True")</f>
        <v>14.236910605151499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48288</v>
      </c>
      <c r="T2527" s="43">
        <f ca="1">_xll.BInterpol('Base CDI'!$H$4:$H$28,'Base CDI'!$J$4:$J$29,S2527,"Cubic","Extrapolate=Linear","MultiX=Average","Skip=True","Sort=True")</f>
        <v>14.427500822875009</v>
      </c>
      <c r="U2527" s="43">
        <f ca="1">_xll.BInterpol('Base CDI'!$H$4:$H$28,'Base CDI'!$I$4:$I$29,S2527,"Cubic","Extrapolate=Linear","MultiX=Average","Skip=True","Sort=True")</f>
        <v>14.237064934579781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48289</v>
      </c>
      <c r="T2528" s="43">
        <f ca="1">_xll.BInterpol('Base CDI'!$H$4:$H$28,'Base CDI'!$J$4:$J$29,S2528,"Cubic","Extrapolate=Linear","MultiX=Average","Skip=True","Sort=True")</f>
        <v>14.427615193782364</v>
      </c>
      <c r="U2528" s="43">
        <f ca="1">_xll.BInterpol('Base CDI'!$H$4:$H$28,'Base CDI'!$I$4:$I$29,S2528,"Cubic","Extrapolate=Linear","MultiX=Average","Skip=True","Sort=True")</f>
        <v>14.237218968745484</v>
      </c>
    </row>
    <row r="2529" spans="16:21" x14ac:dyDescent="0.25">
      <c r="P2529" s="10">
        <v>38189</v>
      </c>
      <c r="Q2529">
        <v>11.04593</v>
      </c>
      <c r="S2529" s="42">
        <f t="shared" ca="1" si="44"/>
        <v>48290</v>
      </c>
      <c r="T2529" s="43">
        <f ca="1">_xll.BInterpol('Base CDI'!$H$4:$H$28,'Base CDI'!$J$4:$J$29,S2529,"Cubic","Extrapolate=Linear","MultiX=Average","Skip=True","Sort=True")</f>
        <v>14.427729317958695</v>
      </c>
      <c r="U2529" s="43">
        <f ca="1">_xll.BInterpol('Base CDI'!$H$4:$H$28,'Base CDI'!$I$4:$I$29,S2529,"Cubic","Extrapolate=Linear","MultiX=Average","Skip=True","Sort=True")</f>
        <v>14.237372707735085</v>
      </c>
    </row>
    <row r="2530" spans="16:21" x14ac:dyDescent="0.25">
      <c r="P2530" s="10">
        <v>38190</v>
      </c>
      <c r="Q2530">
        <v>11.05233</v>
      </c>
      <c r="S2530" s="42">
        <f t="shared" ca="1" si="44"/>
        <v>48291</v>
      </c>
      <c r="T2530" s="43">
        <f ca="1">_xll.BInterpol('Base CDI'!$H$4:$H$28,'Base CDI'!$J$4:$J$29,S2530,"Cubic","Extrapolate=Linear","MultiX=Average","Skip=True","Sort=True")</f>
        <v>14.427843195523531</v>
      </c>
      <c r="U2530" s="43">
        <f ca="1">_xll.BInterpol('Base CDI'!$H$4:$H$28,'Base CDI'!$I$4:$I$29,S2530,"Cubic","Extrapolate=Linear","MultiX=Average","Skip=True","Sort=True")</f>
        <v>14.237526151635068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48292</v>
      </c>
      <c r="T2531" s="43">
        <f ca="1">_xll.BInterpol('Base CDI'!$H$4:$H$28,'Base CDI'!$J$4:$J$29,S2531,"Cubic","Extrapolate=Linear","MultiX=Average","Skip=True","Sort=True")</f>
        <v>14.427956826596395</v>
      </c>
      <c r="U2531" s="43">
        <f ca="1">_xll.BInterpol('Base CDI'!$H$4:$H$28,'Base CDI'!$I$4:$I$29,S2531,"Cubic","Extrapolate=Linear","MultiX=Average","Skip=True","Sort=True")</f>
        <v>14.237679300531912</v>
      </c>
    </row>
    <row r="2532" spans="16:21" x14ac:dyDescent="0.25">
      <c r="P2532" s="10">
        <v>38194</v>
      </c>
      <c r="Q2532">
        <v>11.06512</v>
      </c>
      <c r="S2532" s="42">
        <f t="shared" ca="1" si="44"/>
        <v>48293</v>
      </c>
      <c r="T2532" s="43">
        <f ca="1">_xll.BInterpol('Base CDI'!$H$4:$H$28,'Base CDI'!$J$4:$J$29,S2532,"Cubic","Extrapolate=Linear","MultiX=Average","Skip=True","Sort=True")</f>
        <v>14.428070211296813</v>
      </c>
      <c r="U2532" s="43">
        <f ca="1">_xll.BInterpol('Base CDI'!$H$4:$H$28,'Base CDI'!$I$4:$I$29,S2532,"Cubic","Extrapolate=Linear","MultiX=Average","Skip=True","Sort=True")</f>
        <v>14.237832154512098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48294</v>
      </c>
      <c r="T2533" s="43">
        <f ca="1">_xll.BInterpol('Base CDI'!$H$4:$H$28,'Base CDI'!$J$4:$J$29,S2533,"Cubic","Extrapolate=Linear","MultiX=Average","Skip=True","Sort=True")</f>
        <v>14.428183349744314</v>
      </c>
      <c r="U2533" s="43">
        <f ca="1">_xll.BInterpol('Base CDI'!$H$4:$H$28,'Base CDI'!$I$4:$I$29,S2533,"Cubic","Extrapolate=Linear","MultiX=Average","Skip=True","Sort=True")</f>
        <v>14.237984713662112</v>
      </c>
    </row>
    <row r="2534" spans="16:21" x14ac:dyDescent="0.25">
      <c r="P2534" s="10">
        <v>38196</v>
      </c>
      <c r="Q2534">
        <v>11.07794</v>
      </c>
      <c r="S2534" s="42">
        <f t="shared" ca="1" si="44"/>
        <v>48295</v>
      </c>
      <c r="T2534" s="43">
        <f ca="1">_xll.BInterpol('Base CDI'!$H$4:$H$28,'Base CDI'!$J$4:$J$29,S2534,"Cubic","Extrapolate=Linear","MultiX=Average","Skip=True","Sort=True")</f>
        <v>14.428296242058421</v>
      </c>
      <c r="U2534" s="43">
        <f ca="1">_xll.BInterpol('Base CDI'!$H$4:$H$28,'Base CDI'!$I$4:$I$29,S2534,"Cubic","Extrapolate=Linear","MultiX=Average","Skip=True","Sort=True")</f>
        <v>14.238136978068429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48296</v>
      </c>
      <c r="T2535" s="43">
        <f ca="1">_xll.BInterpol('Base CDI'!$H$4:$H$28,'Base CDI'!$J$4:$J$29,S2535,"Cubic","Extrapolate=Linear","MultiX=Average","Skip=True","Sort=True")</f>
        <v>14.428408888358662</v>
      </c>
      <c r="U2535" s="43">
        <f ca="1">_xll.BInterpol('Base CDI'!$H$4:$H$28,'Base CDI'!$I$4:$I$29,S2535,"Cubic","Extrapolate=Linear","MultiX=Average","Skip=True","Sort=True")</f>
        <v>14.238288947817534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48297</v>
      </c>
      <c r="T2536" s="43">
        <f ca="1">_xll.BInterpol('Base CDI'!$H$4:$H$28,'Base CDI'!$J$4:$J$29,S2536,"Cubic","Extrapolate=Linear","MultiX=Average","Skip=True","Sort=True")</f>
        <v>14.428521288764562</v>
      </c>
      <c r="U2536" s="43">
        <f ca="1">_xll.BInterpol('Base CDI'!$H$4:$H$28,'Base CDI'!$I$4:$I$29,S2536,"Cubic","Extrapolate=Linear","MultiX=Average","Skip=True","Sort=True")</f>
        <v>14.238440622995906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48298</v>
      </c>
      <c r="T2537" s="43">
        <f ca="1">_xll.BInterpol('Base CDI'!$H$4:$H$28,'Base CDI'!$J$4:$J$29,S2537,"Cubic","Extrapolate=Linear","MultiX=Average","Skip=True","Sort=True")</f>
        <v>14.428633443395649</v>
      </c>
      <c r="U2537" s="43">
        <f ca="1">_xll.BInterpol('Base CDI'!$H$4:$H$28,'Base CDI'!$I$4:$I$29,S2537,"Cubic","Extrapolate=Linear","MultiX=Average","Skip=True","Sort=True")</f>
        <v>14.23859200369003</v>
      </c>
    </row>
    <row r="2538" spans="16:21" x14ac:dyDescent="0.25">
      <c r="P2538" s="10">
        <v>38202</v>
      </c>
      <c r="Q2538">
        <v>11.10365</v>
      </c>
      <c r="S2538" s="42">
        <f t="shared" ca="1" si="44"/>
        <v>48299</v>
      </c>
      <c r="T2538" s="43">
        <f ca="1">_xll.BInterpol('Base CDI'!$H$4:$H$28,'Base CDI'!$J$4:$J$29,S2538,"Cubic","Extrapolate=Linear","MultiX=Average","Skip=True","Sort=True")</f>
        <v>14.428745352371445</v>
      </c>
      <c r="U2538" s="43">
        <f ca="1">_xll.BInterpol('Base CDI'!$H$4:$H$28,'Base CDI'!$I$4:$I$29,S2538,"Cubic","Extrapolate=Linear","MultiX=Average","Skip=True","Sort=True")</f>
        <v>14.238743089986382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48300</v>
      </c>
      <c r="T2539" s="43">
        <f ca="1">_xll.BInterpol('Base CDI'!$H$4:$H$28,'Base CDI'!$J$4:$J$29,S2539,"Cubic","Extrapolate=Linear","MultiX=Average","Skip=True","Sort=True")</f>
        <v>14.428857015811479</v>
      </c>
      <c r="U2539" s="43">
        <f ca="1">_xll.BInterpol('Base CDI'!$H$4:$H$28,'Base CDI'!$I$4:$I$29,S2539,"Cubic","Extrapolate=Linear","MultiX=Average","Skip=True","Sort=True")</f>
        <v>14.238893881971448</v>
      </c>
    </row>
    <row r="2540" spans="16:21" x14ac:dyDescent="0.25">
      <c r="P2540" s="10">
        <v>38204</v>
      </c>
      <c r="Q2540">
        <v>11.11655</v>
      </c>
      <c r="S2540" s="42">
        <f t="shared" ca="1" si="44"/>
        <v>48301</v>
      </c>
      <c r="T2540" s="43">
        <f ca="1">_xll.BInterpol('Base CDI'!$H$4:$H$28,'Base CDI'!$J$4:$J$29,S2540,"Cubic","Extrapolate=Linear","MultiX=Average","Skip=True","Sort=True")</f>
        <v>14.428968433835276</v>
      </c>
      <c r="U2540" s="43">
        <f ca="1">_xll.BInterpol('Base CDI'!$H$4:$H$28,'Base CDI'!$I$4:$I$29,S2540,"Cubic","Extrapolate=Linear","MultiX=Average","Skip=True","Sort=True")</f>
        <v>14.239044379731707</v>
      </c>
    </row>
    <row r="2541" spans="16:21" x14ac:dyDescent="0.25">
      <c r="P2541" s="10">
        <v>38205</v>
      </c>
      <c r="Q2541">
        <v>11.12302</v>
      </c>
      <c r="S2541" s="42">
        <f t="shared" ca="1" si="44"/>
        <v>48302</v>
      </c>
      <c r="T2541" s="43">
        <f ca="1">_xll.BInterpol('Base CDI'!$H$4:$H$28,'Base CDI'!$J$4:$J$29,S2541,"Cubic","Extrapolate=Linear","MultiX=Average","Skip=True","Sort=True")</f>
        <v>14.429079606562365</v>
      </c>
      <c r="U2541" s="43">
        <f ca="1">_xll.BInterpol('Base CDI'!$H$4:$H$28,'Base CDI'!$I$4:$I$29,S2541,"Cubic","Extrapolate=Linear","MultiX=Average","Skip=True","Sort=True")</f>
        <v>14.23919458335364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48303</v>
      </c>
      <c r="T2542" s="43">
        <f ca="1">_xll.BInterpol('Base CDI'!$H$4:$H$28,'Base CDI'!$J$4:$J$29,S2542,"Cubic","Extrapolate=Linear","MultiX=Average","Skip=True","Sort=True")</f>
        <v>14.429190534112266</v>
      </c>
      <c r="U2542" s="43">
        <f ca="1">_xll.BInterpol('Base CDI'!$H$4:$H$28,'Base CDI'!$I$4:$I$29,S2542,"Cubic","Extrapolate=Linear","MultiX=Average","Skip=True","Sort=True")</f>
        <v>14.239344492923731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48304</v>
      </c>
      <c r="T2543" s="43">
        <f ca="1">_xll.BInterpol('Base CDI'!$H$4:$H$28,'Base CDI'!$J$4:$J$29,S2543,"Cubic","Extrapolate=Linear","MultiX=Average","Skip=True","Sort=True")</f>
        <v>14.429301216604511</v>
      </c>
      <c r="U2543" s="43">
        <f ca="1">_xll.BInterpol('Base CDI'!$H$4:$H$28,'Base CDI'!$I$4:$I$29,S2543,"Cubic","Extrapolate=Linear","MultiX=Average","Skip=True","Sort=True")</f>
        <v>14.239494108528456</v>
      </c>
    </row>
    <row r="2544" spans="16:21" x14ac:dyDescent="0.25">
      <c r="P2544" s="10">
        <v>38210</v>
      </c>
      <c r="Q2544">
        <v>11.14242</v>
      </c>
      <c r="S2544" s="42">
        <f t="shared" ca="1" si="44"/>
        <v>48305</v>
      </c>
      <c r="T2544" s="43">
        <f ca="1">_xll.BInterpol('Base CDI'!$H$4:$H$28,'Base CDI'!$J$4:$J$29,S2544,"Cubic","Extrapolate=Linear","MultiX=Average","Skip=True","Sort=True")</f>
        <v>14.429411654158622</v>
      </c>
      <c r="U2544" s="43">
        <f ca="1">_xll.BInterpol('Base CDI'!$H$4:$H$28,'Base CDI'!$I$4:$I$29,S2544,"Cubic","Extrapolate=Linear","MultiX=Average","Skip=True","Sort=True")</f>
        <v>14.239643430254301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48306</v>
      </c>
      <c r="T2545" s="43">
        <f ca="1">_xll.BInterpol('Base CDI'!$H$4:$H$28,'Base CDI'!$J$4:$J$29,S2545,"Cubic","Extrapolate=Linear","MultiX=Average","Skip=True","Sort=True")</f>
        <v>14.429521846894126</v>
      </c>
      <c r="U2545" s="43">
        <f ca="1">_xll.BInterpol('Base CDI'!$H$4:$H$28,'Base CDI'!$I$4:$I$29,S2545,"Cubic","Extrapolate=Linear","MultiX=Average","Skip=True","Sort=True")</f>
        <v>14.239792458187745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48307</v>
      </c>
      <c r="T2546" s="43">
        <f ca="1">_xll.BInterpol('Base CDI'!$H$4:$H$28,'Base CDI'!$J$4:$J$29,S2546,"Cubic","Extrapolate=Linear","MultiX=Average","Skip=True","Sort=True")</f>
        <v>14.42963179493055</v>
      </c>
      <c r="U2546" s="43">
        <f ca="1">_xll.BInterpol('Base CDI'!$H$4:$H$28,'Base CDI'!$I$4:$I$29,S2546,"Cubic","Extrapolate=Linear","MultiX=Average","Skip=True","Sort=True")</f>
        <v>14.239941192415271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48308</v>
      </c>
      <c r="T2547" s="43">
        <f ca="1">_xll.BInterpol('Base CDI'!$H$4:$H$28,'Base CDI'!$J$4:$J$29,S2547,"Cubic","Extrapolate=Linear","MultiX=Average","Skip=True","Sort=True")</f>
        <v>14.42974149838742</v>
      </c>
      <c r="U2547" s="43">
        <f ca="1">_xll.BInterpol('Base CDI'!$H$4:$H$28,'Base CDI'!$I$4:$I$29,S2547,"Cubic","Extrapolate=Linear","MultiX=Average","Skip=True","Sort=True")</f>
        <v>14.240089633023358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48309</v>
      </c>
      <c r="T2548" s="43">
        <f ca="1">_xll.BInterpol('Base CDI'!$H$4:$H$28,'Base CDI'!$J$4:$J$29,S2548,"Cubic","Extrapolate=Linear","MultiX=Average","Skip=True","Sort=True")</f>
        <v>14.429850957384263</v>
      </c>
      <c r="U2548" s="43">
        <f ca="1">_xll.BInterpol('Base CDI'!$H$4:$H$28,'Base CDI'!$I$4:$I$29,S2548,"Cubic","Extrapolate=Linear","MultiX=Average","Skip=True","Sort=True")</f>
        <v>14.240237780098489</v>
      </c>
    </row>
    <row r="2549" spans="16:21" x14ac:dyDescent="0.25">
      <c r="P2549" s="10">
        <v>38217</v>
      </c>
      <c r="Q2549">
        <v>11.17482</v>
      </c>
      <c r="S2549" s="42">
        <f t="shared" ca="1" si="44"/>
        <v>48310</v>
      </c>
      <c r="T2549" s="43">
        <f ca="1">_xll.BInterpol('Base CDI'!$H$4:$H$28,'Base CDI'!$J$4:$J$29,S2549,"Cubic","Extrapolate=Linear","MultiX=Average","Skip=True","Sort=True")</f>
        <v>14.429960172040602</v>
      </c>
      <c r="U2549" s="43">
        <f ca="1">_xll.BInterpol('Base CDI'!$H$4:$H$28,'Base CDI'!$I$4:$I$29,S2549,"Cubic","Extrapolate=Linear","MultiX=Average","Skip=True","Sort=True")</f>
        <v>14.240385633727143</v>
      </c>
    </row>
    <row r="2550" spans="16:21" x14ac:dyDescent="0.25">
      <c r="P2550" s="10">
        <v>38218</v>
      </c>
      <c r="Q2550">
        <v>11.1813</v>
      </c>
      <c r="S2550" s="42">
        <f t="shared" ca="1" si="44"/>
        <v>48311</v>
      </c>
      <c r="T2550" s="43">
        <f ca="1">_xll.BInterpol('Base CDI'!$H$4:$H$28,'Base CDI'!$J$4:$J$29,S2550,"Cubic","Extrapolate=Linear","MultiX=Average","Skip=True","Sort=True")</f>
        <v>14.430069142475965</v>
      </c>
      <c r="U2550" s="43">
        <f ca="1">_xll.BInterpol('Base CDI'!$H$4:$H$28,'Base CDI'!$I$4:$I$29,S2550,"Cubic","Extrapolate=Linear","MultiX=Average","Skip=True","Sort=True")</f>
        <v>14.240533193995805</v>
      </c>
    </row>
    <row r="2551" spans="16:21" x14ac:dyDescent="0.25">
      <c r="P2551" s="10">
        <v>38219</v>
      </c>
      <c r="Q2551">
        <v>11.18779</v>
      </c>
      <c r="S2551" s="42">
        <f t="shared" ca="1" si="44"/>
        <v>48312</v>
      </c>
      <c r="T2551" s="43">
        <f ca="1">_xll.BInterpol('Base CDI'!$H$4:$H$28,'Base CDI'!$J$4:$J$29,S2551,"Cubic","Extrapolate=Linear","MultiX=Average","Skip=True","Sort=True")</f>
        <v>14.430177868809876</v>
      </c>
      <c r="U2551" s="43">
        <f ca="1">_xll.BInterpol('Base CDI'!$H$4:$H$28,'Base CDI'!$I$4:$I$29,S2551,"Cubic","Extrapolate=Linear","MultiX=Average","Skip=True","Sort=True")</f>
        <v>14.240680460990953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48313</v>
      </c>
      <c r="T2552" s="43">
        <f ca="1">_xll.BInterpol('Base CDI'!$H$4:$H$28,'Base CDI'!$J$4:$J$29,S2552,"Cubic","Extrapolate=Linear","MultiX=Average","Skip=True","Sort=True")</f>
        <v>14.430286351161865</v>
      </c>
      <c r="U2552" s="43">
        <f ca="1">_xll.BInterpol('Base CDI'!$H$4:$H$28,'Base CDI'!$I$4:$I$29,S2552,"Cubic","Extrapolate=Linear","MultiX=Average","Skip=True","Sort=True")</f>
        <v>14.240827434799071</v>
      </c>
    </row>
    <row r="2553" spans="16:21" x14ac:dyDescent="0.25">
      <c r="P2553" s="10">
        <v>38223</v>
      </c>
      <c r="Q2553">
        <v>11.20079</v>
      </c>
      <c r="S2553" s="42">
        <f t="shared" ca="1" si="44"/>
        <v>48314</v>
      </c>
      <c r="T2553" s="43">
        <f ca="1">_xll.BInterpol('Base CDI'!$H$4:$H$28,'Base CDI'!$J$4:$J$29,S2553,"Cubic","Extrapolate=Linear","MultiX=Average","Skip=True","Sort=True")</f>
        <v>14.430394589651454</v>
      </c>
      <c r="U2553" s="43">
        <f ca="1">_xll.BInterpol('Base CDI'!$H$4:$H$28,'Base CDI'!$I$4:$I$29,S2553,"Cubic","Extrapolate=Linear","MultiX=Average","Skip=True","Sort=True")</f>
        <v>14.240974115506637</v>
      </c>
    </row>
    <row r="2554" spans="16:21" x14ac:dyDescent="0.25">
      <c r="P2554" s="10">
        <v>38224</v>
      </c>
      <c r="Q2554">
        <v>11.2073</v>
      </c>
      <c r="S2554" s="42">
        <f t="shared" ca="1" si="44"/>
        <v>48315</v>
      </c>
      <c r="T2554" s="43">
        <f ca="1">_xll.BInterpol('Base CDI'!$H$4:$H$28,'Base CDI'!$J$4:$J$29,S2554,"Cubic","Extrapolate=Linear","MultiX=Average","Skip=True","Sort=True")</f>
        <v>14.430502584398171</v>
      </c>
      <c r="U2554" s="43">
        <f ca="1">_xll.BInterpol('Base CDI'!$H$4:$H$28,'Base CDI'!$I$4:$I$29,S2554,"Cubic","Extrapolate=Linear","MultiX=Average","Skip=True","Sort=True")</f>
        <v>14.241120503200134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48316</v>
      </c>
      <c r="T2555" s="43">
        <f ca="1">_xll.BInterpol('Base CDI'!$H$4:$H$28,'Base CDI'!$J$4:$J$29,S2555,"Cubic","Extrapolate=Linear","MultiX=Average","Skip=True","Sort=True")</f>
        <v>14.430610335521543</v>
      </c>
      <c r="U2555" s="43">
        <f ca="1">_xll.BInterpol('Base CDI'!$H$4:$H$28,'Base CDI'!$I$4:$I$29,S2555,"Cubic","Extrapolate=Linear","MultiX=Average","Skip=True","Sort=True")</f>
        <v>14.241266597966042</v>
      </c>
    </row>
    <row r="2556" spans="16:21" x14ac:dyDescent="0.25">
      <c r="P2556" s="10">
        <v>38226</v>
      </c>
      <c r="Q2556">
        <v>11.22031</v>
      </c>
      <c r="S2556" s="42">
        <f t="shared" ca="1" si="44"/>
        <v>48317</v>
      </c>
      <c r="T2556" s="43">
        <f ca="1">_xll.BInterpol('Base CDI'!$H$4:$H$28,'Base CDI'!$J$4:$J$29,S2556,"Cubic","Extrapolate=Linear","MultiX=Average","Skip=True","Sort=True")</f>
        <v>14.430717843141094</v>
      </c>
      <c r="U2556" s="43">
        <f ca="1">_xll.BInterpol('Base CDI'!$H$4:$H$28,'Base CDI'!$I$4:$I$29,S2556,"Cubic","Extrapolate=Linear","MultiX=Average","Skip=True","Sort=True")</f>
        <v>14.241412399890846</v>
      </c>
    </row>
    <row r="2557" spans="16:21" x14ac:dyDescent="0.25">
      <c r="P2557" s="10">
        <v>38229</v>
      </c>
      <c r="Q2557">
        <v>11.22683</v>
      </c>
      <c r="S2557" s="42">
        <f t="shared" ca="1" si="44"/>
        <v>48318</v>
      </c>
      <c r="T2557" s="43">
        <f ca="1">_xll.BInterpol('Base CDI'!$H$4:$H$28,'Base CDI'!$J$4:$J$29,S2557,"Cubic","Extrapolate=Linear","MultiX=Average","Skip=True","Sort=True")</f>
        <v>14.43082510737635</v>
      </c>
      <c r="U2557" s="43">
        <f ca="1">_xll.BInterpol('Base CDI'!$H$4:$H$28,'Base CDI'!$I$4:$I$29,S2557,"Cubic","Extrapolate=Linear","MultiX=Average","Skip=True","Sort=True")</f>
        <v>14.241557909061024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48319</v>
      </c>
      <c r="T2558" s="43">
        <f ca="1">_xll.BInterpol('Base CDI'!$H$4:$H$28,'Base CDI'!$J$4:$J$29,S2558,"Cubic","Extrapolate=Linear","MultiX=Average","Skip=True","Sort=True")</f>
        <v>14.430932128346839</v>
      </c>
      <c r="U2558" s="43">
        <f ca="1">_xll.BInterpol('Base CDI'!$H$4:$H$28,'Base CDI'!$I$4:$I$29,S2558,"Cubic","Extrapolate=Linear","MultiX=Average","Skip=True","Sort=True")</f>
        <v>14.241703125563056</v>
      </c>
    </row>
    <row r="2559" spans="16:21" x14ac:dyDescent="0.25">
      <c r="P2559" s="10">
        <v>38231</v>
      </c>
      <c r="Q2559">
        <v>11.23992</v>
      </c>
      <c r="S2559" s="42">
        <f t="shared" ca="1" si="44"/>
        <v>48320</v>
      </c>
      <c r="T2559" s="43">
        <f ca="1">_xll.BInterpol('Base CDI'!$H$4:$H$28,'Base CDI'!$J$4:$J$29,S2559,"Cubic","Extrapolate=Linear","MultiX=Average","Skip=True","Sort=True")</f>
        <v>14.431038906172084</v>
      </c>
      <c r="U2559" s="43">
        <f ca="1">_xll.BInterpol('Base CDI'!$H$4:$H$28,'Base CDI'!$I$4:$I$29,S2559,"Cubic","Extrapolate=Linear","MultiX=Average","Skip=True","Sort=True")</f>
        <v>14.241848049483428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48321</v>
      </c>
      <c r="T2560" s="43">
        <f ca="1">_xll.BInterpol('Base CDI'!$H$4:$H$28,'Base CDI'!$J$4:$J$29,S2560,"Cubic","Extrapolate=Linear","MultiX=Average","Skip=True","Sort=True")</f>
        <v>14.431145440971616</v>
      </c>
      <c r="U2560" s="43">
        <f ca="1">_xll.BInterpol('Base CDI'!$H$4:$H$28,'Base CDI'!$I$4:$I$29,S2560,"Cubic","Extrapolate=Linear","MultiX=Average","Skip=True","Sort=True")</f>
        <v>14.241992680908616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48322</v>
      </c>
      <c r="T2561" s="43">
        <f ca="1">_xll.BInterpol('Base CDI'!$H$4:$H$28,'Base CDI'!$J$4:$J$29,S2561,"Cubic","Extrapolate=Linear","MultiX=Average","Skip=True","Sort=True")</f>
        <v>14.431251732864954</v>
      </c>
      <c r="U2561" s="43">
        <f ca="1">_xll.BInterpol('Base CDI'!$H$4:$H$28,'Base CDI'!$I$4:$I$29,S2561,"Cubic","Extrapolate=Linear","MultiX=Average","Skip=True","Sort=True")</f>
        <v>14.242137019925105</v>
      </c>
    </row>
    <row r="2562" spans="16:21" x14ac:dyDescent="0.25">
      <c r="P2562" s="10">
        <v>38236</v>
      </c>
      <c r="Q2562">
        <v>11.25956</v>
      </c>
      <c r="S2562" s="42">
        <f t="shared" ca="1" si="44"/>
        <v>48323</v>
      </c>
      <c r="T2562" s="43">
        <f ca="1">_xll.BInterpol('Base CDI'!$H$4:$H$28,'Base CDI'!$J$4:$J$29,S2562,"Cubic","Extrapolate=Linear","MultiX=Average","Skip=True","Sort=True")</f>
        <v>14.431357781971631</v>
      </c>
      <c r="U2562" s="43">
        <f ca="1">_xll.BInterpol('Base CDI'!$H$4:$H$28,'Base CDI'!$I$4:$I$29,S2562,"Cubic","Extrapolate=Linear","MultiX=Average","Skip=True","Sort=True")</f>
        <v>14.242281066619375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48324</v>
      </c>
      <c r="T2563" s="43">
        <f ca="1">_xll.BInterpol('Base CDI'!$H$4:$H$28,'Base CDI'!$J$4:$J$29,S2563,"Cubic","Extrapolate=Linear","MultiX=Average","Skip=True","Sort=True")</f>
        <v>14.431463588411168</v>
      </c>
      <c r="U2563" s="43">
        <f ca="1">_xll.BInterpol('Base CDI'!$H$4:$H$28,'Base CDI'!$I$4:$I$29,S2563,"Cubic","Extrapolate=Linear","MultiX=Average","Skip=True","Sort=True")</f>
        <v>14.242424821077908</v>
      </c>
    </row>
    <row r="2564" spans="16:21" x14ac:dyDescent="0.25">
      <c r="P2564" s="10">
        <v>38239</v>
      </c>
      <c r="Q2564">
        <v>11.27267</v>
      </c>
      <c r="S2564" s="42">
        <f t="shared" ca="1" si="44"/>
        <v>48325</v>
      </c>
      <c r="T2564" s="43">
        <f ca="1">_xll.BInterpol('Base CDI'!$H$4:$H$28,'Base CDI'!$J$4:$J$29,S2564,"Cubic","Extrapolate=Linear","MultiX=Average","Skip=True","Sort=True")</f>
        <v>14.431569152303094</v>
      </c>
      <c r="U2564" s="43">
        <f ca="1">_xll.BInterpol('Base CDI'!$H$4:$H$28,'Base CDI'!$I$4:$I$29,S2564,"Cubic","Extrapolate=Linear","MultiX=Average","Skip=True","Sort=True")</f>
        <v>14.242568283387183</v>
      </c>
    </row>
    <row r="2565" spans="16:21" x14ac:dyDescent="0.25">
      <c r="P2565" s="10">
        <v>38240</v>
      </c>
      <c r="Q2565">
        <v>11.27923</v>
      </c>
      <c r="S2565" s="42">
        <f t="shared" ca="1" si="44"/>
        <v>48326</v>
      </c>
      <c r="T2565" s="43">
        <f ca="1">_xll.BInterpol('Base CDI'!$H$4:$H$28,'Base CDI'!$J$4:$J$29,S2565,"Cubic","Extrapolate=Linear","MultiX=Average","Skip=True","Sort=True")</f>
        <v>14.431674473766932</v>
      </c>
      <c r="U2565" s="43">
        <f ca="1">_xll.BInterpol('Base CDI'!$H$4:$H$28,'Base CDI'!$I$4:$I$29,S2565,"Cubic","Extrapolate=Linear","MultiX=Average","Skip=True","Sort=True")</f>
        <v>14.242711453633683</v>
      </c>
    </row>
    <row r="2566" spans="16:21" x14ac:dyDescent="0.25">
      <c r="P2566" s="10">
        <v>38243</v>
      </c>
      <c r="Q2566">
        <v>11.2858</v>
      </c>
      <c r="S2566" s="42">
        <f t="shared" ca="1" si="44"/>
        <v>48327</v>
      </c>
      <c r="T2566" s="43">
        <f ca="1">_xll.BInterpol('Base CDI'!$H$4:$H$28,'Base CDI'!$J$4:$J$29,S2566,"Cubic","Extrapolate=Linear","MultiX=Average","Skip=True","Sort=True")</f>
        <v>14.431779552922213</v>
      </c>
      <c r="U2566" s="43">
        <f ca="1">_xll.BInterpol('Base CDI'!$H$4:$H$28,'Base CDI'!$I$4:$I$29,S2566,"Cubic","Extrapolate=Linear","MultiX=Average","Skip=True","Sort=True")</f>
        <v>14.242854331903889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48328</v>
      </c>
      <c r="T2567" s="43">
        <f ca="1">_xll.BInterpol('Base CDI'!$H$4:$H$28,'Base CDI'!$J$4:$J$29,S2567,"Cubic","Extrapolate=Linear","MultiX=Average","Skip=True","Sort=True")</f>
        <v>14.431884389888458</v>
      </c>
      <c r="U2567" s="43">
        <f ca="1">_xll.BInterpol('Base CDI'!$H$4:$H$28,'Base CDI'!$I$4:$I$29,S2567,"Cubic","Extrapolate=Linear","MultiX=Average","Skip=True","Sort=True")</f>
        <v>14.242996918284282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48329</v>
      </c>
      <c r="T2568" s="43">
        <f ca="1">_xll.BInterpol('Base CDI'!$H$4:$H$28,'Base CDI'!$J$4:$J$29,S2568,"Cubic","Extrapolate=Linear","MultiX=Average","Skip=True","Sort=True")</f>
        <v>14.431988984785196</v>
      </c>
      <c r="U2568" s="43">
        <f ca="1">_xll.BInterpol('Base CDI'!$H$4:$H$28,'Base CDI'!$I$4:$I$29,S2568,"Cubic","Extrapolate=Linear","MultiX=Average","Skip=True","Sort=True")</f>
        <v>14.243139212861344</v>
      </c>
    </row>
    <row r="2569" spans="16:21" x14ac:dyDescent="0.25">
      <c r="P2569" s="10">
        <v>38246</v>
      </c>
      <c r="Q2569">
        <v>11.30561</v>
      </c>
      <c r="S2569" s="42">
        <f t="shared" ca="1" si="44"/>
        <v>48330</v>
      </c>
      <c r="T2569" s="43">
        <f ca="1">_xll.BInterpol('Base CDI'!$H$4:$H$28,'Base CDI'!$J$4:$J$29,S2569,"Cubic","Extrapolate=Linear","MultiX=Average","Skip=True","Sort=True")</f>
        <v>14.432093337731951</v>
      </c>
      <c r="U2569" s="43">
        <f ca="1">_xll.BInterpol('Base CDI'!$H$4:$H$28,'Base CDI'!$I$4:$I$29,S2569,"Cubic","Extrapolate=Linear","MultiX=Average","Skip=True","Sort=True")</f>
        <v>14.243281215721556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48331</v>
      </c>
      <c r="T2570" s="43">
        <f ca="1">_xll.BInterpol('Base CDI'!$H$4:$H$28,'Base CDI'!$J$4:$J$29,S2570,"Cubic","Extrapolate=Linear","MultiX=Average","Skip=True","Sort=True")</f>
        <v>14.432197448848251</v>
      </c>
      <c r="U2570" s="43">
        <f ca="1">_xll.BInterpol('Base CDI'!$H$4:$H$28,'Base CDI'!$I$4:$I$29,S2570,"Cubic","Extrapolate=Linear","MultiX=Average","Skip=True","Sort=True")</f>
        <v>14.243422926951398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48332</v>
      </c>
      <c r="T2571" s="43">
        <f ca="1">_xll.BInterpol('Base CDI'!$H$4:$H$28,'Base CDI'!$J$4:$J$29,S2571,"Cubic","Extrapolate=Linear","MultiX=Average","Skip=True","Sort=True")</f>
        <v>14.43230131825362</v>
      </c>
      <c r="U2571" s="43">
        <f ca="1">_xll.BInterpol('Base CDI'!$H$4:$H$28,'Base CDI'!$I$4:$I$29,S2571,"Cubic","Extrapolate=Linear","MultiX=Average","Skip=True","Sort=True")</f>
        <v>14.243564346637353</v>
      </c>
    </row>
    <row r="2572" spans="16:21" x14ac:dyDescent="0.25">
      <c r="P2572" s="10">
        <v>38251</v>
      </c>
      <c r="Q2572">
        <v>11.32579</v>
      </c>
      <c r="S2572" s="42">
        <f t="shared" ca="1" si="45"/>
        <v>48333</v>
      </c>
      <c r="T2572" s="43">
        <f ca="1">_xll.BInterpol('Base CDI'!$H$4:$H$28,'Base CDI'!$J$4:$J$29,S2572,"Cubic","Extrapolate=Linear","MultiX=Average","Skip=True","Sort=True")</f>
        <v>14.432404946067585</v>
      </c>
      <c r="U2572" s="43">
        <f ca="1">_xll.BInterpol('Base CDI'!$H$4:$H$28,'Base CDI'!$I$4:$I$29,S2572,"Cubic","Extrapolate=Linear","MultiX=Average","Skip=True","Sort=True")</f>
        <v>14.243705474865902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48334</v>
      </c>
      <c r="T2573" s="43">
        <f ca="1">_xll.BInterpol('Base CDI'!$H$4:$H$28,'Base CDI'!$J$4:$J$29,S2573,"Cubic","Extrapolate=Linear","MultiX=Average","Skip=True","Sort=True")</f>
        <v>14.432508332409673</v>
      </c>
      <c r="U2573" s="43">
        <f ca="1">_xll.BInterpol('Base CDI'!$H$4:$H$28,'Base CDI'!$I$4:$I$29,S2573,"Cubic","Extrapolate=Linear","MultiX=Average","Skip=True","Sort=True")</f>
        <v>14.243846311723525</v>
      </c>
    </row>
    <row r="2574" spans="16:21" x14ac:dyDescent="0.25">
      <c r="P2574" s="10">
        <v>38253</v>
      </c>
      <c r="Q2574">
        <v>11.33925</v>
      </c>
      <c r="S2574" s="42">
        <f t="shared" ca="1" si="45"/>
        <v>48335</v>
      </c>
      <c r="T2574" s="43">
        <f ca="1">_xll.BInterpol('Base CDI'!$H$4:$H$28,'Base CDI'!$J$4:$J$29,S2574,"Cubic","Extrapolate=Linear","MultiX=Average","Skip=True","Sort=True")</f>
        <v>14.43261147739941</v>
      </c>
      <c r="U2574" s="43">
        <f ca="1">_xll.BInterpol('Base CDI'!$H$4:$H$28,'Base CDI'!$I$4:$I$29,S2574,"Cubic","Extrapolate=Linear","MultiX=Average","Skip=True","Sort=True")</f>
        <v>14.243986857296704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48336</v>
      </c>
      <c r="T2575" s="43">
        <f ca="1">_xll.BInterpol('Base CDI'!$H$4:$H$28,'Base CDI'!$J$4:$J$29,S2575,"Cubic","Extrapolate=Linear","MultiX=Average","Skip=True","Sort=True")</f>
        <v>14.43271438115632</v>
      </c>
      <c r="U2575" s="43">
        <f ca="1">_xll.BInterpol('Base CDI'!$H$4:$H$28,'Base CDI'!$I$4:$I$29,S2575,"Cubic","Extrapolate=Linear","MultiX=Average","Skip=True","Sort=True")</f>
        <v>14.24412711167192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48337</v>
      </c>
      <c r="T2576" s="43">
        <f ca="1">_xll.BInterpol('Base CDI'!$H$4:$H$28,'Base CDI'!$J$4:$J$29,S2576,"Cubic","Extrapolate=Linear","MultiX=Average","Skip=True","Sort=True")</f>
        <v>14.432817043799929</v>
      </c>
      <c r="U2576" s="43">
        <f ca="1">_xll.BInterpol('Base CDI'!$H$4:$H$28,'Base CDI'!$I$4:$I$29,S2576,"Cubic","Extrapolate=Linear","MultiX=Average","Skip=True","Sort=True")</f>
        <v>14.244267074935657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48338</v>
      </c>
      <c r="T2577" s="43">
        <f ca="1">_xll.BInterpol('Base CDI'!$H$4:$H$28,'Base CDI'!$J$4:$J$29,S2577,"Cubic","Extrapolate=Linear","MultiX=Average","Skip=True","Sort=True")</f>
        <v>14.432919465449766</v>
      </c>
      <c r="U2577" s="43">
        <f ca="1">_xll.BInterpol('Base CDI'!$H$4:$H$28,'Base CDI'!$I$4:$I$29,S2577,"Cubic","Extrapolate=Linear","MultiX=Average","Skip=True","Sort=True")</f>
        <v>14.244406747174391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48339</v>
      </c>
      <c r="T2578" s="43">
        <f ca="1">_xll.BInterpol('Base CDI'!$H$4:$H$28,'Base CDI'!$J$4:$J$29,S2578,"Cubic","Extrapolate=Linear","MultiX=Average","Skip=True","Sort=True")</f>
        <v>14.433021646225354</v>
      </c>
      <c r="U2578" s="43">
        <f ca="1">_xll.BInterpol('Base CDI'!$H$4:$H$28,'Base CDI'!$I$4:$I$29,S2578,"Cubic","Extrapolate=Linear","MultiX=Average","Skip=True","Sort=True")</f>
        <v>14.244546128474607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48340</v>
      </c>
      <c r="T2579" s="43">
        <f ca="1">_xll.BInterpol('Base CDI'!$H$4:$H$28,'Base CDI'!$J$4:$J$29,S2579,"Cubic","Extrapolate=Linear","MultiX=Average","Skip=True","Sort=True")</f>
        <v>14.433123586246221</v>
      </c>
      <c r="U2579" s="43">
        <f ca="1">_xll.BInterpol('Base CDI'!$H$4:$H$28,'Base CDI'!$I$4:$I$29,S2579,"Cubic","Extrapolate=Linear","MultiX=Average","Skip=True","Sort=True")</f>
        <v>14.244685218922786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48341</v>
      </c>
      <c r="T2580" s="43">
        <f ca="1">_xll.BInterpol('Base CDI'!$H$4:$H$28,'Base CDI'!$J$4:$J$29,S2580,"Cubic","Extrapolate=Linear","MultiX=Average","Skip=True","Sort=True")</f>
        <v>14.433225285631893</v>
      </c>
      <c r="U2580" s="43">
        <f ca="1">_xll.BInterpol('Base CDI'!$H$4:$H$28,'Base CDI'!$I$4:$I$29,S2580,"Cubic","Extrapolate=Linear","MultiX=Average","Skip=True","Sort=True")</f>
        <v>14.244824018605408</v>
      </c>
    </row>
    <row r="2581" spans="16:21" x14ac:dyDescent="0.25">
      <c r="P2581" s="10">
        <v>38264</v>
      </c>
      <c r="Q2581">
        <v>11.38654</v>
      </c>
      <c r="S2581" s="42">
        <f t="shared" ca="1" si="45"/>
        <v>48342</v>
      </c>
      <c r="T2581" s="43">
        <f ca="1">_xll.BInterpol('Base CDI'!$H$4:$H$28,'Base CDI'!$J$4:$J$29,S2581,"Cubic","Extrapolate=Linear","MultiX=Average","Skip=True","Sort=True")</f>
        <v>14.433326744501894</v>
      </c>
      <c r="U2581" s="43">
        <f ca="1">_xll.BInterpol('Base CDI'!$H$4:$H$28,'Base CDI'!$I$4:$I$29,S2581,"Cubic","Extrapolate=Linear","MultiX=Average","Skip=True","Sort=True")</f>
        <v>14.244962527608955</v>
      </c>
    </row>
    <row r="2582" spans="16:21" x14ac:dyDescent="0.25">
      <c r="P2582" s="10">
        <v>38265</v>
      </c>
      <c r="Q2582">
        <v>11.39331</v>
      </c>
      <c r="S2582" s="42">
        <f t="shared" ca="1" si="45"/>
        <v>48343</v>
      </c>
      <c r="T2582" s="43">
        <f ca="1">_xll.BInterpol('Base CDI'!$H$4:$H$28,'Base CDI'!$J$4:$J$29,S2582,"Cubic","Extrapolate=Linear","MultiX=Average","Skip=True","Sort=True")</f>
        <v>14.433427962975752</v>
      </c>
      <c r="U2582" s="43">
        <f ca="1">_xll.BInterpol('Base CDI'!$H$4:$H$28,'Base CDI'!$I$4:$I$29,S2582,"Cubic","Extrapolate=Linear","MultiX=Average","Skip=True","Sort=True")</f>
        <v>14.245100746019906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48344</v>
      </c>
      <c r="T2583" s="43">
        <f ca="1">_xll.BInterpol('Base CDI'!$H$4:$H$28,'Base CDI'!$J$4:$J$29,S2583,"Cubic","Extrapolate=Linear","MultiX=Average","Skip=True","Sort=True")</f>
        <v>14.433528941172993</v>
      </c>
      <c r="U2583" s="43">
        <f ca="1">_xll.BInterpol('Base CDI'!$H$4:$H$28,'Base CDI'!$I$4:$I$29,S2583,"Cubic","Extrapolate=Linear","MultiX=Average","Skip=True","Sort=True")</f>
        <v>14.245238673924748</v>
      </c>
    </row>
    <row r="2584" spans="16:21" x14ac:dyDescent="0.25">
      <c r="P2584" s="10">
        <v>38267</v>
      </c>
      <c r="Q2584">
        <v>11.40685</v>
      </c>
      <c r="S2584" s="42">
        <f t="shared" ca="1" si="45"/>
        <v>48345</v>
      </c>
      <c r="T2584" s="43">
        <f ca="1">_xll.BInterpol('Base CDI'!$H$4:$H$28,'Base CDI'!$J$4:$J$29,S2584,"Cubic","Extrapolate=Linear","MultiX=Average","Skip=True","Sort=True")</f>
        <v>14.433629679213141</v>
      </c>
      <c r="U2584" s="43">
        <f ca="1">_xll.BInterpol('Base CDI'!$H$4:$H$28,'Base CDI'!$I$4:$I$29,S2584,"Cubic","Extrapolate=Linear","MultiX=Average","Skip=True","Sort=True")</f>
        <v>14.245376311409956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48346</v>
      </c>
      <c r="T2585" s="43">
        <f ca="1">_xll.BInterpol('Base CDI'!$H$4:$H$28,'Base CDI'!$J$4:$J$29,S2585,"Cubic","Extrapolate=Linear","MultiX=Average","Skip=True","Sort=True")</f>
        <v>14.433730177215724</v>
      </c>
      <c r="U2585" s="43">
        <f ca="1">_xll.BInterpol('Base CDI'!$H$4:$H$28,'Base CDI'!$I$4:$I$29,S2585,"Cubic","Extrapolate=Linear","MultiX=Average","Skip=True","Sort=True")</f>
        <v>14.245513658562015</v>
      </c>
    </row>
    <row r="2586" spans="16:21" x14ac:dyDescent="0.25">
      <c r="P2586" s="10">
        <v>38271</v>
      </c>
      <c r="Q2586">
        <v>11.42041</v>
      </c>
      <c r="S2586" s="42">
        <f t="shared" ca="1" si="45"/>
        <v>48347</v>
      </c>
      <c r="T2586" s="43">
        <f ca="1">_xll.BInterpol('Base CDI'!$H$4:$H$28,'Base CDI'!$J$4:$J$29,S2586,"Cubic","Extrapolate=Linear","MultiX=Average","Skip=True","Sort=True")</f>
        <v>14.433830435300267</v>
      </c>
      <c r="U2586" s="43">
        <f ca="1">_xll.BInterpol('Base CDI'!$H$4:$H$28,'Base CDI'!$I$4:$I$29,S2586,"Cubic","Extrapolate=Linear","MultiX=Average","Skip=True","Sort=True")</f>
        <v>14.245650715467404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48348</v>
      </c>
      <c r="T2587" s="43">
        <f ca="1">_xll.BInterpol('Base CDI'!$H$4:$H$28,'Base CDI'!$J$4:$J$29,S2587,"Cubic","Extrapolate=Linear","MultiX=Average","Skip=True","Sort=True")</f>
        <v>14.433930453586296</v>
      </c>
      <c r="U2587" s="43">
        <f ca="1">_xll.BInterpol('Base CDI'!$H$4:$H$28,'Base CDI'!$I$4:$I$29,S2587,"Cubic","Extrapolate=Linear","MultiX=Average","Skip=True","Sort=True")</f>
        <v>14.245787482212606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48349</v>
      </c>
      <c r="T2588" s="43">
        <f ca="1">_xll.BInterpol('Base CDI'!$H$4:$H$28,'Base CDI'!$J$4:$J$29,S2588,"Cubic","Extrapolate=Linear","MultiX=Average","Skip=True","Sort=True")</f>
        <v>14.434030232193338</v>
      </c>
      <c r="U2588" s="43">
        <f ca="1">_xll.BInterpol('Base CDI'!$H$4:$H$28,'Base CDI'!$I$4:$I$29,S2588,"Cubic","Extrapolate=Linear","MultiX=Average","Skip=True","Sort=True")</f>
        <v>14.245923958884102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48350</v>
      </c>
      <c r="T2589" s="43">
        <f ca="1">_xll.BInterpol('Base CDI'!$H$4:$H$28,'Base CDI'!$J$4:$J$29,S2589,"Cubic","Extrapolate=Linear","MultiX=Average","Skip=True","Sort=True")</f>
        <v>14.434129771240919</v>
      </c>
      <c r="U2589" s="43">
        <f ca="1">_xll.BInterpol('Base CDI'!$H$4:$H$28,'Base CDI'!$I$4:$I$29,S2589,"Cubic","Extrapolate=Linear","MultiX=Average","Skip=True","Sort=True")</f>
        <v>14.246060145568373</v>
      </c>
    </row>
    <row r="2590" spans="16:21" x14ac:dyDescent="0.25">
      <c r="P2590" s="10">
        <v>38278</v>
      </c>
      <c r="Q2590">
        <v>11.4476</v>
      </c>
      <c r="S2590" s="42">
        <f t="shared" ca="1" si="45"/>
        <v>48351</v>
      </c>
      <c r="T2590" s="43">
        <f ca="1">_xll.BInterpol('Base CDI'!$H$4:$H$28,'Base CDI'!$J$4:$J$29,S2590,"Cubic","Extrapolate=Linear","MultiX=Average","Skip=True","Sort=True")</f>
        <v>14.434229070848565</v>
      </c>
      <c r="U2590" s="43">
        <f ca="1">_xll.BInterpol('Base CDI'!$H$4:$H$28,'Base CDI'!$I$4:$I$29,S2590,"Cubic","Extrapolate=Linear","MultiX=Average","Skip=True","Sort=True")</f>
        <v>14.246196042351899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48352</v>
      </c>
      <c r="T2591" s="43">
        <f ca="1">_xll.BInterpol('Base CDI'!$H$4:$H$28,'Base CDI'!$J$4:$J$29,S2591,"Cubic","Extrapolate=Linear","MultiX=Average","Skip=True","Sort=True")</f>
        <v>14.4343281311358</v>
      </c>
      <c r="U2591" s="43">
        <f ca="1">_xll.BInterpol('Base CDI'!$H$4:$H$28,'Base CDI'!$I$4:$I$29,S2591,"Cubic","Extrapolate=Linear","MultiX=Average","Skip=True","Sort=True")</f>
        <v>14.246331649321164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48353</v>
      </c>
      <c r="T2592" s="43">
        <f ca="1">_xll.BInterpol('Base CDI'!$H$4:$H$28,'Base CDI'!$J$4:$J$29,S2592,"Cubic","Extrapolate=Linear","MultiX=Average","Skip=True","Sort=True")</f>
        <v>14.434426952222152</v>
      </c>
      <c r="U2592" s="43">
        <f ca="1">_xll.BInterpol('Base CDI'!$H$4:$H$28,'Base CDI'!$I$4:$I$29,S2592,"Cubic","Extrapolate=Linear","MultiX=Average","Skip=True","Sort=True")</f>
        <v>14.246466966562647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48354</v>
      </c>
      <c r="T2593" s="43">
        <f ca="1">_xll.BInterpol('Base CDI'!$H$4:$H$28,'Base CDI'!$J$4:$J$29,S2593,"Cubic","Extrapolate=Linear","MultiX=Average","Skip=True","Sort=True")</f>
        <v>14.434525534227147</v>
      </c>
      <c r="U2593" s="43">
        <f ca="1">_xll.BInterpol('Base CDI'!$H$4:$H$28,'Base CDI'!$I$4:$I$29,S2593,"Cubic","Extrapolate=Linear","MultiX=Average","Skip=True","Sort=True")</f>
        <v>14.246601994162829</v>
      </c>
    </row>
    <row r="2594" spans="16:21" x14ac:dyDescent="0.25">
      <c r="P2594" s="10">
        <v>38282</v>
      </c>
      <c r="Q2594">
        <v>11.47503</v>
      </c>
      <c r="S2594" s="42">
        <f t="shared" ca="1" si="45"/>
        <v>48355</v>
      </c>
      <c r="T2594" s="43">
        <f ca="1">_xll.BInterpol('Base CDI'!$H$4:$H$28,'Base CDI'!$J$4:$J$29,S2594,"Cubic","Extrapolate=Linear","MultiX=Average","Skip=True","Sort=True")</f>
        <v>14.43462387727031</v>
      </c>
      <c r="U2594" s="43">
        <f ca="1">_xll.BInterpol('Base CDI'!$H$4:$H$28,'Base CDI'!$I$4:$I$29,S2594,"Cubic","Extrapolate=Linear","MultiX=Average","Skip=True","Sort=True")</f>
        <v>14.246736732208193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48356</v>
      </c>
      <c r="T2595" s="43">
        <f ca="1">_xll.BInterpol('Base CDI'!$H$4:$H$28,'Base CDI'!$J$4:$J$29,S2595,"Cubic","Extrapolate=Linear","MultiX=Average","Skip=True","Sort=True")</f>
        <v>14.434721981471167</v>
      </c>
      <c r="U2595" s="43">
        <f ca="1">_xll.BInterpol('Base CDI'!$H$4:$H$28,'Base CDI'!$I$4:$I$29,S2595,"Cubic","Extrapolate=Linear","MultiX=Average","Skip=True","Sort=True")</f>
        <v>14.24687118078522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48357</v>
      </c>
      <c r="T2596" s="43">
        <f ca="1">_xll.BInterpol('Base CDI'!$H$4:$H$28,'Base CDI'!$J$4:$J$29,S2596,"Cubic","Extrapolate=Linear","MultiX=Average","Skip=True","Sort=True")</f>
        <v>14.434819846949246</v>
      </c>
      <c r="U2596" s="43">
        <f ca="1">_xll.BInterpol('Base CDI'!$H$4:$H$28,'Base CDI'!$I$4:$I$29,S2596,"Cubic","Extrapolate=Linear","MultiX=Average","Skip=True","Sort=True")</f>
        <v>14.24700533998039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48358</v>
      </c>
      <c r="T2597" s="43">
        <f ca="1">_xll.BInterpol('Base CDI'!$H$4:$H$28,'Base CDI'!$J$4:$J$29,S2597,"Cubic","Extrapolate=Linear","MultiX=Average","Skip=True","Sort=True")</f>
        <v>14.43491747382407</v>
      </c>
      <c r="U2597" s="43">
        <f ca="1">_xll.BInterpol('Base CDI'!$H$4:$H$28,'Base CDI'!$I$4:$I$29,S2597,"Cubic","Extrapolate=Linear","MultiX=Average","Skip=True","Sort=True")</f>
        <v>14.247139209880185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48359</v>
      </c>
      <c r="T2598" s="43">
        <f ca="1">_xll.BInterpol('Base CDI'!$H$4:$H$28,'Base CDI'!$J$4:$J$29,S2598,"Cubic","Extrapolate=Linear","MultiX=Average","Skip=True","Sort=True")</f>
        <v>14.435014862215167</v>
      </c>
      <c r="U2598" s="43">
        <f ca="1">_xll.BInterpol('Base CDI'!$H$4:$H$28,'Base CDI'!$I$4:$I$29,S2598,"Cubic","Extrapolate=Linear","MultiX=Average","Skip=True","Sort=True")</f>
        <v>14.247272790571085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48360</v>
      </c>
      <c r="T2599" s="43">
        <f ca="1">_xll.BInterpol('Base CDI'!$H$4:$H$28,'Base CDI'!$J$4:$J$29,S2599,"Cubic","Extrapolate=Linear","MultiX=Average","Skip=True","Sort=True")</f>
        <v>14.435112012242064</v>
      </c>
      <c r="U2599" s="43">
        <f ca="1">_xll.BInterpol('Base CDI'!$H$4:$H$28,'Base CDI'!$I$4:$I$29,S2599,"Cubic","Extrapolate=Linear","MultiX=Average","Skip=True","Sort=True")</f>
        <v>14.247406082139575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48361</v>
      </c>
      <c r="T2600" s="43">
        <f ca="1">_xll.BInterpol('Base CDI'!$H$4:$H$28,'Base CDI'!$J$4:$J$29,S2600,"Cubic","Extrapolate=Linear","MultiX=Average","Skip=True","Sort=True")</f>
        <v>14.435208924024286</v>
      </c>
      <c r="U2600" s="43">
        <f ca="1">_xll.BInterpol('Base CDI'!$H$4:$H$28,'Base CDI'!$I$4:$I$29,S2600,"Cubic","Extrapolate=Linear","MultiX=Average","Skip=True","Sort=True")</f>
        <v>14.247539084672132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48362</v>
      </c>
      <c r="T2601" s="43">
        <f ca="1">_xll.BInterpol('Base CDI'!$H$4:$H$28,'Base CDI'!$J$4:$J$29,S2601,"Cubic","Extrapolate=Linear","MultiX=Average","Skip=True","Sort=True")</f>
        <v>14.435305597681356</v>
      </c>
      <c r="U2601" s="43">
        <f ca="1">_xll.BInterpol('Base CDI'!$H$4:$H$28,'Base CDI'!$I$4:$I$29,S2601,"Cubic","Extrapolate=Linear","MultiX=Average","Skip=True","Sort=True")</f>
        <v>14.247671798255238</v>
      </c>
    </row>
    <row r="2602" spans="16:21" x14ac:dyDescent="0.25">
      <c r="P2602" s="10">
        <v>38295</v>
      </c>
      <c r="Q2602">
        <v>11.53135</v>
      </c>
      <c r="S2602" s="42">
        <f t="shared" ca="1" si="45"/>
        <v>48363</v>
      </c>
      <c r="T2602" s="43">
        <f ca="1">_xll.BInterpol('Base CDI'!$H$4:$H$28,'Base CDI'!$J$4:$J$29,S2602,"Cubic","Extrapolate=Linear","MultiX=Average","Skip=True","Sort=True")</f>
        <v>14.435402033332805</v>
      </c>
      <c r="U2602" s="43">
        <f ca="1">_xll.BInterpol('Base CDI'!$H$4:$H$28,'Base CDI'!$I$4:$I$29,S2602,"Cubic","Extrapolate=Linear","MultiX=Average","Skip=True","Sort=True")</f>
        <v>14.247804222975377</v>
      </c>
    </row>
    <row r="2603" spans="16:21" x14ac:dyDescent="0.25">
      <c r="P2603" s="10">
        <v>38296</v>
      </c>
      <c r="Q2603">
        <v>11.53842</v>
      </c>
      <c r="S2603" s="42">
        <f t="shared" ca="1" si="45"/>
        <v>48364</v>
      </c>
      <c r="T2603" s="43">
        <f ca="1">_xll.BInterpol('Base CDI'!$H$4:$H$28,'Base CDI'!$J$4:$J$29,S2603,"Cubic","Extrapolate=Linear","MultiX=Average","Skip=True","Sort=True")</f>
        <v>14.435498231098157</v>
      </c>
      <c r="U2603" s="43">
        <f ca="1">_xll.BInterpol('Base CDI'!$H$4:$H$28,'Base CDI'!$I$4:$I$29,S2603,"Cubic","Extrapolate=Linear","MultiX=Average","Skip=True","Sort=True")</f>
        <v>14.247936358919029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48365</v>
      </c>
      <c r="T2604" s="43">
        <f ca="1">_xll.BInterpol('Base CDI'!$H$4:$H$28,'Base CDI'!$J$4:$J$29,S2604,"Cubic","Extrapolate=Linear","MultiX=Average","Skip=True","Sort=True")</f>
        <v>14.435594191096937</v>
      </c>
      <c r="U2604" s="43">
        <f ca="1">_xll.BInterpol('Base CDI'!$H$4:$H$28,'Base CDI'!$I$4:$I$29,S2604,"Cubic","Extrapolate=Linear","MultiX=Average","Skip=True","Sort=True")</f>
        <v>14.248068206172674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48366</v>
      </c>
      <c r="T2605" s="43">
        <f ca="1">_xll.BInterpol('Base CDI'!$H$4:$H$28,'Base CDI'!$J$4:$J$29,S2605,"Cubic","Extrapolate=Linear","MultiX=Average","Skip=True","Sort=True")</f>
        <v>14.435689913448671</v>
      </c>
      <c r="U2605" s="43">
        <f ca="1">_xll.BInterpol('Base CDI'!$H$4:$H$28,'Base CDI'!$I$4:$I$29,S2605,"Cubic","Extrapolate=Linear","MultiX=Average","Skip=True","Sort=True")</f>
        <v>14.248199764822793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48367</v>
      </c>
      <c r="T2606" s="43">
        <f ca="1">_xll.BInterpol('Base CDI'!$H$4:$H$28,'Base CDI'!$J$4:$J$29,S2606,"Cubic","Extrapolate=Linear","MultiX=Average","Skip=True","Sort=True")</f>
        <v>14.435785398272888</v>
      </c>
      <c r="U2606" s="43">
        <f ca="1">_xll.BInterpol('Base CDI'!$H$4:$H$28,'Base CDI'!$I$4:$I$29,S2606,"Cubic","Extrapolate=Linear","MultiX=Average","Skip=True","Sort=True")</f>
        <v>14.248331034955868</v>
      </c>
    </row>
    <row r="2607" spans="16:21" x14ac:dyDescent="0.25">
      <c r="P2607" s="10">
        <v>38302</v>
      </c>
      <c r="Q2607">
        <v>11.56676</v>
      </c>
      <c r="S2607" s="42">
        <f t="shared" ca="1" si="45"/>
        <v>48368</v>
      </c>
      <c r="T2607" s="43">
        <f ca="1">_xll.BInterpol('Base CDI'!$H$4:$H$28,'Base CDI'!$J$4:$J$29,S2607,"Cubic","Extrapolate=Linear","MultiX=Average","Skip=True","Sort=True")</f>
        <v>14.43588064568911</v>
      </c>
      <c r="U2607" s="43">
        <f ca="1">_xll.BInterpol('Base CDI'!$H$4:$H$28,'Base CDI'!$I$4:$I$29,S2607,"Cubic","Extrapolate=Linear","MultiX=Average","Skip=True","Sort=True")</f>
        <v>14.248462016658381</v>
      </c>
    </row>
    <row r="2608" spans="16:21" x14ac:dyDescent="0.25">
      <c r="P2608" s="10">
        <v>38303</v>
      </c>
      <c r="Q2608">
        <v>11.57385</v>
      </c>
      <c r="S2608" s="42">
        <f t="shared" ca="1" si="45"/>
        <v>48369</v>
      </c>
      <c r="T2608" s="43">
        <f ca="1">_xll.BInterpol('Base CDI'!$H$4:$H$28,'Base CDI'!$J$4:$J$29,S2608,"Cubic","Extrapolate=Linear","MultiX=Average","Skip=True","Sort=True")</f>
        <v>14.435975655816865</v>
      </c>
      <c r="U2608" s="43">
        <f ca="1">_xll.BInterpol('Base CDI'!$H$4:$H$28,'Base CDI'!$I$4:$I$29,S2608,"Cubic","Extrapolate=Linear","MultiX=Average","Skip=True","Sort=True")</f>
        <v>14.248592710016814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48370</v>
      </c>
      <c r="T2609" s="43">
        <f ca="1">_xll.BInterpol('Base CDI'!$H$4:$H$28,'Base CDI'!$J$4:$J$29,S2609,"Cubic","Extrapolate=Linear","MultiX=Average","Skip=True","Sort=True")</f>
        <v>14.436070428775681</v>
      </c>
      <c r="U2609" s="43">
        <f ca="1">_xll.BInterpol('Base CDI'!$H$4:$H$28,'Base CDI'!$I$4:$I$29,S2609,"Cubic","Extrapolate=Linear","MultiX=Average","Skip=True","Sort=True")</f>
        <v>14.248723115117647</v>
      </c>
    </row>
    <row r="2610" spans="16:21" x14ac:dyDescent="0.25">
      <c r="P2610" s="10">
        <v>38308</v>
      </c>
      <c r="Q2610">
        <v>11.58807</v>
      </c>
      <c r="S2610" s="42">
        <f t="shared" ca="1" si="45"/>
        <v>48371</v>
      </c>
      <c r="T2610" s="43">
        <f ca="1">_xll.BInterpol('Base CDI'!$H$4:$H$28,'Base CDI'!$J$4:$J$29,S2610,"Cubic","Extrapolate=Linear","MultiX=Average","Skip=True","Sort=True")</f>
        <v>14.43616496468508</v>
      </c>
      <c r="U2610" s="43">
        <f ca="1">_xll.BInterpol('Base CDI'!$H$4:$H$28,'Base CDI'!$I$4:$I$29,S2610,"Cubic","Extrapolate=Linear","MultiX=Average","Skip=True","Sort=True")</f>
        <v>14.24885323204736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48372</v>
      </c>
      <c r="T2611" s="43">
        <f ca="1">_xll.BInterpol('Base CDI'!$H$4:$H$28,'Base CDI'!$J$4:$J$29,S2611,"Cubic","Extrapolate=Linear","MultiX=Average","Skip=True","Sort=True")</f>
        <v>14.436259263664589</v>
      </c>
      <c r="U2611" s="43">
        <f ca="1">_xll.BInterpol('Base CDI'!$H$4:$H$28,'Base CDI'!$I$4:$I$29,S2611,"Cubic","Extrapolate=Linear","MultiX=Average","Skip=True","Sort=True")</f>
        <v>14.248983060892435</v>
      </c>
    </row>
    <row r="2612" spans="16:21" x14ac:dyDescent="0.25">
      <c r="P2612" s="10">
        <v>38310</v>
      </c>
      <c r="Q2612">
        <v>11.60249</v>
      </c>
      <c r="S2612" s="42">
        <f t="shared" ca="1" si="45"/>
        <v>48373</v>
      </c>
      <c r="T2612" s="43">
        <f ca="1">_xll.BInterpol('Base CDI'!$H$4:$H$28,'Base CDI'!$J$4:$J$29,S2612,"Cubic","Extrapolate=Linear","MultiX=Average","Skip=True","Sort=True")</f>
        <v>14.436353325833737</v>
      </c>
      <c r="U2612" s="43">
        <f ca="1">_xll.BInterpol('Base CDI'!$H$4:$H$28,'Base CDI'!$I$4:$I$29,S2612,"Cubic","Extrapolate=Linear","MultiX=Average","Skip=True","Sort=True")</f>
        <v>14.249112601739355</v>
      </c>
    </row>
    <row r="2613" spans="16:21" x14ac:dyDescent="0.25">
      <c r="P2613" s="10">
        <v>38313</v>
      </c>
      <c r="Q2613">
        <v>11.6098</v>
      </c>
      <c r="S2613" s="42">
        <f t="shared" ca="1" si="45"/>
        <v>48374</v>
      </c>
      <c r="T2613" s="43">
        <f ca="1">_xll.BInterpol('Base CDI'!$H$4:$H$28,'Base CDI'!$J$4:$J$29,S2613,"Cubic","Extrapolate=Linear","MultiX=Average","Skip=True","Sort=True")</f>
        <v>14.436447151312047</v>
      </c>
      <c r="U2613" s="43">
        <f ca="1">_xll.BInterpol('Base CDI'!$H$4:$H$28,'Base CDI'!$I$4:$I$29,S2613,"Cubic","Extrapolate=Linear","MultiX=Average","Skip=True","Sort=True")</f>
        <v>14.249241854674601</v>
      </c>
    </row>
    <row r="2614" spans="16:21" x14ac:dyDescent="0.25">
      <c r="P2614" s="10">
        <v>38314</v>
      </c>
      <c r="Q2614">
        <v>11.61712</v>
      </c>
      <c r="S2614" s="42">
        <f t="shared" ca="1" si="45"/>
        <v>48375</v>
      </c>
      <c r="T2614" s="43">
        <f ca="1">_xll.BInterpol('Base CDI'!$H$4:$H$28,'Base CDI'!$J$4:$J$29,S2614,"Cubic","Extrapolate=Linear","MultiX=Average","Skip=True","Sort=True")</f>
        <v>14.436540740219046</v>
      </c>
      <c r="U2614" s="43">
        <f ca="1">_xll.BInterpol('Base CDI'!$H$4:$H$28,'Base CDI'!$I$4:$I$29,S2614,"Cubic","Extrapolate=Linear","MultiX=Average","Skip=True","Sort=True")</f>
        <v>14.249370819784652</v>
      </c>
    </row>
    <row r="2615" spans="16:21" x14ac:dyDescent="0.25">
      <c r="P2615" s="10">
        <v>38315</v>
      </c>
      <c r="Q2615">
        <v>11.62444</v>
      </c>
      <c r="S2615" s="42">
        <f t="shared" ca="1" si="45"/>
        <v>48376</v>
      </c>
      <c r="T2615" s="43">
        <f ca="1">_xll.BInterpol('Base CDI'!$H$4:$H$28,'Base CDI'!$J$4:$J$29,S2615,"Cubic","Extrapolate=Linear","MultiX=Average","Skip=True","Sort=True")</f>
        <v>14.436634092674261</v>
      </c>
      <c r="U2615" s="43">
        <f ca="1">_xll.BInterpol('Base CDI'!$H$4:$H$28,'Base CDI'!$I$4:$I$29,S2615,"Cubic","Extrapolate=Linear","MultiX=Average","Skip=True","Sort=True")</f>
        <v>14.249499497155991</v>
      </c>
    </row>
    <row r="2616" spans="16:21" x14ac:dyDescent="0.25">
      <c r="P2616" s="10">
        <v>38316</v>
      </c>
      <c r="Q2616">
        <v>11.63176</v>
      </c>
      <c r="S2616" s="42">
        <f t="shared" ca="1" si="45"/>
        <v>48377</v>
      </c>
      <c r="T2616" s="43">
        <f ca="1">_xll.BInterpol('Base CDI'!$H$4:$H$28,'Base CDI'!$J$4:$J$29,S2616,"Cubic","Extrapolate=Linear","MultiX=Average","Skip=True","Sort=True")</f>
        <v>14.436727208797215</v>
      </c>
      <c r="U2616" s="43">
        <f ca="1">_xll.BInterpol('Base CDI'!$H$4:$H$28,'Base CDI'!$I$4:$I$29,S2616,"Cubic","Extrapolate=Linear","MultiX=Average","Skip=True","Sort=True")</f>
        <v>14.249627886875098</v>
      </c>
    </row>
    <row r="2617" spans="16:21" x14ac:dyDescent="0.25">
      <c r="P2617" s="10">
        <v>38317</v>
      </c>
      <c r="Q2617">
        <v>11.63907</v>
      </c>
      <c r="S2617" s="42">
        <f t="shared" ca="1" si="45"/>
        <v>48378</v>
      </c>
      <c r="T2617" s="43">
        <f ca="1">_xll.BInterpol('Base CDI'!$H$4:$H$28,'Base CDI'!$J$4:$J$29,S2617,"Cubic","Extrapolate=Linear","MultiX=Average","Skip=True","Sort=True")</f>
        <v>14.436820088707437</v>
      </c>
      <c r="U2617" s="43">
        <f ca="1">_xll.BInterpol('Base CDI'!$H$4:$H$28,'Base CDI'!$I$4:$I$29,S2617,"Cubic","Extrapolate=Linear","MultiX=Average","Skip=True","Sort=True")</f>
        <v>14.249755989028456</v>
      </c>
    </row>
    <row r="2618" spans="16:21" x14ac:dyDescent="0.25">
      <c r="P2618" s="10">
        <v>38320</v>
      </c>
      <c r="Q2618">
        <v>11.64639</v>
      </c>
      <c r="S2618" s="42">
        <f t="shared" ca="1" si="45"/>
        <v>48379</v>
      </c>
      <c r="T2618" s="43">
        <f ca="1">_xll.BInterpol('Base CDI'!$H$4:$H$28,'Base CDI'!$J$4:$J$29,S2618,"Cubic","Extrapolate=Linear","MultiX=Average","Skip=True","Sort=True")</f>
        <v>14.436912732524453</v>
      </c>
      <c r="U2618" s="43">
        <f ca="1">_xll.BInterpol('Base CDI'!$H$4:$H$28,'Base CDI'!$I$4:$I$29,S2618,"Cubic","Extrapolate=Linear","MultiX=Average","Skip=True","Sort=True")</f>
        <v>14.249883803702545</v>
      </c>
    </row>
    <row r="2619" spans="16:21" x14ac:dyDescent="0.25">
      <c r="P2619" s="10">
        <v>38321</v>
      </c>
      <c r="Q2619">
        <v>11.65372</v>
      </c>
      <c r="S2619" s="42">
        <f t="shared" ca="1" si="45"/>
        <v>48380</v>
      </c>
      <c r="T2619" s="43">
        <f ca="1">_xll.BInterpol('Base CDI'!$H$4:$H$28,'Base CDI'!$J$4:$J$29,S2619,"Cubic","Extrapolate=Linear","MultiX=Average","Skip=True","Sort=True")</f>
        <v>14.437005140367788</v>
      </c>
      <c r="U2619" s="43">
        <f ca="1">_xll.BInterpol('Base CDI'!$H$4:$H$28,'Base CDI'!$I$4:$I$29,S2619,"Cubic","Extrapolate=Linear","MultiX=Average","Skip=True","Sort=True")</f>
        <v>14.250011330983845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48381</v>
      </c>
      <c r="T2620" s="43">
        <f ca="1">_xll.BInterpol('Base CDI'!$H$4:$H$28,'Base CDI'!$J$4:$J$29,S2620,"Cubic","Extrapolate=Linear","MultiX=Average","Skip=True","Sort=True")</f>
        <v>14.437097312356967</v>
      </c>
      <c r="U2620" s="43">
        <f ca="1">_xll.BInterpol('Base CDI'!$H$4:$H$28,'Base CDI'!$I$4:$I$29,S2620,"Cubic","Extrapolate=Linear","MultiX=Average","Skip=True","Sort=True")</f>
        <v>14.250138570958841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48382</v>
      </c>
      <c r="T2621" s="43">
        <f ca="1">_xll.BInterpol('Base CDI'!$H$4:$H$28,'Base CDI'!$J$4:$J$29,S2621,"Cubic","Extrapolate=Linear","MultiX=Average","Skip=True","Sort=True")</f>
        <v>14.437189248611517</v>
      </c>
      <c r="U2621" s="43">
        <f ca="1">_xll.BInterpol('Base CDI'!$H$4:$H$28,'Base CDI'!$I$4:$I$29,S2621,"Cubic","Extrapolate=Linear","MultiX=Average","Skip=True","Sort=True")</f>
        <v>14.250265523714011</v>
      </c>
    </row>
    <row r="2622" spans="16:21" x14ac:dyDescent="0.25">
      <c r="P2622" s="10">
        <v>38324</v>
      </c>
      <c r="Q2622">
        <v>11.67577</v>
      </c>
      <c r="S2622" s="42">
        <f t="shared" ca="1" si="45"/>
        <v>48383</v>
      </c>
      <c r="T2622" s="43">
        <f ca="1">_xll.BInterpol('Base CDI'!$H$4:$H$28,'Base CDI'!$J$4:$J$29,S2622,"Cubic","Extrapolate=Linear","MultiX=Average","Skip=True","Sort=True")</f>
        <v>14.437280949250965</v>
      </c>
      <c r="U2622" s="43">
        <f ca="1">_xll.BInterpol('Base CDI'!$H$4:$H$28,'Base CDI'!$I$4:$I$29,S2622,"Cubic","Extrapolate=Linear","MultiX=Average","Skip=True","Sort=True")</f>
        <v>14.250392189335837</v>
      </c>
    </row>
    <row r="2623" spans="16:21" x14ac:dyDescent="0.25">
      <c r="P2623" s="10">
        <v>38327</v>
      </c>
      <c r="Q2623">
        <v>11.68313</v>
      </c>
      <c r="S2623" s="42">
        <f t="shared" ca="1" si="45"/>
        <v>48384</v>
      </c>
      <c r="T2623" s="43">
        <f ca="1">_xll.BInterpol('Base CDI'!$H$4:$H$28,'Base CDI'!$J$4:$J$29,S2623,"Cubic","Extrapolate=Linear","MultiX=Average","Skip=True","Sort=True")</f>
        <v>14.437372414394837</v>
      </c>
      <c r="U2623" s="43">
        <f ca="1">_xll.BInterpol('Base CDI'!$H$4:$H$28,'Base CDI'!$I$4:$I$29,S2623,"Cubic","Extrapolate=Linear","MultiX=Average","Skip=True","Sort=True")</f>
        <v>14.250518567910802</v>
      </c>
    </row>
    <row r="2624" spans="16:21" x14ac:dyDescent="0.25">
      <c r="P2624" s="10">
        <v>38328</v>
      </c>
      <c r="Q2624">
        <v>11.69049</v>
      </c>
      <c r="S2624" s="42">
        <f t="shared" ca="1" si="45"/>
        <v>48385</v>
      </c>
      <c r="T2624" s="43">
        <f ca="1">_xll.BInterpol('Base CDI'!$H$4:$H$28,'Base CDI'!$J$4:$J$29,S2624,"Cubic","Extrapolate=Linear","MultiX=Average","Skip=True","Sort=True")</f>
        <v>14.437463644162658</v>
      </c>
      <c r="U2624" s="43">
        <f ca="1">_xll.BInterpol('Base CDI'!$H$4:$H$28,'Base CDI'!$I$4:$I$29,S2624,"Cubic","Extrapolate=Linear","MultiX=Average","Skip=True","Sort=True")</f>
        <v>14.250644659525385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48386</v>
      </c>
      <c r="T2625" s="43">
        <f ca="1">_xll.BInterpol('Base CDI'!$H$4:$H$28,'Base CDI'!$J$4:$J$29,S2625,"Cubic","Extrapolate=Linear","MultiX=Average","Skip=True","Sort=True")</f>
        <v>14.437554638673953</v>
      </c>
      <c r="U2625" s="43">
        <f ca="1">_xll.BInterpol('Base CDI'!$H$4:$H$28,'Base CDI'!$I$4:$I$29,S2625,"Cubic","Extrapolate=Linear","MultiX=Average","Skip=True","Sort=True")</f>
        <v>14.250770464266068</v>
      </c>
    </row>
    <row r="2626" spans="16:21" x14ac:dyDescent="0.25">
      <c r="P2626" s="10">
        <v>38330</v>
      </c>
      <c r="Q2626">
        <v>11.7052</v>
      </c>
      <c r="S2626" s="42">
        <f t="shared" ca="1" si="45"/>
        <v>48387</v>
      </c>
      <c r="T2626" s="43">
        <f ca="1">_xll.BInterpol('Base CDI'!$H$4:$H$28,'Base CDI'!$J$4:$J$29,S2626,"Cubic","Extrapolate=Linear","MultiX=Average","Skip=True","Sort=True")</f>
        <v>14.43764539804825</v>
      </c>
      <c r="U2626" s="43">
        <f ca="1">_xll.BInterpol('Base CDI'!$H$4:$H$28,'Base CDI'!$I$4:$I$29,S2626,"Cubic","Extrapolate=Linear","MultiX=Average","Skip=True","Sort=True")</f>
        <v>14.250895982219333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48388</v>
      </c>
      <c r="T2627" s="43">
        <f ca="1">_xll.BInterpol('Base CDI'!$H$4:$H$28,'Base CDI'!$J$4:$J$29,S2627,"Cubic","Extrapolate=Linear","MultiX=Average","Skip=True","Sort=True")</f>
        <v>14.437735922405075</v>
      </c>
      <c r="U2627" s="43">
        <f ca="1">_xll.BInterpol('Base CDI'!$H$4:$H$28,'Base CDI'!$I$4:$I$29,S2627,"Cubic","Extrapolate=Linear","MultiX=Average","Skip=True","Sort=True")</f>
        <v>14.251021213471661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48389</v>
      </c>
      <c r="T2628" s="43">
        <f ca="1">_xll.BInterpol('Base CDI'!$H$4:$H$28,'Base CDI'!$J$4:$J$29,S2628,"Cubic","Extrapolate=Linear","MultiX=Average","Skip=True","Sort=True")</f>
        <v>14.437826211863952</v>
      </c>
      <c r="U2628" s="43">
        <f ca="1">_xll.BInterpol('Base CDI'!$H$4:$H$28,'Base CDI'!$I$4:$I$29,S2628,"Cubic","Extrapolate=Linear","MultiX=Average","Skip=True","Sort=True")</f>
        <v>14.251146158109533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48390</v>
      </c>
      <c r="T2629" s="43">
        <f ca="1">_xll.BInterpol('Base CDI'!$H$4:$H$28,'Base CDI'!$J$4:$J$29,S2629,"Cubic","Extrapolate=Linear","MultiX=Average","Skip=True","Sort=True")</f>
        <v>14.437916266544409</v>
      </c>
      <c r="U2629" s="43">
        <f ca="1">_xll.BInterpol('Base CDI'!$H$4:$H$28,'Base CDI'!$I$4:$I$29,S2629,"Cubic","Extrapolate=Linear","MultiX=Average","Skip=True","Sort=True")</f>
        <v>14.251270816219428</v>
      </c>
    </row>
    <row r="2630" spans="16:21" x14ac:dyDescent="0.25">
      <c r="P2630" s="10">
        <v>38336</v>
      </c>
      <c r="Q2630">
        <v>11.73471</v>
      </c>
      <c r="S2630" s="42">
        <f t="shared" ca="1" si="45"/>
        <v>48391</v>
      </c>
      <c r="T2630" s="43">
        <f ca="1">_xll.BInterpol('Base CDI'!$H$4:$H$28,'Base CDI'!$J$4:$J$29,S2630,"Cubic","Extrapolate=Linear","MultiX=Average","Skip=True","Sort=True")</f>
        <v>14.438006086565972</v>
      </c>
      <c r="U2630" s="43">
        <f ca="1">_xll.BInterpol('Base CDI'!$H$4:$H$28,'Base CDI'!$I$4:$I$29,S2630,"Cubic","Extrapolate=Linear","MultiX=Average","Skip=True","Sort=True")</f>
        <v>14.251395187887832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48392</v>
      </c>
      <c r="T2631" s="43">
        <f ca="1">_xll.BInterpol('Base CDI'!$H$4:$H$28,'Base CDI'!$J$4:$J$29,S2631,"Cubic","Extrapolate=Linear","MultiX=Average","Skip=True","Sort=True")</f>
        <v>14.438095672048165</v>
      </c>
      <c r="U2631" s="43">
        <f ca="1">_xll.BInterpol('Base CDI'!$H$4:$H$28,'Base CDI'!$I$4:$I$29,S2631,"Cubic","Extrapolate=Linear","MultiX=Average","Skip=True","Sort=True")</f>
        <v>14.251519273201222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48393</v>
      </c>
      <c r="T2632" s="43">
        <f ca="1">_xll.BInterpol('Base CDI'!$H$4:$H$28,'Base CDI'!$J$4:$J$29,S2632,"Cubic","Extrapolate=Linear","MultiX=Average","Skip=True","Sort=True")</f>
        <v>14.438185023110517</v>
      </c>
      <c r="U2632" s="43">
        <f ca="1">_xll.BInterpol('Base CDI'!$H$4:$H$28,'Base CDI'!$I$4:$I$29,S2632,"Cubic","Extrapolate=Linear","MultiX=Average","Skip=True","Sort=True")</f>
        <v>14.251643072246081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48394</v>
      </c>
      <c r="T2633" s="43">
        <f ca="1">_xll.BInterpol('Base CDI'!$H$4:$H$28,'Base CDI'!$J$4:$J$29,S2633,"Cubic","Extrapolate=Linear","MultiX=Average","Skip=True","Sort=True")</f>
        <v>14.438274139872551</v>
      </c>
      <c r="U2633" s="43">
        <f ca="1">_xll.BInterpol('Base CDI'!$H$4:$H$28,'Base CDI'!$I$4:$I$29,S2633,"Cubic","Extrapolate=Linear","MultiX=Average","Skip=True","Sort=True")</f>
        <v>14.251766585108891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48395</v>
      </c>
      <c r="T2634" s="43">
        <f ca="1">_xll.BInterpol('Base CDI'!$H$4:$H$28,'Base CDI'!$J$4:$J$29,S2634,"Cubic","Extrapolate=Linear","MultiX=Average","Skip=True","Sort=True")</f>
        <v>14.438363022453794</v>
      </c>
      <c r="U2634" s="43">
        <f ca="1">_xll.BInterpol('Base CDI'!$H$4:$H$28,'Base CDI'!$I$4:$I$29,S2634,"Cubic","Extrapolate=Linear","MultiX=Average","Skip=True","Sort=True")</f>
        <v>14.251889811876131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48396</v>
      </c>
      <c r="T2635" s="43">
        <f ca="1">_xll.BInterpol('Base CDI'!$H$4:$H$28,'Base CDI'!$J$4:$J$29,S2635,"Cubic","Extrapolate=Linear","MultiX=Average","Skip=True","Sort=True")</f>
        <v>14.438451670973773</v>
      </c>
      <c r="U2635" s="43">
        <f ca="1">_xll.BInterpol('Base CDI'!$H$4:$H$28,'Base CDI'!$I$4:$I$29,S2635,"Cubic","Extrapolate=Linear","MultiX=Average","Skip=True","Sort=True")</f>
        <v>14.252012752634286</v>
      </c>
    </row>
    <row r="2636" spans="16:21" x14ac:dyDescent="0.25">
      <c r="P2636" s="10">
        <v>38344</v>
      </c>
      <c r="Q2636">
        <v>11.78012</v>
      </c>
      <c r="S2636" s="42">
        <f t="shared" ca="1" si="46"/>
        <v>48397</v>
      </c>
      <c r="T2636" s="43">
        <f ca="1">_xll.BInterpol('Base CDI'!$H$4:$H$28,'Base CDI'!$J$4:$J$29,S2636,"Cubic","Extrapolate=Linear","MultiX=Average","Skip=True","Sort=True")</f>
        <v>14.438540085552015</v>
      </c>
      <c r="U2636" s="43">
        <f ca="1">_xll.BInterpol('Base CDI'!$H$4:$H$28,'Base CDI'!$I$4:$I$29,S2636,"Cubic","Extrapolate=Linear","MultiX=Average","Skip=True","Sort=True")</f>
        <v>14.252135407469833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48398</v>
      </c>
      <c r="T2637" s="43">
        <f ca="1">_xll.BInterpol('Base CDI'!$H$4:$H$28,'Base CDI'!$J$4:$J$29,S2637,"Cubic","Extrapolate=Linear","MultiX=Average","Skip=True","Sort=True")</f>
        <v>14.438628266308044</v>
      </c>
      <c r="U2637" s="43">
        <f ca="1">_xll.BInterpol('Base CDI'!$H$4:$H$28,'Base CDI'!$I$4:$I$29,S2637,"Cubic","Extrapolate=Linear","MultiX=Average","Skip=True","Sort=True")</f>
        <v>14.252257776469255</v>
      </c>
    </row>
    <row r="2638" spans="16:21" x14ac:dyDescent="0.25">
      <c r="P2638" s="10">
        <v>38348</v>
      </c>
      <c r="Q2638">
        <v>11.79538</v>
      </c>
      <c r="S2638" s="42">
        <f t="shared" ca="1" si="46"/>
        <v>48399</v>
      </c>
      <c r="T2638" s="43">
        <f ca="1">_xll.BInterpol('Base CDI'!$H$4:$H$28,'Base CDI'!$J$4:$J$29,S2638,"Cubic","Extrapolate=Linear","MultiX=Average","Skip=True","Sort=True")</f>
        <v>14.438716213361385</v>
      </c>
      <c r="U2638" s="43">
        <f ca="1">_xll.BInterpol('Base CDI'!$H$4:$H$28,'Base CDI'!$I$4:$I$29,S2638,"Cubic","Extrapolate=Linear","MultiX=Average","Skip=True","Sort=True")</f>
        <v>14.252379859719035</v>
      </c>
    </row>
    <row r="2639" spans="16:21" x14ac:dyDescent="0.25">
      <c r="P2639" s="10">
        <v>38349</v>
      </c>
      <c r="Q2639">
        <v>11.80301</v>
      </c>
      <c r="S2639" s="42">
        <f t="shared" ca="1" si="46"/>
        <v>48400</v>
      </c>
      <c r="T2639" s="43">
        <f ca="1">_xll.BInterpol('Base CDI'!$H$4:$H$28,'Base CDI'!$J$4:$J$29,S2639,"Cubic","Extrapolate=Linear","MultiX=Average","Skip=True","Sort=True")</f>
        <v>14.438803926831566</v>
      </c>
      <c r="U2639" s="43">
        <f ca="1">_xll.BInterpol('Base CDI'!$H$4:$H$28,'Base CDI'!$I$4:$I$29,S2639,"Cubic","Extrapolate=Linear","MultiX=Average","Skip=True","Sort=True")</f>
        <v>14.252501657305652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48401</v>
      </c>
      <c r="T2640" s="43">
        <f ca="1">_xll.BInterpol('Base CDI'!$H$4:$H$28,'Base CDI'!$J$4:$J$29,S2640,"Cubic","Extrapolate=Linear","MultiX=Average","Skip=True","Sort=True")</f>
        <v>14.438891406838113</v>
      </c>
      <c r="U2640" s="43">
        <f ca="1">_xll.BInterpol('Base CDI'!$H$4:$H$28,'Base CDI'!$I$4:$I$29,S2640,"Cubic","Extrapolate=Linear","MultiX=Average","Skip=True","Sort=True")</f>
        <v>14.252623169315587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48402</v>
      </c>
      <c r="T2641" s="43">
        <f ca="1">_xll.BInterpol('Base CDI'!$H$4:$H$28,'Base CDI'!$J$4:$J$29,S2641,"Cubic","Extrapolate=Linear","MultiX=Average","Skip=True","Sort=True")</f>
        <v>14.438978653500552</v>
      </c>
      <c r="U2641" s="43">
        <f ca="1">_xll.BInterpol('Base CDI'!$H$4:$H$28,'Base CDI'!$I$4:$I$29,S2641,"Cubic","Extrapolate=Linear","MultiX=Average","Skip=True","Sort=True")</f>
        <v>14.252744395835323</v>
      </c>
    </row>
    <row r="2642" spans="16:21" x14ac:dyDescent="0.25">
      <c r="P2642" s="10">
        <v>38352</v>
      </c>
      <c r="Q2642">
        <v>11.82596</v>
      </c>
      <c r="S2642" s="42">
        <f t="shared" ca="1" si="46"/>
        <v>48403</v>
      </c>
      <c r="T2642" s="43">
        <f ca="1">_xll.BInterpol('Base CDI'!$H$4:$H$28,'Base CDI'!$J$4:$J$29,S2642,"Cubic","Extrapolate=Linear","MultiX=Average","Skip=True","Sort=True")</f>
        <v>14.439065666938408</v>
      </c>
      <c r="U2642" s="43">
        <f ca="1">_xll.BInterpol('Base CDI'!$H$4:$H$28,'Base CDI'!$I$4:$I$29,S2642,"Cubic","Extrapolate=Linear","MultiX=Average","Skip=True","Sort=True")</f>
        <v>14.252865336951341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48404</v>
      </c>
      <c r="T2643" s="43">
        <f ca="1">_xll.BInterpol('Base CDI'!$H$4:$H$28,'Base CDI'!$J$4:$J$29,S2643,"Cubic","Extrapolate=Linear","MultiX=Average","Skip=True","Sort=True")</f>
        <v>14.439152447271209</v>
      </c>
      <c r="U2643" s="43">
        <f ca="1">_xll.BInterpol('Base CDI'!$H$4:$H$28,'Base CDI'!$I$4:$I$29,S2643,"Cubic","Extrapolate=Linear","MultiX=Average","Skip=True","Sort=True")</f>
        <v>14.252985992750123</v>
      </c>
    </row>
    <row r="2644" spans="16:21" x14ac:dyDescent="0.25">
      <c r="P2644" s="10">
        <v>38356</v>
      </c>
      <c r="Q2644">
        <v>11.84131</v>
      </c>
      <c r="S2644" s="42">
        <f t="shared" ca="1" si="46"/>
        <v>48405</v>
      </c>
      <c r="T2644" s="43">
        <f ca="1">_xll.BInterpol('Base CDI'!$H$4:$H$28,'Base CDI'!$J$4:$J$29,S2644,"Cubic","Extrapolate=Linear","MultiX=Average","Skip=True","Sort=True")</f>
        <v>14.439238994618478</v>
      </c>
      <c r="U2644" s="43">
        <f ca="1">_xll.BInterpol('Base CDI'!$H$4:$H$28,'Base CDI'!$I$4:$I$29,S2644,"Cubic","Extrapolate=Linear","MultiX=Average","Skip=True","Sort=True")</f>
        <v>14.253106363318146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48406</v>
      </c>
      <c r="T2645" s="43">
        <f ca="1">_xll.BInterpol('Base CDI'!$H$4:$H$28,'Base CDI'!$J$4:$J$29,S2645,"Cubic","Extrapolate=Linear","MultiX=Average","Skip=True","Sort=True")</f>
        <v>14.439325309099743</v>
      </c>
      <c r="U2645" s="43">
        <f ca="1">_xll.BInterpol('Base CDI'!$H$4:$H$28,'Base CDI'!$I$4:$I$29,S2645,"Cubic","Extrapolate=Linear","MultiX=Average","Skip=True","Sort=True")</f>
        <v>14.253226448741895</v>
      </c>
    </row>
    <row r="2646" spans="16:21" x14ac:dyDescent="0.25">
      <c r="P2646" s="10">
        <v>38358</v>
      </c>
      <c r="Q2646">
        <v>11.85665</v>
      </c>
      <c r="S2646" s="42">
        <f t="shared" ca="1" si="46"/>
        <v>48407</v>
      </c>
      <c r="T2646" s="43">
        <f ca="1">_xll.BInterpol('Base CDI'!$H$4:$H$28,'Base CDI'!$J$4:$J$29,S2646,"Cubic","Extrapolate=Linear","MultiX=Average","Skip=True","Sort=True")</f>
        <v>14.439411390834531</v>
      </c>
      <c r="U2646" s="43">
        <f ca="1">_xll.BInterpol('Base CDI'!$H$4:$H$28,'Base CDI'!$I$4:$I$29,S2646,"Cubic","Extrapolate=Linear","MultiX=Average","Skip=True","Sort=True")</f>
        <v>14.253346249107851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48408</v>
      </c>
      <c r="T2647" s="43">
        <f ca="1">_xll.BInterpol('Base CDI'!$H$4:$H$28,'Base CDI'!$J$4:$J$29,S2647,"Cubic","Extrapolate=Linear","MultiX=Average","Skip=True","Sort=True")</f>
        <v>14.439497239942364</v>
      </c>
      <c r="U2647" s="43">
        <f ca="1">_xll.BInterpol('Base CDI'!$H$4:$H$28,'Base CDI'!$I$4:$I$29,S2647,"Cubic","Extrapolate=Linear","MultiX=Average","Skip=True","Sort=True")</f>
        <v>14.253465764502495</v>
      </c>
    </row>
    <row r="2648" spans="16:21" x14ac:dyDescent="0.25">
      <c r="P2648" s="10">
        <v>38362</v>
      </c>
      <c r="Q2648">
        <v>11.87201</v>
      </c>
      <c r="S2648" s="42">
        <f t="shared" ca="1" si="46"/>
        <v>48409</v>
      </c>
      <c r="T2648" s="43">
        <f ca="1">_xll.BInterpol('Base CDI'!$H$4:$H$28,'Base CDI'!$J$4:$J$29,S2648,"Cubic","Extrapolate=Linear","MultiX=Average","Skip=True","Sort=True")</f>
        <v>14.439582856542772</v>
      </c>
      <c r="U2648" s="43">
        <f ca="1">_xll.BInterpol('Base CDI'!$H$4:$H$28,'Base CDI'!$I$4:$I$29,S2648,"Cubic","Extrapolate=Linear","MultiX=Average","Skip=True","Sort=True")</f>
        <v>14.253584995012309</v>
      </c>
    </row>
    <row r="2649" spans="16:21" x14ac:dyDescent="0.25">
      <c r="P2649" s="10">
        <v>38363</v>
      </c>
      <c r="Q2649">
        <v>11.8797</v>
      </c>
      <c r="S2649" s="42">
        <f t="shared" ca="1" si="46"/>
        <v>48410</v>
      </c>
      <c r="T2649" s="43">
        <f ca="1">_xll.BInterpol('Base CDI'!$H$4:$H$28,'Base CDI'!$J$4:$J$29,S2649,"Cubic","Extrapolate=Linear","MultiX=Average","Skip=True","Sort=True")</f>
        <v>14.439668240755282</v>
      </c>
      <c r="U2649" s="43">
        <f ca="1">_xll.BInterpol('Base CDI'!$H$4:$H$28,'Base CDI'!$I$4:$I$29,S2649,"Cubic","Extrapolate=Linear","MultiX=Average","Skip=True","Sort=True")</f>
        <v>14.253703940723772</v>
      </c>
    </row>
    <row r="2650" spans="16:21" x14ac:dyDescent="0.25">
      <c r="P2650" s="10">
        <v>38364</v>
      </c>
      <c r="Q2650">
        <v>11.88738</v>
      </c>
      <c r="S2650" s="42">
        <f t="shared" ca="1" si="46"/>
        <v>48411</v>
      </c>
      <c r="T2650" s="43">
        <f ca="1">_xll.BInterpol('Base CDI'!$H$4:$H$28,'Base CDI'!$J$4:$J$29,S2650,"Cubic","Extrapolate=Linear","MultiX=Average","Skip=True","Sort=True")</f>
        <v>14.439753392699416</v>
      </c>
      <c r="U2650" s="43">
        <f ca="1">_xll.BInterpol('Base CDI'!$H$4:$H$28,'Base CDI'!$I$4:$I$29,S2650,"Cubic","Extrapolate=Linear","MultiX=Average","Skip=True","Sort=True")</f>
        <v>14.253822601723366</v>
      </c>
    </row>
    <row r="2651" spans="16:21" x14ac:dyDescent="0.25">
      <c r="P2651" s="10">
        <v>38365</v>
      </c>
      <c r="Q2651">
        <v>11.89508</v>
      </c>
      <c r="S2651" s="42">
        <f t="shared" ca="1" si="46"/>
        <v>48412</v>
      </c>
      <c r="T2651" s="43">
        <f ca="1">_xll.BInterpol('Base CDI'!$H$4:$H$28,'Base CDI'!$J$4:$J$29,S2651,"Cubic","Extrapolate=Linear","MultiX=Average","Skip=True","Sort=True")</f>
        <v>14.4398383124947</v>
      </c>
      <c r="U2651" s="43">
        <f ca="1">_xll.BInterpol('Base CDI'!$H$4:$H$28,'Base CDI'!$I$4:$I$29,S2651,"Cubic","Extrapolate=Linear","MultiX=Average","Skip=True","Sort=True")</f>
        <v>14.253940978097575</v>
      </c>
    </row>
    <row r="2652" spans="16:21" x14ac:dyDescent="0.25">
      <c r="P2652" s="10">
        <v>38366</v>
      </c>
      <c r="Q2652">
        <v>11.90277</v>
      </c>
      <c r="S2652" s="42">
        <f t="shared" ca="1" si="46"/>
        <v>48413</v>
      </c>
      <c r="T2652" s="43">
        <f ca="1">_xll.BInterpol('Base CDI'!$H$4:$H$28,'Base CDI'!$J$4:$J$29,S2652,"Cubic","Extrapolate=Linear","MultiX=Average","Skip=True","Sort=True")</f>
        <v>14.439923000260665</v>
      </c>
      <c r="U2652" s="43">
        <f ca="1">_xll.BInterpol('Base CDI'!$H$4:$H$28,'Base CDI'!$I$4:$I$29,S2652,"Cubic","Extrapolate=Linear","MultiX=Average","Skip=True","Sort=True")</f>
        <v>14.254059069932875</v>
      </c>
    </row>
    <row r="2653" spans="16:21" x14ac:dyDescent="0.25">
      <c r="P2653" s="10">
        <v>38369</v>
      </c>
      <c r="Q2653">
        <v>11.91048</v>
      </c>
      <c r="S2653" s="42">
        <f t="shared" ca="1" si="46"/>
        <v>48414</v>
      </c>
      <c r="T2653" s="43">
        <f ca="1">_xll.BInterpol('Base CDI'!$H$4:$H$28,'Base CDI'!$J$4:$J$29,S2653,"Cubic","Extrapolate=Linear","MultiX=Average","Skip=True","Sort=True")</f>
        <v>14.440007456116833</v>
      </c>
      <c r="U2653" s="43">
        <f ca="1">_xll.BInterpol('Base CDI'!$H$4:$H$28,'Base CDI'!$I$4:$I$29,S2653,"Cubic","Extrapolate=Linear","MultiX=Average","Skip=True","Sort=True")</f>
        <v>14.254176877315752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48415</v>
      </c>
      <c r="T2654" s="43">
        <f ca="1">_xll.BInterpol('Base CDI'!$H$4:$H$28,'Base CDI'!$J$4:$J$29,S2654,"Cubic","Extrapolate=Linear","MultiX=Average","Skip=True","Sort=True")</f>
        <v>14.44009168018273</v>
      </c>
      <c r="U2654" s="43">
        <f ca="1">_xll.BInterpol('Base CDI'!$H$4:$H$28,'Base CDI'!$I$4:$I$29,S2654,"Cubic","Extrapolate=Linear","MultiX=Average","Skip=True","Sort=True")</f>
        <v>14.254294400332686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48416</v>
      </c>
      <c r="T2655" s="43">
        <f ca="1">_xll.BInterpol('Base CDI'!$H$4:$H$28,'Base CDI'!$J$4:$J$29,S2655,"Cubic","Extrapolate=Linear","MultiX=Average","Skip=True","Sort=True")</f>
        <v>14.440175672577883</v>
      </c>
      <c r="U2655" s="43">
        <f ca="1">_xll.BInterpol('Base CDI'!$H$4:$H$28,'Base CDI'!$I$4:$I$29,S2655,"Cubic","Extrapolate=Linear","MultiX=Average","Skip=True","Sort=True")</f>
        <v>14.254411639070156</v>
      </c>
    </row>
    <row r="2656" spans="16:21" x14ac:dyDescent="0.25">
      <c r="P2656" s="10">
        <v>38372</v>
      </c>
      <c r="Q2656">
        <v>11.93365</v>
      </c>
      <c r="S2656" s="42">
        <f t="shared" ca="1" si="46"/>
        <v>48417</v>
      </c>
      <c r="T2656" s="43">
        <f ca="1">_xll.BInterpol('Base CDI'!$H$4:$H$28,'Base CDI'!$J$4:$J$29,S2656,"Cubic","Extrapolate=Linear","MultiX=Average","Skip=True","Sort=True")</f>
        <v>14.440259433421819</v>
      </c>
      <c r="U2656" s="43">
        <f ca="1">_xll.BInterpol('Base CDI'!$H$4:$H$28,'Base CDI'!$I$4:$I$29,S2656,"Cubic","Extrapolate=Linear","MultiX=Average","Skip=True","Sort=True")</f>
        <v>14.254528593614648</v>
      </c>
    </row>
    <row r="2657" spans="16:21" x14ac:dyDescent="0.25">
      <c r="P2657" s="10">
        <v>38373</v>
      </c>
      <c r="Q2657">
        <v>11.94158</v>
      </c>
      <c r="S2657" s="42">
        <f t="shared" ca="1" si="46"/>
        <v>48418</v>
      </c>
      <c r="T2657" s="43">
        <f ca="1">_xll.BInterpol('Base CDI'!$H$4:$H$28,'Base CDI'!$J$4:$J$29,S2657,"Cubic","Extrapolate=Linear","MultiX=Average","Skip=True","Sort=True")</f>
        <v>14.440342962834061</v>
      </c>
      <c r="U2657" s="43">
        <f ca="1">_xll.BInterpol('Base CDI'!$H$4:$H$28,'Base CDI'!$I$4:$I$29,S2657,"Cubic","Extrapolate=Linear","MultiX=Average","Skip=True","Sort=True")</f>
        <v>14.254645264052638</v>
      </c>
    </row>
    <row r="2658" spans="16:21" x14ac:dyDescent="0.25">
      <c r="P2658" s="10">
        <v>38376</v>
      </c>
      <c r="Q2658">
        <v>11.94952</v>
      </c>
      <c r="S2658" s="42">
        <f t="shared" ca="1" si="46"/>
        <v>48419</v>
      </c>
      <c r="T2658" s="43">
        <f ca="1">_xll.BInterpol('Base CDI'!$H$4:$H$28,'Base CDI'!$J$4:$J$29,S2658,"Cubic","Extrapolate=Linear","MultiX=Average","Skip=True","Sort=True")</f>
        <v>14.440426260934139</v>
      </c>
      <c r="U2658" s="43">
        <f ca="1">_xll.BInterpol('Base CDI'!$H$4:$H$28,'Base CDI'!$I$4:$I$29,S2658,"Cubic","Extrapolate=Linear","MultiX=Average","Skip=True","Sort=True")</f>
        <v>14.254761650470609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48420</v>
      </c>
      <c r="T2659" s="43">
        <f ca="1">_xll.BInterpol('Base CDI'!$H$4:$H$28,'Base CDI'!$J$4:$J$29,S2659,"Cubic","Extrapolate=Linear","MultiX=Average","Skip=True","Sort=True")</f>
        <v>14.440509327841575</v>
      </c>
      <c r="U2659" s="43">
        <f ca="1">_xll.BInterpol('Base CDI'!$H$4:$H$28,'Base CDI'!$I$4:$I$29,S2659,"Cubic","Extrapolate=Linear","MultiX=Average","Skip=True","Sort=True")</f>
        <v>14.254877752955045</v>
      </c>
    </row>
    <row r="2660" spans="16:21" x14ac:dyDescent="0.25">
      <c r="P2660" s="10">
        <v>38378</v>
      </c>
      <c r="Q2660">
        <v>11.96542</v>
      </c>
      <c r="S2660" s="42">
        <f t="shared" ca="1" si="46"/>
        <v>48421</v>
      </c>
      <c r="T2660" s="43">
        <f ca="1">_xll.BInterpol('Base CDI'!$H$4:$H$28,'Base CDI'!$J$4:$J$29,S2660,"Cubic","Extrapolate=Linear","MultiX=Average","Skip=True","Sort=True")</f>
        <v>14.440592163675898</v>
      </c>
      <c r="U2660" s="43">
        <f ca="1">_xll.BInterpol('Base CDI'!$H$4:$H$28,'Base CDI'!$I$4:$I$29,S2660,"Cubic","Extrapolate=Linear","MultiX=Average","Skip=True","Sort=True")</f>
        <v>14.254993571592424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48422</v>
      </c>
      <c r="T2661" s="43">
        <f ca="1">_xll.BInterpol('Base CDI'!$H$4:$H$28,'Base CDI'!$J$4:$J$29,S2661,"Cubic","Extrapolate=Linear","MultiX=Average","Skip=True","Sort=True")</f>
        <v>14.440674768556635</v>
      </c>
      <c r="U2661" s="43">
        <f ca="1">_xll.BInterpol('Base CDI'!$H$4:$H$28,'Base CDI'!$I$4:$I$29,S2661,"Cubic","Extrapolate=Linear","MultiX=Average","Skip=True","Sort=True")</f>
        <v>14.255109106469229</v>
      </c>
    </row>
    <row r="2662" spans="16:21" x14ac:dyDescent="0.25">
      <c r="P2662" s="10">
        <v>38380</v>
      </c>
      <c r="Q2662">
        <v>11.98133</v>
      </c>
      <c r="S2662" s="42">
        <f t="shared" ca="1" si="46"/>
        <v>48423</v>
      </c>
      <c r="T2662" s="43">
        <f ca="1">_xll.BInterpol('Base CDI'!$H$4:$H$28,'Base CDI'!$J$4:$J$29,S2662,"Cubic","Extrapolate=Linear","MultiX=Average","Skip=True","Sort=True")</f>
        <v>14.440757142603307</v>
      </c>
      <c r="U2662" s="43">
        <f ca="1">_xll.BInterpol('Base CDI'!$H$4:$H$28,'Base CDI'!$I$4:$I$29,S2662,"Cubic","Extrapolate=Linear","MultiX=Average","Skip=True","Sort=True")</f>
        <v>14.25522435767194</v>
      </c>
    </row>
    <row r="2663" spans="16:21" x14ac:dyDescent="0.25">
      <c r="P2663" s="10">
        <v>38383</v>
      </c>
      <c r="Q2663">
        <v>11.98929</v>
      </c>
      <c r="S2663" s="42">
        <f t="shared" ca="1" si="46"/>
        <v>48424</v>
      </c>
      <c r="T2663" s="43">
        <f ca="1">_xll.BInterpol('Base CDI'!$H$4:$H$28,'Base CDI'!$J$4:$J$29,S2663,"Cubic","Extrapolate=Linear","MultiX=Average","Skip=True","Sort=True")</f>
        <v>14.440839285935445</v>
      </c>
      <c r="U2663" s="43">
        <f ca="1">_xll.BInterpol('Base CDI'!$H$4:$H$28,'Base CDI'!$I$4:$I$29,S2663,"Cubic","Extrapolate=Linear","MultiX=Average","Skip=True","Sort=True")</f>
        <v>14.255339325287038</v>
      </c>
    </row>
    <row r="2664" spans="16:21" x14ac:dyDescent="0.25">
      <c r="P2664" s="10">
        <v>38384</v>
      </c>
      <c r="Q2664">
        <v>11.99727</v>
      </c>
      <c r="S2664" s="42">
        <f t="shared" ca="1" si="46"/>
        <v>48425</v>
      </c>
      <c r="T2664" s="43">
        <f ca="1">_xll.BInterpol('Base CDI'!$H$4:$H$28,'Base CDI'!$J$4:$J$29,S2664,"Cubic","Extrapolate=Linear","MultiX=Average","Skip=True","Sort=True")</f>
        <v>14.440921198672571</v>
      </c>
      <c r="U2664" s="43">
        <f ca="1">_xll.BInterpol('Base CDI'!$H$4:$H$28,'Base CDI'!$I$4:$I$29,S2664,"Cubic","Extrapolate=Linear","MultiX=Average","Skip=True","Sort=True")</f>
        <v>14.255454009401006</v>
      </c>
    </row>
    <row r="2665" spans="16:21" x14ac:dyDescent="0.25">
      <c r="P2665" s="10">
        <v>38385</v>
      </c>
      <c r="Q2665">
        <v>12.00525</v>
      </c>
      <c r="S2665" s="42">
        <f t="shared" ca="1" si="46"/>
        <v>48426</v>
      </c>
      <c r="T2665" s="43">
        <f ca="1">_xll.BInterpol('Base CDI'!$H$4:$H$28,'Base CDI'!$J$4:$J$29,S2665,"Cubic","Extrapolate=Linear","MultiX=Average","Skip=True","Sort=True")</f>
        <v>14.441002880934215</v>
      </c>
      <c r="U2665" s="43">
        <f ca="1">_xll.BInterpol('Base CDI'!$H$4:$H$28,'Base CDI'!$I$4:$I$29,S2665,"Cubic","Extrapolate=Linear","MultiX=Average","Skip=True","Sort=True")</f>
        <v>14.255568410100325</v>
      </c>
    </row>
    <row r="2666" spans="16:21" x14ac:dyDescent="0.25">
      <c r="P2666" s="10">
        <v>38386</v>
      </c>
      <c r="Q2666">
        <v>12.01324</v>
      </c>
      <c r="S2666" s="42">
        <f t="shared" ca="1" si="46"/>
        <v>48427</v>
      </c>
      <c r="T2666" s="43">
        <f ca="1">_xll.BInterpol('Base CDI'!$H$4:$H$28,'Base CDI'!$J$4:$J$29,S2666,"Cubic","Extrapolate=Linear","MultiX=Average","Skip=True","Sort=True")</f>
        <v>14.441084332839901</v>
      </c>
      <c r="U2666" s="43">
        <f ca="1">_xll.BInterpol('Base CDI'!$H$4:$H$28,'Base CDI'!$I$4:$I$29,S2666,"Cubic","Extrapolate=Linear","MultiX=Average","Skip=True","Sort=True")</f>
        <v>14.255682527471475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48428</v>
      </c>
      <c r="T2667" s="43">
        <f ca="1">_xll.BInterpol('Base CDI'!$H$4:$H$28,'Base CDI'!$J$4:$J$29,S2667,"Cubic","Extrapolate=Linear","MultiX=Average","Skip=True","Sort=True")</f>
        <v>14.441165554509155</v>
      </c>
      <c r="U2667" s="43">
        <f ca="1">_xll.BInterpol('Base CDI'!$H$4:$H$28,'Base CDI'!$I$4:$I$29,S2667,"Cubic","Extrapolate=Linear","MultiX=Average","Skip=True","Sort=True")</f>
        <v>14.255796361600938</v>
      </c>
    </row>
    <row r="2668" spans="16:21" x14ac:dyDescent="0.25">
      <c r="P2668" s="10">
        <v>38392</v>
      </c>
      <c r="Q2668">
        <v>12.02924</v>
      </c>
      <c r="S2668" s="42">
        <f t="shared" ca="1" si="46"/>
        <v>48429</v>
      </c>
      <c r="T2668" s="43">
        <f ca="1">_xll.BInterpol('Base CDI'!$H$4:$H$28,'Base CDI'!$J$4:$J$29,S2668,"Cubic","Extrapolate=Linear","MultiX=Average","Skip=True","Sort=True")</f>
        <v>14.441246546061503</v>
      </c>
      <c r="U2668" s="43">
        <f ca="1">_xll.BInterpol('Base CDI'!$H$4:$H$28,'Base CDI'!$I$4:$I$29,S2668,"Cubic","Extrapolate=Linear","MultiX=Average","Skip=True","Sort=True")</f>
        <v>14.255909912575195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48430</v>
      </c>
      <c r="T2669" s="43">
        <f ca="1">_xll.BInterpol('Base CDI'!$H$4:$H$28,'Base CDI'!$J$4:$J$29,S2669,"Cubic","Extrapolate=Linear","MultiX=Average","Skip=True","Sort=True")</f>
        <v>14.441327307616472</v>
      </c>
      <c r="U2669" s="43">
        <f ca="1">_xll.BInterpol('Base CDI'!$H$4:$H$28,'Base CDI'!$I$4:$I$29,S2669,"Cubic","Extrapolate=Linear","MultiX=Average","Skip=True","Sort=True")</f>
        <v>14.256023180480728</v>
      </c>
    </row>
    <row r="2670" spans="16:21" x14ac:dyDescent="0.25">
      <c r="P2670" s="10">
        <v>38394</v>
      </c>
      <c r="Q2670">
        <v>12.04524</v>
      </c>
      <c r="S2670" s="42">
        <f t="shared" ca="1" si="46"/>
        <v>48431</v>
      </c>
      <c r="T2670" s="43">
        <f ca="1">_xll.BInterpol('Base CDI'!$H$4:$H$28,'Base CDI'!$J$4:$J$29,S2670,"Cubic","Extrapolate=Linear","MultiX=Average","Skip=True","Sort=True")</f>
        <v>14.441407839293586</v>
      </c>
      <c r="U2670" s="43">
        <f ca="1">_xll.BInterpol('Base CDI'!$H$4:$H$28,'Base CDI'!$I$4:$I$29,S2670,"Cubic","Extrapolate=Linear","MultiX=Average","Skip=True","Sort=True")</f>
        <v>14.256136165404017</v>
      </c>
    </row>
    <row r="2671" spans="16:21" x14ac:dyDescent="0.25">
      <c r="P2671" s="10">
        <v>38397</v>
      </c>
      <c r="Q2671">
        <v>12.05325</v>
      </c>
      <c r="S2671" s="42">
        <f t="shared" ca="1" si="46"/>
        <v>48432</v>
      </c>
      <c r="T2671" s="43">
        <f ca="1">_xll.BInterpol('Base CDI'!$H$4:$H$28,'Base CDI'!$J$4:$J$29,S2671,"Cubic","Extrapolate=Linear","MultiX=Average","Skip=True","Sort=True")</f>
        <v>14.441488141212373</v>
      </c>
      <c r="U2671" s="43">
        <f ca="1">_xll.BInterpol('Base CDI'!$H$4:$H$28,'Base CDI'!$I$4:$I$29,S2671,"Cubic","Extrapolate=Linear","MultiX=Average","Skip=True","Sort=True")</f>
        <v>14.256248867431543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48433</v>
      </c>
      <c r="T2672" s="43">
        <f ca="1">_xll.BInterpol('Base CDI'!$H$4:$H$28,'Base CDI'!$J$4:$J$29,S2672,"Cubic","Extrapolate=Linear","MultiX=Average","Skip=True","Sort=True")</f>
        <v>14.441568213492358</v>
      </c>
      <c r="U2672" s="43">
        <f ca="1">_xll.BInterpol('Base CDI'!$H$4:$H$28,'Base CDI'!$I$4:$I$29,S2672,"Cubic","Extrapolate=Linear","MultiX=Average","Skip=True","Sort=True")</f>
        <v>14.25636128664979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48434</v>
      </c>
      <c r="T2673" s="43">
        <f ca="1">_xll.BInterpol('Base CDI'!$H$4:$H$28,'Base CDI'!$J$4:$J$29,S2673,"Cubic","Extrapolate=Linear","MultiX=Average","Skip=True","Sort=True")</f>
        <v>14.441648056253067</v>
      </c>
      <c r="U2673" s="43">
        <f ca="1">_xll.BInterpol('Base CDI'!$H$4:$H$28,'Base CDI'!$I$4:$I$29,S2673,"Cubic","Extrapolate=Linear","MultiX=Average","Skip=True","Sort=True")</f>
        <v>14.256473423145236</v>
      </c>
    </row>
    <row r="2674" spans="16:21" x14ac:dyDescent="0.25">
      <c r="P2674" s="10">
        <v>38400</v>
      </c>
      <c r="Q2674">
        <v>12.07728</v>
      </c>
      <c r="S2674" s="42">
        <f t="shared" ca="1" si="46"/>
        <v>48435</v>
      </c>
      <c r="T2674" s="43">
        <f ca="1">_xll.BInterpol('Base CDI'!$H$4:$H$28,'Base CDI'!$J$4:$J$29,S2674,"Cubic","Extrapolate=Linear","MultiX=Average","Skip=True","Sort=True")</f>
        <v>14.441727669614027</v>
      </c>
      <c r="U2674" s="43">
        <f ca="1">_xll.BInterpol('Base CDI'!$H$4:$H$28,'Base CDI'!$I$4:$I$29,S2674,"Cubic","Extrapolate=Linear","MultiX=Average","Skip=True","Sort=True")</f>
        <v>14.256585277004366</v>
      </c>
    </row>
    <row r="2675" spans="16:21" x14ac:dyDescent="0.25">
      <c r="P2675" s="10">
        <v>38401</v>
      </c>
      <c r="Q2675">
        <v>12.0855</v>
      </c>
      <c r="S2675" s="42">
        <f t="shared" ca="1" si="46"/>
        <v>48436</v>
      </c>
      <c r="T2675" s="43">
        <f ca="1">_xll.BInterpol('Base CDI'!$H$4:$H$28,'Base CDI'!$J$4:$J$29,S2675,"Cubic","Extrapolate=Linear","MultiX=Average","Skip=True","Sort=True")</f>
        <v>14.441807053694763</v>
      </c>
      <c r="U2675" s="43">
        <f ca="1">_xll.BInterpol('Base CDI'!$H$4:$H$28,'Base CDI'!$I$4:$I$29,S2675,"Cubic","Extrapolate=Linear","MultiX=Average","Skip=True","Sort=True")</f>
        <v>14.256696848313656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48437</v>
      </c>
      <c r="T2676" s="43">
        <f ca="1">_xll.BInterpol('Base CDI'!$H$4:$H$28,'Base CDI'!$J$4:$J$29,S2676,"Cubic","Extrapolate=Linear","MultiX=Average","Skip=True","Sort=True")</f>
        <v>14.4418862086148</v>
      </c>
      <c r="U2676" s="43">
        <f ca="1">_xll.BInterpol('Base CDI'!$H$4:$H$28,'Base CDI'!$I$4:$I$29,S2676,"Cubic","Extrapolate=Linear","MultiX=Average","Skip=True","Sort=True")</f>
        <v>14.256808137159592</v>
      </c>
    </row>
    <row r="2677" spans="16:21" x14ac:dyDescent="0.25">
      <c r="P2677" s="10">
        <v>38405</v>
      </c>
      <c r="Q2677">
        <v>12.10195</v>
      </c>
      <c r="S2677" s="42">
        <f t="shared" ca="1" si="46"/>
        <v>48438</v>
      </c>
      <c r="T2677" s="43">
        <f ca="1">_xll.BInterpol('Base CDI'!$H$4:$H$28,'Base CDI'!$J$4:$J$29,S2677,"Cubic","Extrapolate=Linear","MultiX=Average","Skip=True","Sort=True")</f>
        <v>14.441965134493667</v>
      </c>
      <c r="U2677" s="43">
        <f ca="1">_xll.BInterpol('Base CDI'!$H$4:$H$28,'Base CDI'!$I$4:$I$29,S2677,"Cubic","Extrapolate=Linear","MultiX=Average","Skip=True","Sort=True")</f>
        <v>14.256919143628652</v>
      </c>
    </row>
    <row r="2678" spans="16:21" x14ac:dyDescent="0.25">
      <c r="P2678" s="10">
        <v>38406</v>
      </c>
      <c r="Q2678">
        <v>12.11018</v>
      </c>
      <c r="S2678" s="42">
        <f t="shared" ca="1" si="46"/>
        <v>48439</v>
      </c>
      <c r="T2678" s="43">
        <f ca="1">_xll.BInterpol('Base CDI'!$H$4:$H$28,'Base CDI'!$J$4:$J$29,S2678,"Cubic","Extrapolate=Linear","MultiX=Average","Skip=True","Sort=True")</f>
        <v>14.442043831450889</v>
      </c>
      <c r="U2678" s="43">
        <f ca="1">_xll.BInterpol('Base CDI'!$H$4:$H$28,'Base CDI'!$I$4:$I$29,S2678,"Cubic","Extrapolate=Linear","MultiX=Average","Skip=True","Sort=True")</f>
        <v>14.25702986780732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48440</v>
      </c>
      <c r="T2679" s="43">
        <f ca="1">_xll.BInterpol('Base CDI'!$H$4:$H$28,'Base CDI'!$J$4:$J$29,S2679,"Cubic","Extrapolate=Linear","MultiX=Average","Skip=True","Sort=True")</f>
        <v>14.442122299605991</v>
      </c>
      <c r="U2679" s="43">
        <f ca="1">_xll.BInterpol('Base CDI'!$H$4:$H$28,'Base CDI'!$I$4:$I$29,S2679,"Cubic","Extrapolate=Linear","MultiX=Average","Skip=True","Sort=True")</f>
        <v>14.257140309782077</v>
      </c>
    </row>
    <row r="2680" spans="16:21" x14ac:dyDescent="0.25">
      <c r="P2680" s="10">
        <v>38408</v>
      </c>
      <c r="Q2680">
        <v>12.12665</v>
      </c>
      <c r="S2680" s="42">
        <f t="shared" ca="1" si="46"/>
        <v>48441</v>
      </c>
      <c r="T2680" s="43">
        <f ca="1">_xll.BInterpol('Base CDI'!$H$4:$H$28,'Base CDI'!$J$4:$J$29,S2680,"Cubic","Extrapolate=Linear","MultiX=Average","Skip=True","Sort=True")</f>
        <v>14.442200539078499</v>
      </c>
      <c r="U2680" s="43">
        <f ca="1">_xll.BInterpol('Base CDI'!$H$4:$H$28,'Base CDI'!$I$4:$I$29,S2680,"Cubic","Extrapolate=Linear","MultiX=Average","Skip=True","Sort=True")</f>
        <v>14.2572504696394</v>
      </c>
    </row>
    <row r="2681" spans="16:21" x14ac:dyDescent="0.25">
      <c r="P2681" s="10">
        <v>38411</v>
      </c>
      <c r="Q2681">
        <v>12.1349</v>
      </c>
      <c r="S2681" s="42">
        <f t="shared" ca="1" si="46"/>
        <v>48442</v>
      </c>
      <c r="T2681" s="43">
        <f ca="1">_xll.BInterpol('Base CDI'!$H$4:$H$28,'Base CDI'!$J$4:$J$29,S2681,"Cubic","Extrapolate=Linear","MultiX=Average","Skip=True","Sort=True")</f>
        <v>14.442278549987938</v>
      </c>
      <c r="U2681" s="43">
        <f ca="1">_xll.BInterpol('Base CDI'!$H$4:$H$28,'Base CDI'!$I$4:$I$29,S2681,"Cubic","Extrapolate=Linear","MultiX=Average","Skip=True","Sort=True")</f>
        <v>14.257360347465777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48443</v>
      </c>
      <c r="T2682" s="43">
        <f ca="1">_xll.BInterpol('Base CDI'!$H$4:$H$28,'Base CDI'!$J$4:$J$29,S2682,"Cubic","Extrapolate=Linear","MultiX=Average","Skip=True","Sort=True")</f>
        <v>14.442356332453837</v>
      </c>
      <c r="U2682" s="43">
        <f ca="1">_xll.BInterpol('Base CDI'!$H$4:$H$28,'Base CDI'!$I$4:$I$29,S2682,"Cubic","Extrapolate=Linear","MultiX=Average","Skip=True","Sort=True")</f>
        <v>14.257469943347683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48444</v>
      </c>
      <c r="T2683" s="43">
        <f ca="1">_xll.BInterpol('Base CDI'!$H$4:$H$28,'Base CDI'!$J$4:$J$29,S2683,"Cubic","Extrapolate=Linear","MultiX=Average","Skip=True","Sort=True")</f>
        <v>14.442433886595721</v>
      </c>
      <c r="U2683" s="43">
        <f ca="1">_xll.BInterpol('Base CDI'!$H$4:$H$28,'Base CDI'!$I$4:$I$29,S2683,"Cubic","Extrapolate=Linear","MultiX=Average","Skip=True","Sort=True")</f>
        <v>14.257579257371603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48445</v>
      </c>
      <c r="T2684" s="43">
        <f ca="1">_xll.BInterpol('Base CDI'!$H$4:$H$28,'Base CDI'!$J$4:$J$29,S2684,"Cubic","Extrapolate=Linear","MultiX=Average","Skip=True","Sort=True")</f>
        <v>14.442511212533114</v>
      </c>
      <c r="U2684" s="43">
        <f ca="1">_xll.BInterpol('Base CDI'!$H$4:$H$28,'Base CDI'!$I$4:$I$29,S2684,"Cubic","Extrapolate=Linear","MultiX=Average","Skip=True","Sort=True")</f>
        <v>14.257688289624017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48446</v>
      </c>
      <c r="T2685" s="43">
        <f ca="1">_xll.BInterpol('Base CDI'!$H$4:$H$28,'Base CDI'!$J$4:$J$29,S2685,"Cubic","Extrapolate=Linear","MultiX=Average","Skip=True","Sort=True")</f>
        <v>14.442588310385545</v>
      </c>
      <c r="U2685" s="43">
        <f ca="1">_xll.BInterpol('Base CDI'!$H$4:$H$28,'Base CDI'!$I$4:$I$29,S2685,"Cubic","Extrapolate=Linear","MultiX=Average","Skip=True","Sort=True")</f>
        <v>14.257797040191408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48447</v>
      </c>
      <c r="T2686" s="43">
        <f ca="1">_xll.BInterpol('Base CDI'!$H$4:$H$28,'Base CDI'!$J$4:$J$29,S2686,"Cubic","Extrapolate=Linear","MultiX=Average","Skip=True","Sort=True")</f>
        <v>14.442665180272538</v>
      </c>
      <c r="U2686" s="43">
        <f ca="1">_xll.BInterpol('Base CDI'!$H$4:$H$28,'Base CDI'!$I$4:$I$29,S2686,"Cubic","Extrapolate=Linear","MultiX=Average","Skip=True","Sort=True")</f>
        <v>14.257905509160254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48448</v>
      </c>
      <c r="T2687" s="43">
        <f ca="1">_xll.BInterpol('Base CDI'!$H$4:$H$28,'Base CDI'!$J$4:$J$29,S2687,"Cubic","Extrapolate=Linear","MultiX=Average","Skip=True","Sort=True")</f>
        <v>14.442741822313621</v>
      </c>
      <c r="U2687" s="43">
        <f ca="1">_xll.BInterpol('Base CDI'!$H$4:$H$28,'Base CDI'!$I$4:$I$29,S2687,"Cubic","Extrapolate=Linear","MultiX=Average","Skip=True","Sort=True")</f>
        <v>14.25801369661704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48449</v>
      </c>
      <c r="T2688" s="43">
        <f ca="1">_xll.BInterpol('Base CDI'!$H$4:$H$28,'Base CDI'!$J$4:$J$29,S2688,"Cubic","Extrapolate=Linear","MultiX=Average","Skip=True","Sort=True")</f>
        <v>14.442818236628318</v>
      </c>
      <c r="U2688" s="43">
        <f ca="1">_xll.BInterpol('Base CDI'!$H$4:$H$28,'Base CDI'!$I$4:$I$29,S2688,"Cubic","Extrapolate=Linear","MultiX=Average","Skip=True","Sort=True")</f>
        <v>14.258121602648243</v>
      </c>
    </row>
    <row r="2689" spans="16:21" x14ac:dyDescent="0.25">
      <c r="P2689" s="10">
        <v>38421</v>
      </c>
      <c r="Q2689">
        <v>12.20096</v>
      </c>
      <c r="S2689" s="42">
        <f t="shared" ca="1" si="46"/>
        <v>48450</v>
      </c>
      <c r="T2689" s="43">
        <f ca="1">_xll.BInterpol('Base CDI'!$H$4:$H$28,'Base CDI'!$J$4:$J$29,S2689,"Cubic","Extrapolate=Linear","MultiX=Average","Skip=True","Sort=True")</f>
        <v>14.442894423336154</v>
      </c>
      <c r="U2689" s="43">
        <f ca="1">_xll.BInterpol('Base CDI'!$H$4:$H$28,'Base CDI'!$I$4:$I$29,S2689,"Cubic","Extrapolate=Linear","MultiX=Average","Skip=True","Sort=True")</f>
        <v>14.258229227340347</v>
      </c>
    </row>
    <row r="2690" spans="16:21" x14ac:dyDescent="0.25">
      <c r="P2690" s="10">
        <v>38422</v>
      </c>
      <c r="Q2690">
        <v>12.20923</v>
      </c>
      <c r="S2690" s="42">
        <f t="shared" ca="1" si="46"/>
        <v>48451</v>
      </c>
      <c r="T2690" s="43">
        <f ca="1">_xll.BInterpol('Base CDI'!$H$4:$H$28,'Base CDI'!$J$4:$J$29,S2690,"Cubic","Extrapolate=Linear","MultiX=Average","Skip=True","Sort=True")</f>
        <v>14.442970382556657</v>
      </c>
      <c r="U2690" s="43">
        <f ca="1">_xll.BInterpol('Base CDI'!$H$4:$H$28,'Base CDI'!$I$4:$I$29,S2690,"Cubic","Extrapolate=Linear","MultiX=Average","Skip=True","Sort=True")</f>
        <v>14.258336570779834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48452</v>
      </c>
      <c r="T2691" s="43">
        <f ca="1">_xll.BInterpol('Base CDI'!$H$4:$H$28,'Base CDI'!$J$4:$J$29,S2691,"Cubic","Extrapolate=Linear","MultiX=Average","Skip=True","Sort=True")</f>
        <v>14.443046114409354</v>
      </c>
      <c r="U2691" s="43">
        <f ca="1">_xll.BInterpol('Base CDI'!$H$4:$H$28,'Base CDI'!$I$4:$I$29,S2691,"Cubic","Extrapolate=Linear","MultiX=Average","Skip=True","Sort=True")</f>
        <v>14.258443633053183</v>
      </c>
    </row>
    <row r="2692" spans="16:21" x14ac:dyDescent="0.25">
      <c r="P2692" s="10">
        <v>38426</v>
      </c>
      <c r="Q2692">
        <v>12.22579</v>
      </c>
      <c r="S2692" s="42">
        <f t="shared" ca="1" si="46"/>
        <v>48453</v>
      </c>
      <c r="T2692" s="43">
        <f ca="1">_xll.BInterpol('Base CDI'!$H$4:$H$28,'Base CDI'!$J$4:$J$29,S2692,"Cubic","Extrapolate=Linear","MultiX=Average","Skip=True","Sort=True")</f>
        <v>14.44312161901377</v>
      </c>
      <c r="U2692" s="43">
        <f ca="1">_xll.BInterpol('Base CDI'!$H$4:$H$28,'Base CDI'!$I$4:$I$29,S2692,"Cubic","Extrapolate=Linear","MultiX=Average","Skip=True","Sort=True")</f>
        <v>14.258550414246876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48454</v>
      </c>
      <c r="T2693" s="43">
        <f ca="1">_xll.BInterpol('Base CDI'!$H$4:$H$28,'Base CDI'!$J$4:$J$29,S2693,"Cubic","Extrapolate=Linear","MultiX=Average","Skip=True","Sort=True")</f>
        <v>14.443196896489429</v>
      </c>
      <c r="U2693" s="43">
        <f ca="1">_xll.BInterpol('Base CDI'!$H$4:$H$28,'Base CDI'!$I$4:$I$29,S2693,"Cubic","Extrapolate=Linear","MultiX=Average","Skip=True","Sort=True")</f>
        <v>14.258656914447396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48455</v>
      </c>
      <c r="T2694" s="43">
        <f ca="1">_xll.BInterpol('Base CDI'!$H$4:$H$28,'Base CDI'!$J$4:$J$29,S2694,"Cubic","Extrapolate=Linear","MultiX=Average","Skip=True","Sort=True")</f>
        <v>14.443271946955861</v>
      </c>
      <c r="U2694" s="43">
        <f ca="1">_xll.BInterpol('Base CDI'!$H$4:$H$28,'Base CDI'!$I$4:$I$29,S2694,"Cubic","Extrapolate=Linear","MultiX=Average","Skip=True","Sort=True")</f>
        <v>14.258763133741223</v>
      </c>
    </row>
    <row r="2695" spans="16:21" x14ac:dyDescent="0.25">
      <c r="P2695" s="10">
        <v>38429</v>
      </c>
      <c r="Q2695">
        <v>12.25089</v>
      </c>
      <c r="S2695" s="42">
        <f t="shared" ca="1" si="46"/>
        <v>48456</v>
      </c>
      <c r="T2695" s="43">
        <f ca="1">_xll.BInterpol('Base CDI'!$H$4:$H$28,'Base CDI'!$J$4:$J$29,S2695,"Cubic","Extrapolate=Linear","MultiX=Average","Skip=True","Sort=True")</f>
        <v>14.443346770532587</v>
      </c>
      <c r="U2695" s="43">
        <f ca="1">_xll.BInterpol('Base CDI'!$H$4:$H$28,'Base CDI'!$I$4:$I$29,S2695,"Cubic","Extrapolate=Linear","MultiX=Average","Skip=True","Sort=True")</f>
        <v>14.258869072214836</v>
      </c>
    </row>
    <row r="2696" spans="16:21" x14ac:dyDescent="0.25">
      <c r="P2696" s="10">
        <v>38432</v>
      </c>
      <c r="Q2696">
        <v>12.25942</v>
      </c>
      <c r="S2696" s="42">
        <f t="shared" ca="1" si="46"/>
        <v>48457</v>
      </c>
      <c r="T2696" s="43">
        <f ca="1">_xll.BInterpol('Base CDI'!$H$4:$H$28,'Base CDI'!$J$4:$J$29,S2696,"Cubic","Extrapolate=Linear","MultiX=Average","Skip=True","Sort=True")</f>
        <v>14.443421367339138</v>
      </c>
      <c r="U2696" s="43">
        <f ca="1">_xll.BInterpol('Base CDI'!$H$4:$H$28,'Base CDI'!$I$4:$I$29,S2696,"Cubic","Extrapolate=Linear","MultiX=Average","Skip=True","Sort=True")</f>
        <v>14.258974729954719</v>
      </c>
    </row>
    <row r="2697" spans="16:21" x14ac:dyDescent="0.25">
      <c r="P2697" s="10">
        <v>38433</v>
      </c>
      <c r="Q2697">
        <v>12.26796</v>
      </c>
      <c r="S2697" s="42">
        <f t="shared" ca="1" si="46"/>
        <v>48458</v>
      </c>
      <c r="T2697" s="43">
        <f ca="1">_xll.BInterpol('Base CDI'!$H$4:$H$28,'Base CDI'!$J$4:$J$29,S2697,"Cubic","Extrapolate=Linear","MultiX=Average","Skip=True","Sort=True")</f>
        <v>14.443495737495036</v>
      </c>
      <c r="U2697" s="43">
        <f ca="1">_xll.BInterpol('Base CDI'!$H$4:$H$28,'Base CDI'!$I$4:$I$29,S2697,"Cubic","Extrapolate=Linear","MultiX=Average","Skip=True","Sort=True")</f>
        <v>14.259080107047353</v>
      </c>
    </row>
    <row r="2698" spans="16:21" x14ac:dyDescent="0.25">
      <c r="P2698" s="10">
        <v>38434</v>
      </c>
      <c r="Q2698">
        <v>12.27651</v>
      </c>
      <c r="S2698" s="42">
        <f t="shared" ca="1" si="46"/>
        <v>48459</v>
      </c>
      <c r="T2698" s="43">
        <f ca="1">_xll.BInterpol('Base CDI'!$H$4:$H$28,'Base CDI'!$J$4:$J$29,S2698,"Cubic","Extrapolate=Linear","MultiX=Average","Skip=True","Sort=True")</f>
        <v>14.44356988111981</v>
      </c>
      <c r="U2698" s="43">
        <f ca="1">_xll.BInterpol('Base CDI'!$H$4:$H$28,'Base CDI'!$I$4:$I$29,S2698,"Cubic","Extrapolate=Linear","MultiX=Average","Skip=True","Sort=True")</f>
        <v>14.25918520357922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48460</v>
      </c>
      <c r="T2699" s="43">
        <f ca="1">_xll.BInterpol('Base CDI'!$H$4:$H$28,'Base CDI'!$J$4:$J$29,S2699,"Cubic","Extrapolate=Linear","MultiX=Average","Skip=True","Sort=True")</f>
        <v>14.443643798332985</v>
      </c>
      <c r="U2699" s="43">
        <f ca="1">_xll.BInterpol('Base CDI'!$H$4:$H$28,'Base CDI'!$I$4:$I$29,S2699,"Cubic","Extrapolate=Linear","MultiX=Average","Skip=True","Sort=True")</f>
        <v>14.259290019636799</v>
      </c>
    </row>
    <row r="2700" spans="16:21" x14ac:dyDescent="0.25">
      <c r="P2700" s="10">
        <v>38439</v>
      </c>
      <c r="Q2700">
        <v>12.29364</v>
      </c>
      <c r="S2700" s="42">
        <f t="shared" ca="1" si="47"/>
        <v>48461</v>
      </c>
      <c r="T2700" s="43">
        <f ca="1">_xll.BInterpol('Base CDI'!$H$4:$H$28,'Base CDI'!$J$4:$J$29,S2700,"Cubic","Extrapolate=Linear","MultiX=Average","Skip=True","Sort=True")</f>
        <v>14.443717489254087</v>
      </c>
      <c r="U2700" s="43">
        <f ca="1">_xll.BInterpol('Base CDI'!$H$4:$H$28,'Base CDI'!$I$4:$I$29,S2700,"Cubic","Extrapolate=Linear","MultiX=Average","Skip=True","Sort=True")</f>
        <v>14.259394555306571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48462</v>
      </c>
      <c r="T2701" s="43">
        <f ca="1">_xll.BInterpol('Base CDI'!$H$4:$H$28,'Base CDI'!$J$4:$J$29,S2701,"Cubic","Extrapolate=Linear","MultiX=Average","Skip=True","Sort=True")</f>
        <v>14.44379095400264</v>
      </c>
      <c r="U2701" s="43">
        <f ca="1">_xll.BInterpol('Base CDI'!$H$4:$H$28,'Base CDI'!$I$4:$I$29,S2701,"Cubic","Extrapolate=Linear","MultiX=Average","Skip=True","Sort=True")</f>
        <v>14.259498810675019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48463</v>
      </c>
      <c r="T2702" s="43">
        <f ca="1">_xll.BInterpol('Base CDI'!$H$4:$H$28,'Base CDI'!$J$4:$J$29,S2702,"Cubic","Extrapolate=Linear","MultiX=Average","Skip=True","Sort=True")</f>
        <v>14.443864192698175</v>
      </c>
      <c r="U2702" s="43">
        <f ca="1">_xll.BInterpol('Base CDI'!$H$4:$H$28,'Base CDI'!$I$4:$I$29,S2702,"Cubic","Extrapolate=Linear","MultiX=Average","Skip=True","Sort=True")</f>
        <v>14.259602785828626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48464</v>
      </c>
      <c r="T2703" s="43">
        <f ca="1">_xll.BInterpol('Base CDI'!$H$4:$H$28,'Base CDI'!$J$4:$J$29,S2703,"Cubic","Extrapolate=Linear","MultiX=Average","Skip=True","Sort=True")</f>
        <v>14.443937205460212</v>
      </c>
      <c r="U2703" s="43">
        <f ca="1">_xll.BInterpol('Base CDI'!$H$4:$H$28,'Base CDI'!$I$4:$I$29,S2703,"Cubic","Extrapolate=Linear","MultiX=Average","Skip=True","Sort=True")</f>
        <v>14.25970648085387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48465</v>
      </c>
      <c r="T2704" s="43">
        <f ca="1">_xll.BInterpol('Base CDI'!$H$4:$H$28,'Base CDI'!$J$4:$J$29,S2704,"Cubic","Extrapolate=Linear","MultiX=Average","Skip=True","Sort=True")</f>
        <v>14.444009992408283</v>
      </c>
      <c r="U2704" s="43">
        <f ca="1">_xll.BInterpol('Base CDI'!$H$4:$H$28,'Base CDI'!$I$4:$I$29,S2704,"Cubic","Extrapolate=Linear","MultiX=Average","Skip=True","Sort=True")</f>
        <v>14.259809895837233</v>
      </c>
    </row>
    <row r="2705" spans="16:21" x14ac:dyDescent="0.25">
      <c r="P2705" s="10">
        <v>38446</v>
      </c>
      <c r="Q2705">
        <v>12.33656</v>
      </c>
      <c r="S2705" s="42">
        <f t="shared" ca="1" si="47"/>
        <v>48466</v>
      </c>
      <c r="T2705" s="43">
        <f ca="1">_xll.BInterpol('Base CDI'!$H$4:$H$28,'Base CDI'!$J$4:$J$29,S2705,"Cubic","Extrapolate=Linear","MultiX=Average","Skip=True","Sort=True")</f>
        <v>14.444082553661909</v>
      </c>
      <c r="U2705" s="43">
        <f ca="1">_xll.BInterpol('Base CDI'!$H$4:$H$28,'Base CDI'!$I$4:$I$29,S2705,"Cubic","Extrapolate=Linear","MultiX=Average","Skip=True","Sort=True")</f>
        <v>14.259913030865198</v>
      </c>
    </row>
    <row r="2706" spans="16:21" x14ac:dyDescent="0.25">
      <c r="P2706" s="10">
        <v>38447</v>
      </c>
      <c r="Q2706">
        <v>12.34516</v>
      </c>
      <c r="S2706" s="42">
        <f t="shared" ca="1" si="47"/>
        <v>48467</v>
      </c>
      <c r="T2706" s="43">
        <f ca="1">_xll.BInterpol('Base CDI'!$H$4:$H$28,'Base CDI'!$J$4:$J$29,S2706,"Cubic","Extrapolate=Linear","MultiX=Average","Skip=True","Sort=True")</f>
        <v>14.444154889340618</v>
      </c>
      <c r="U2706" s="43">
        <f ca="1">_xll.BInterpol('Base CDI'!$H$4:$H$28,'Base CDI'!$I$4:$I$29,S2706,"Cubic","Extrapolate=Linear","MultiX=Average","Skip=True","Sort=True")</f>
        <v>14.260015886024243</v>
      </c>
    </row>
    <row r="2707" spans="16:21" x14ac:dyDescent="0.25">
      <c r="P2707" s="10">
        <v>38448</v>
      </c>
      <c r="Q2707">
        <v>12.35378</v>
      </c>
      <c r="S2707" s="42">
        <f t="shared" ca="1" si="47"/>
        <v>48468</v>
      </c>
      <c r="T2707" s="43">
        <f ca="1">_xll.BInterpol('Base CDI'!$H$4:$H$28,'Base CDI'!$J$4:$J$29,S2707,"Cubic","Extrapolate=Linear","MultiX=Average","Skip=True","Sort=True")</f>
        <v>14.444226999563936</v>
      </c>
      <c r="U2707" s="43">
        <f ca="1">_xll.BInterpol('Base CDI'!$H$4:$H$28,'Base CDI'!$I$4:$I$29,S2707,"Cubic","Extrapolate=Linear","MultiX=Average","Skip=True","Sort=True")</f>
        <v>14.260118461400852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48469</v>
      </c>
      <c r="T2708" s="43">
        <f ca="1">_xll.BInterpol('Base CDI'!$H$4:$H$28,'Base CDI'!$J$4:$J$29,S2708,"Cubic","Extrapolate=Linear","MultiX=Average","Skip=True","Sort=True")</f>
        <v>14.44429888445139</v>
      </c>
      <c r="U2708" s="43">
        <f ca="1">_xll.BInterpol('Base CDI'!$H$4:$H$28,'Base CDI'!$I$4:$I$29,S2708,"Cubic","Extrapolate=Linear","MultiX=Average","Skip=True","Sort=True")</f>
        <v>14.260220757081505</v>
      </c>
    </row>
    <row r="2709" spans="16:21" x14ac:dyDescent="0.25">
      <c r="P2709" s="10">
        <v>38450</v>
      </c>
      <c r="Q2709">
        <v>12.37102</v>
      </c>
      <c r="S2709" s="42">
        <f t="shared" ca="1" si="47"/>
        <v>48470</v>
      </c>
      <c r="T2709" s="43">
        <f ca="1">_xll.BInterpol('Base CDI'!$H$4:$H$28,'Base CDI'!$J$4:$J$29,S2709,"Cubic","Extrapolate=Linear","MultiX=Average","Skip=True","Sort=True")</f>
        <v>14.444370544122505</v>
      </c>
      <c r="U2709" s="43">
        <f ca="1">_xll.BInterpol('Base CDI'!$H$4:$H$28,'Base CDI'!$I$4:$I$29,S2709,"Cubic","Extrapolate=Linear","MultiX=Average","Skip=True","Sort=True")</f>
        <v>14.260322773152684</v>
      </c>
    </row>
    <row r="2710" spans="16:21" x14ac:dyDescent="0.25">
      <c r="P2710" s="10">
        <v>38453</v>
      </c>
      <c r="Q2710">
        <v>12.37965</v>
      </c>
      <c r="S2710" s="42">
        <f t="shared" ca="1" si="47"/>
        <v>48471</v>
      </c>
      <c r="T2710" s="43">
        <f ca="1">_xll.BInterpol('Base CDI'!$H$4:$H$28,'Base CDI'!$J$4:$J$29,S2710,"Cubic","Extrapolate=Linear","MultiX=Average","Skip=True","Sort=True")</f>
        <v>14.444441978696807</v>
      </c>
      <c r="U2710" s="43">
        <f ca="1">_xll.BInterpol('Base CDI'!$H$4:$H$28,'Base CDI'!$I$4:$I$29,S2710,"Cubic","Extrapolate=Linear","MultiX=Average","Skip=True","Sort=True")</f>
        <v>14.26042450970087</v>
      </c>
    </row>
    <row r="2711" spans="16:21" x14ac:dyDescent="0.25">
      <c r="P2711" s="10">
        <v>38454</v>
      </c>
      <c r="Q2711">
        <v>12.38828</v>
      </c>
      <c r="S2711" s="42">
        <f t="shared" ca="1" si="47"/>
        <v>48472</v>
      </c>
      <c r="T2711" s="43">
        <f ca="1">_xll.BInterpol('Base CDI'!$H$4:$H$28,'Base CDI'!$J$4:$J$29,S2711,"Cubic","Extrapolate=Linear","MultiX=Average","Skip=True","Sort=True")</f>
        <v>14.44451318829382</v>
      </c>
      <c r="U2711" s="43">
        <f ca="1">_xll.BInterpol('Base CDI'!$H$4:$H$28,'Base CDI'!$I$4:$I$29,S2711,"Cubic","Extrapolate=Linear","MultiX=Average","Skip=True","Sort=True")</f>
        <v>14.260525966812544</v>
      </c>
    </row>
    <row r="2712" spans="16:21" x14ac:dyDescent="0.25">
      <c r="P2712" s="10">
        <v>38455</v>
      </c>
      <c r="Q2712">
        <v>12.3969</v>
      </c>
      <c r="S2712" s="42">
        <f t="shared" ca="1" si="47"/>
        <v>48473</v>
      </c>
      <c r="T2712" s="43">
        <f ca="1">_xll.BInterpol('Base CDI'!$H$4:$H$28,'Base CDI'!$J$4:$J$29,S2712,"Cubic","Extrapolate=Linear","MultiX=Average","Skip=True","Sort=True")</f>
        <v>14.444584173033075</v>
      </c>
      <c r="U2712" s="43">
        <f ca="1">_xll.BInterpol('Base CDI'!$H$4:$H$28,'Base CDI'!$I$4:$I$29,S2712,"Cubic","Extrapolate=Linear","MultiX=Average","Skip=True","Sort=True")</f>
        <v>14.260627144574189</v>
      </c>
    </row>
    <row r="2713" spans="16:21" x14ac:dyDescent="0.25">
      <c r="P2713" s="10">
        <v>38456</v>
      </c>
      <c r="Q2713">
        <v>12.40554</v>
      </c>
      <c r="S2713" s="42">
        <f t="shared" ca="1" si="47"/>
        <v>48474</v>
      </c>
      <c r="T2713" s="43">
        <f ca="1">_xll.BInterpol('Base CDI'!$H$4:$H$28,'Base CDI'!$J$4:$J$29,S2713,"Cubic","Extrapolate=Linear","MultiX=Average","Skip=True","Sort=True")</f>
        <v>14.444654933034094</v>
      </c>
      <c r="U2713" s="43">
        <f ca="1">_xll.BInterpol('Base CDI'!$H$4:$H$28,'Base CDI'!$I$4:$I$29,S2713,"Cubic","Extrapolate=Linear","MultiX=Average","Skip=True","Sort=True")</f>
        <v>14.260728043072282</v>
      </c>
    </row>
    <row r="2714" spans="16:21" x14ac:dyDescent="0.25">
      <c r="P2714" s="10">
        <v>38457</v>
      </c>
      <c r="Q2714">
        <v>12.41419</v>
      </c>
      <c r="S2714" s="42">
        <f t="shared" ca="1" si="47"/>
        <v>48475</v>
      </c>
      <c r="T2714" s="43">
        <f ca="1">_xll.BInterpol('Base CDI'!$H$4:$H$28,'Base CDI'!$J$4:$J$29,S2714,"Cubic","Extrapolate=Linear","MultiX=Average","Skip=True","Sort=True")</f>
        <v>14.444725468416404</v>
      </c>
      <c r="U2714" s="43">
        <f ca="1">_xll.BInterpol('Base CDI'!$H$4:$H$28,'Base CDI'!$I$4:$I$29,S2714,"Cubic","Extrapolate=Linear","MultiX=Average","Skip=True","Sort=True")</f>
        <v>14.260828662393308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48476</v>
      </c>
      <c r="T2715" s="43">
        <f ca="1">_xll.BInterpol('Base CDI'!$H$4:$H$28,'Base CDI'!$J$4:$J$29,S2715,"Cubic","Extrapolate=Linear","MultiX=Average","Skip=True","Sort=True")</f>
        <v>14.444795779299533</v>
      </c>
      <c r="U2715" s="43">
        <f ca="1">_xll.BInterpol('Base CDI'!$H$4:$H$28,'Base CDI'!$I$4:$I$29,S2715,"Cubic","Extrapolate=Linear","MultiX=Average","Skip=True","Sort=True")</f>
        <v>14.260929002623747</v>
      </c>
    </row>
    <row r="2716" spans="16:21" x14ac:dyDescent="0.25">
      <c r="P2716" s="10">
        <v>38461</v>
      </c>
      <c r="Q2716">
        <v>12.43149</v>
      </c>
      <c r="S2716" s="42">
        <f t="shared" ca="1" si="47"/>
        <v>48477</v>
      </c>
      <c r="T2716" s="43">
        <f ca="1">_xll.BInterpol('Base CDI'!$H$4:$H$28,'Base CDI'!$J$4:$J$29,S2716,"Cubic","Extrapolate=Linear","MultiX=Average","Skip=True","Sort=True")</f>
        <v>14.444865865803003</v>
      </c>
      <c r="U2716" s="43">
        <f ca="1">_xll.BInterpol('Base CDI'!$H$4:$H$28,'Base CDI'!$I$4:$I$29,S2716,"Cubic","Extrapolate=Linear","MultiX=Average","Skip=True","Sort=True")</f>
        <v>14.261029063850081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48478</v>
      </c>
      <c r="T2717" s="43">
        <f ca="1">_xll.BInterpol('Base CDI'!$H$4:$H$28,'Base CDI'!$J$4:$J$29,S2717,"Cubic","Extrapolate=Linear","MultiX=Average","Skip=True","Sort=True")</f>
        <v>14.444935728046342</v>
      </c>
      <c r="U2717" s="43">
        <f ca="1">_xll.BInterpol('Base CDI'!$H$4:$H$28,'Base CDI'!$I$4:$I$29,S2717,"Cubic","Extrapolate=Linear","MultiX=Average","Skip=True","Sort=True")</f>
        <v>14.26112884615879</v>
      </c>
    </row>
    <row r="2718" spans="16:21" x14ac:dyDescent="0.25">
      <c r="P2718" s="10">
        <v>38464</v>
      </c>
      <c r="Q2718">
        <v>12.44882</v>
      </c>
      <c r="S2718" s="42">
        <f t="shared" ca="1" si="47"/>
        <v>48479</v>
      </c>
      <c r="T2718" s="43">
        <f ca="1">_xll.BInterpol('Base CDI'!$H$4:$H$28,'Base CDI'!$J$4:$J$29,S2718,"Cubic","Extrapolate=Linear","MultiX=Average","Skip=True","Sort=True")</f>
        <v>14.445005366149077</v>
      </c>
      <c r="U2718" s="43">
        <f ca="1">_xll.BInterpol('Base CDI'!$H$4:$H$28,'Base CDI'!$I$4:$I$29,S2718,"Cubic","Extrapolate=Linear","MultiX=Average","Skip=True","Sort=True")</f>
        <v>14.261228349636358</v>
      </c>
    </row>
    <row r="2719" spans="16:21" x14ac:dyDescent="0.25">
      <c r="P2719" s="10">
        <v>38467</v>
      </c>
      <c r="Q2719">
        <v>12.45757</v>
      </c>
      <c r="S2719" s="42">
        <f t="shared" ca="1" si="47"/>
        <v>48480</v>
      </c>
      <c r="T2719" s="43">
        <f ca="1">_xll.BInterpol('Base CDI'!$H$4:$H$28,'Base CDI'!$J$4:$J$29,S2719,"Cubic","Extrapolate=Linear","MultiX=Average","Skip=True","Sort=True")</f>
        <v>14.445074780230735</v>
      </c>
      <c r="U2719" s="43">
        <f ca="1">_xll.BInterpol('Base CDI'!$H$4:$H$28,'Base CDI'!$I$4:$I$29,S2719,"Cubic","Extrapolate=Linear","MultiX=Average","Skip=True","Sort=True")</f>
        <v>14.261327574369263</v>
      </c>
    </row>
    <row r="2720" spans="16:21" x14ac:dyDescent="0.25">
      <c r="P2720" s="10">
        <v>38468</v>
      </c>
      <c r="Q2720">
        <v>12.46635</v>
      </c>
      <c r="S2720" s="42">
        <f t="shared" ca="1" si="47"/>
        <v>48481</v>
      </c>
      <c r="T2720" s="43">
        <f ca="1">_xll.BInterpol('Base CDI'!$H$4:$H$28,'Base CDI'!$J$4:$J$29,S2720,"Cubic","Extrapolate=Linear","MultiX=Average","Skip=True","Sort=True")</f>
        <v>14.44514397041084</v>
      </c>
      <c r="U2720" s="43">
        <f ca="1">_xll.BInterpol('Base CDI'!$H$4:$H$28,'Base CDI'!$I$4:$I$29,S2720,"Cubic","Extrapolate=Linear","MultiX=Average","Skip=True","Sort=True")</f>
        <v>14.261426520443987</v>
      </c>
    </row>
    <row r="2721" spans="16:21" x14ac:dyDescent="0.25">
      <c r="P2721" s="10">
        <v>38469</v>
      </c>
      <c r="Q2721">
        <v>12.47513</v>
      </c>
      <c r="S2721" s="42">
        <f t="shared" ca="1" si="47"/>
        <v>48482</v>
      </c>
      <c r="T2721" s="43">
        <f ca="1">_xll.BInterpol('Base CDI'!$H$4:$H$28,'Base CDI'!$J$4:$J$29,S2721,"Cubic","Extrapolate=Linear","MultiX=Average","Skip=True","Sort=True")</f>
        <v>14.445212936808916</v>
      </c>
      <c r="U2721" s="43">
        <f ca="1">_xll.BInterpol('Base CDI'!$H$4:$H$28,'Base CDI'!$I$4:$I$29,S2721,"Cubic","Extrapolate=Linear","MultiX=Average","Skip=True","Sort=True")</f>
        <v>14.261525187947012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48483</v>
      </c>
      <c r="T2722" s="43">
        <f ca="1">_xll.BInterpol('Base CDI'!$H$4:$H$28,'Base CDI'!$J$4:$J$29,S2722,"Cubic","Extrapolate=Linear","MultiX=Average","Skip=True","Sort=True")</f>
        <v>14.445281679544493</v>
      </c>
      <c r="U2722" s="43">
        <f ca="1">_xll.BInterpol('Base CDI'!$H$4:$H$28,'Base CDI'!$I$4:$I$29,S2722,"Cubic","Extrapolate=Linear","MultiX=Average","Skip=True","Sort=True")</f>
        <v>14.261623576964819</v>
      </c>
    </row>
    <row r="2723" spans="16:21" x14ac:dyDescent="0.25">
      <c r="P2723" s="10">
        <v>38471</v>
      </c>
      <c r="Q2723">
        <v>12.49272</v>
      </c>
      <c r="S2723" s="42">
        <f t="shared" ca="1" si="47"/>
        <v>48484</v>
      </c>
      <c r="T2723" s="43">
        <f ca="1">_xll.BInterpol('Base CDI'!$H$4:$H$28,'Base CDI'!$J$4:$J$29,S2723,"Cubic","Extrapolate=Linear","MultiX=Average","Skip=True","Sort=True")</f>
        <v>14.445350198737096</v>
      </c>
      <c r="U2723" s="43">
        <f ca="1">_xll.BInterpol('Base CDI'!$H$4:$H$28,'Base CDI'!$I$4:$I$29,S2723,"Cubic","Extrapolate=Linear","MultiX=Average","Skip=True","Sort=True")</f>
        <v>14.261721687583888</v>
      </c>
    </row>
    <row r="2724" spans="16:21" x14ac:dyDescent="0.25">
      <c r="P2724" s="10">
        <v>38474</v>
      </c>
      <c r="Q2724">
        <v>12.50154</v>
      </c>
      <c r="S2724" s="42">
        <f t="shared" ca="1" si="47"/>
        <v>48485</v>
      </c>
      <c r="T2724" s="43">
        <f ca="1">_xll.BInterpol('Base CDI'!$H$4:$H$28,'Base CDI'!$J$4:$J$29,S2724,"Cubic","Extrapolate=Linear","MultiX=Average","Skip=True","Sort=True")</f>
        <v>14.445418494506248</v>
      </c>
      <c r="U2724" s="43">
        <f ca="1">_xll.BInterpol('Base CDI'!$H$4:$H$28,'Base CDI'!$I$4:$I$29,S2724,"Cubic","Extrapolate=Linear","MultiX=Average","Skip=True","Sort=True")</f>
        <v>14.261819519890704</v>
      </c>
    </row>
    <row r="2725" spans="16:21" x14ac:dyDescent="0.25">
      <c r="P2725" s="10">
        <v>38475</v>
      </c>
      <c r="Q2725">
        <v>12.51037</v>
      </c>
      <c r="S2725" s="42">
        <f t="shared" ca="1" si="47"/>
        <v>48486</v>
      </c>
      <c r="T2725" s="43">
        <f ca="1">_xll.BInterpol('Base CDI'!$H$4:$H$28,'Base CDI'!$J$4:$J$29,S2725,"Cubic","Extrapolate=Linear","MultiX=Average","Skip=True","Sort=True")</f>
        <v>14.445486566971478</v>
      </c>
      <c r="U2725" s="43">
        <f ca="1">_xll.BInterpol('Base CDI'!$H$4:$H$28,'Base CDI'!$I$4:$I$29,S2725,"Cubic","Extrapolate=Linear","MultiX=Average","Skip=True","Sort=True")</f>
        <v>14.261917073971745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48487</v>
      </c>
      <c r="T2726" s="43">
        <f ca="1">_xll.BInterpol('Base CDI'!$H$4:$H$28,'Base CDI'!$J$4:$J$29,S2726,"Cubic","Extrapolate=Linear","MultiX=Average","Skip=True","Sort=True")</f>
        <v>14.445554416252314</v>
      </c>
      <c r="U2726" s="43">
        <f ca="1">_xll.BInterpol('Base CDI'!$H$4:$H$28,'Base CDI'!$I$4:$I$29,S2726,"Cubic","Extrapolate=Linear","MultiX=Average","Skip=True","Sort=True")</f>
        <v>14.262014349913491</v>
      </c>
    </row>
    <row r="2727" spans="16:21" x14ac:dyDescent="0.25">
      <c r="P2727" s="10">
        <v>38477</v>
      </c>
      <c r="Q2727">
        <v>12.52806</v>
      </c>
      <c r="S2727" s="42">
        <f t="shared" ca="1" si="47"/>
        <v>48488</v>
      </c>
      <c r="T2727" s="43">
        <f ca="1">_xll.BInterpol('Base CDI'!$H$4:$H$28,'Base CDI'!$J$4:$J$29,S2727,"Cubic","Extrapolate=Linear","MultiX=Average","Skip=True","Sort=True")</f>
        <v>14.445622042468278</v>
      </c>
      <c r="U2727" s="43">
        <f ca="1">_xll.BInterpol('Base CDI'!$H$4:$H$28,'Base CDI'!$I$4:$I$29,S2727,"Cubic","Extrapolate=Linear","MultiX=Average","Skip=True","Sort=True")</f>
        <v>14.262111347802428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48489</v>
      </c>
      <c r="T2728" s="43">
        <f ca="1">_xll.BInterpol('Base CDI'!$H$4:$H$28,'Base CDI'!$J$4:$J$29,S2728,"Cubic","Extrapolate=Linear","MultiX=Average","Skip=True","Sort=True")</f>
        <v>14.445689445738896</v>
      </c>
      <c r="U2728" s="43">
        <f ca="1">_xll.BInterpol('Base CDI'!$H$4:$H$28,'Base CDI'!$I$4:$I$29,S2728,"Cubic","Extrapolate=Linear","MultiX=Average","Skip=True","Sort=True")</f>
        <v>14.262208067725032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48490</v>
      </c>
      <c r="T2729" s="43">
        <f ca="1">_xll.BInterpol('Base CDI'!$H$4:$H$28,'Base CDI'!$J$4:$J$29,S2729,"Cubic","Extrapolate=Linear","MultiX=Average","Skip=True","Sort=True")</f>
        <v>14.445756626183698</v>
      </c>
      <c r="U2729" s="43">
        <f ca="1">_xll.BInterpol('Base CDI'!$H$4:$H$28,'Base CDI'!$I$4:$I$29,S2729,"Cubic","Extrapolate=Linear","MultiX=Average","Skip=True","Sort=True")</f>
        <v>14.262304509767789</v>
      </c>
    </row>
    <row r="2730" spans="16:21" x14ac:dyDescent="0.25">
      <c r="P2730" s="10">
        <v>38482</v>
      </c>
      <c r="Q2730">
        <v>12.55463</v>
      </c>
      <c r="S2730" s="42">
        <f t="shared" ca="1" si="47"/>
        <v>48491</v>
      </c>
      <c r="T2730" s="43">
        <f ca="1">_xll.BInterpol('Base CDI'!$H$4:$H$28,'Base CDI'!$J$4:$J$29,S2730,"Cubic","Extrapolate=Linear","MultiX=Average","Skip=True","Sort=True")</f>
        <v>14.445823583922206</v>
      </c>
      <c r="U2730" s="43">
        <f ca="1">_xll.BInterpol('Base CDI'!$H$4:$H$28,'Base CDI'!$I$4:$I$29,S2730,"Cubic","Extrapolate=Linear","MultiX=Average","Skip=True","Sort=True")</f>
        <v>14.262400674017178</v>
      </c>
    </row>
    <row r="2731" spans="16:21" x14ac:dyDescent="0.25">
      <c r="P2731" s="10">
        <v>38483</v>
      </c>
      <c r="Q2731">
        <v>12.56349</v>
      </c>
      <c r="S2731" s="42">
        <f t="shared" ca="1" si="47"/>
        <v>48492</v>
      </c>
      <c r="T2731" s="43">
        <f ca="1">_xll.BInterpol('Base CDI'!$H$4:$H$28,'Base CDI'!$J$4:$J$29,S2731,"Cubic","Extrapolate=Linear","MultiX=Average","Skip=True","Sort=True")</f>
        <v>14.445890319073948</v>
      </c>
      <c r="U2731" s="43">
        <f ca="1">_xll.BInterpol('Base CDI'!$H$4:$H$28,'Base CDI'!$I$4:$I$29,S2731,"Cubic","Extrapolate=Linear","MultiX=Average","Skip=True","Sort=True")</f>
        <v>14.262496560559679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48493</v>
      </c>
      <c r="T2732" s="43">
        <f ca="1">_xll.BInterpol('Base CDI'!$H$4:$H$28,'Base CDI'!$J$4:$J$29,S2732,"Cubic","Extrapolate=Linear","MultiX=Average","Skip=True","Sort=True")</f>
        <v>14.445956831758449</v>
      </c>
      <c r="U2732" s="43">
        <f ca="1">_xll.BInterpol('Base CDI'!$H$4:$H$28,'Base CDI'!$I$4:$I$29,S2732,"Cubic","Extrapolate=Linear","MultiX=Average","Skip=True","Sort=True")</f>
        <v>14.262592169481774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48494</v>
      </c>
      <c r="T2733" s="43">
        <f ca="1">_xll.BInterpol('Base CDI'!$H$4:$H$28,'Base CDI'!$J$4:$J$29,S2733,"Cubic","Extrapolate=Linear","MultiX=Average","Skip=True","Sort=True")</f>
        <v>14.446023122095237</v>
      </c>
      <c r="U2733" s="43">
        <f ca="1">_xll.BInterpol('Base CDI'!$H$4:$H$28,'Base CDI'!$I$4:$I$29,S2733,"Cubic","Extrapolate=Linear","MultiX=Average","Skip=True","Sort=True")</f>
        <v>14.262687500869946</v>
      </c>
    </row>
    <row r="2734" spans="16:21" x14ac:dyDescent="0.25">
      <c r="P2734" s="10">
        <v>38488</v>
      </c>
      <c r="Q2734">
        <v>12.59013</v>
      </c>
      <c r="S2734" s="42">
        <f t="shared" ca="1" si="47"/>
        <v>48495</v>
      </c>
      <c r="T2734" s="43">
        <f ca="1">_xll.BInterpol('Base CDI'!$H$4:$H$28,'Base CDI'!$J$4:$J$29,S2734,"Cubic","Extrapolate=Linear","MultiX=Average","Skip=True","Sort=True")</f>
        <v>14.446089190203836</v>
      </c>
      <c r="U2734" s="43">
        <f ca="1">_xll.BInterpol('Base CDI'!$H$4:$H$28,'Base CDI'!$I$4:$I$29,S2734,"Cubic","Extrapolate=Linear","MultiX=Average","Skip=True","Sort=True")</f>
        <v>14.262782554810675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48496</v>
      </c>
      <c r="T2735" s="43">
        <f ca="1">_xll.BInterpol('Base CDI'!$H$4:$H$28,'Base CDI'!$J$4:$J$29,S2735,"Cubic","Extrapolate=Linear","MultiX=Average","Skip=True","Sort=True")</f>
        <v>14.446155036203772</v>
      </c>
      <c r="U2735" s="43">
        <f ca="1">_xll.BInterpol('Base CDI'!$H$4:$H$28,'Base CDI'!$I$4:$I$29,S2735,"Cubic","Extrapolate=Linear","MultiX=Average","Skip=True","Sort=True")</f>
        <v>14.262877331390444</v>
      </c>
    </row>
    <row r="2736" spans="16:21" x14ac:dyDescent="0.25">
      <c r="P2736" s="10">
        <v>38490</v>
      </c>
      <c r="Q2736">
        <v>12.60792</v>
      </c>
      <c r="S2736" s="42">
        <f t="shared" ca="1" si="47"/>
        <v>48497</v>
      </c>
      <c r="T2736" s="43">
        <f ca="1">_xll.BInterpol('Base CDI'!$H$4:$H$28,'Base CDI'!$J$4:$J$29,S2736,"Cubic","Extrapolate=Linear","MultiX=Average","Skip=True","Sort=True")</f>
        <v>14.446220660214571</v>
      </c>
      <c r="U2736" s="43">
        <f ca="1">_xll.BInterpol('Base CDI'!$H$4:$H$28,'Base CDI'!$I$4:$I$29,S2736,"Cubic","Extrapolate=Linear","MultiX=Average","Skip=True","Sort=True")</f>
        <v>14.262971830695729</v>
      </c>
    </row>
    <row r="2737" spans="16:21" x14ac:dyDescent="0.25">
      <c r="P2737" s="10">
        <v>38491</v>
      </c>
      <c r="Q2737">
        <v>12.61683</v>
      </c>
      <c r="S2737" s="42">
        <f t="shared" ca="1" si="47"/>
        <v>48498</v>
      </c>
      <c r="T2737" s="43">
        <f ca="1">_xll.BInterpol('Base CDI'!$H$4:$H$28,'Base CDI'!$J$4:$J$29,S2737,"Cubic","Extrapolate=Linear","MultiX=Average","Skip=True","Sort=True")</f>
        <v>14.446286062355762</v>
      </c>
      <c r="U2737" s="43">
        <f ca="1">_xll.BInterpol('Base CDI'!$H$4:$H$28,'Base CDI'!$I$4:$I$29,S2737,"Cubic","Extrapolate=Linear","MultiX=Average","Skip=True","Sort=True")</f>
        <v>14.263066052813018</v>
      </c>
    </row>
    <row r="2738" spans="16:21" x14ac:dyDescent="0.25">
      <c r="P2738" s="10">
        <v>38492</v>
      </c>
      <c r="Q2738">
        <v>12.62584</v>
      </c>
      <c r="S2738" s="42">
        <f t="shared" ca="1" si="47"/>
        <v>48499</v>
      </c>
      <c r="T2738" s="43">
        <f ca="1">_xll.BInterpol('Base CDI'!$H$4:$H$28,'Base CDI'!$J$4:$J$29,S2738,"Cubic","Extrapolate=Linear","MultiX=Average","Skip=True","Sort=True")</f>
        <v>14.446351242746868</v>
      </c>
      <c r="U2738" s="43">
        <f ca="1">_xll.BInterpol('Base CDI'!$H$4:$H$28,'Base CDI'!$I$4:$I$29,S2738,"Cubic","Extrapolate=Linear","MultiX=Average","Skip=True","Sort=True")</f>
        <v>14.263159997828788</v>
      </c>
    </row>
    <row r="2739" spans="16:21" x14ac:dyDescent="0.25">
      <c r="P2739" s="10">
        <v>38495</v>
      </c>
      <c r="Q2739">
        <v>12.63485</v>
      </c>
      <c r="S2739" s="42">
        <f t="shared" ca="1" si="47"/>
        <v>48500</v>
      </c>
      <c r="T2739" s="43">
        <f ca="1">_xll.BInterpol('Base CDI'!$H$4:$H$28,'Base CDI'!$J$4:$J$29,S2739,"Cubic","Extrapolate=Linear","MultiX=Average","Skip=True","Sort=True")</f>
        <v>14.446416201507414</v>
      </c>
      <c r="U2739" s="43">
        <f ca="1">_xll.BInterpol('Base CDI'!$H$4:$H$28,'Base CDI'!$I$4:$I$29,S2739,"Cubic","Extrapolate=Linear","MultiX=Average","Skip=True","Sort=True")</f>
        <v>14.26325366582952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48501</v>
      </c>
      <c r="T2740" s="43">
        <f ca="1">_xll.BInterpol('Base CDI'!$H$4:$H$28,'Base CDI'!$J$4:$J$29,S2740,"Cubic","Extrapolate=Linear","MultiX=Average","Skip=True","Sort=True")</f>
        <v>14.446480938756929</v>
      </c>
      <c r="U2740" s="43">
        <f ca="1">_xll.BInterpol('Base CDI'!$H$4:$H$28,'Base CDI'!$I$4:$I$29,S2740,"Cubic","Extrapolate=Linear","MultiX=Average","Skip=True","Sort=True")</f>
        <v>14.263347056901699</v>
      </c>
    </row>
    <row r="2741" spans="16:21" x14ac:dyDescent="0.25">
      <c r="P2741" s="10">
        <v>38497</v>
      </c>
      <c r="Q2741">
        <v>12.65291</v>
      </c>
      <c r="S2741" s="42">
        <f t="shared" ca="1" si="47"/>
        <v>48502</v>
      </c>
      <c r="T2741" s="43">
        <f ca="1">_xll.BInterpol('Base CDI'!$H$4:$H$28,'Base CDI'!$J$4:$J$29,S2741,"Cubic","Extrapolate=Linear","MultiX=Average","Skip=True","Sort=True")</f>
        <v>14.446545454614938</v>
      </c>
      <c r="U2741" s="43">
        <f ca="1">_xll.BInterpol('Base CDI'!$H$4:$H$28,'Base CDI'!$I$4:$I$29,S2741,"Cubic","Extrapolate=Linear","MultiX=Average","Skip=True","Sort=True")</f>
        <v>14.263440171131803</v>
      </c>
    </row>
    <row r="2742" spans="16:21" x14ac:dyDescent="0.25">
      <c r="P2742" s="10">
        <v>38499</v>
      </c>
      <c r="Q2742">
        <v>12.66194</v>
      </c>
      <c r="S2742" s="42">
        <f t="shared" ca="1" si="47"/>
        <v>48503</v>
      </c>
      <c r="T2742" s="43">
        <f ca="1">_xll.BInterpol('Base CDI'!$H$4:$H$28,'Base CDI'!$J$4:$J$29,S2742,"Cubic","Extrapolate=Linear","MultiX=Average","Skip=True","Sort=True")</f>
        <v>14.446609749200967</v>
      </c>
      <c r="U2742" s="43">
        <f ca="1">_xll.BInterpol('Base CDI'!$H$4:$H$28,'Base CDI'!$I$4:$I$29,S2742,"Cubic","Extrapolate=Linear","MultiX=Average","Skip=True","Sort=True")</f>
        <v>14.263533008606313</v>
      </c>
    </row>
    <row r="2743" spans="16:21" x14ac:dyDescent="0.25">
      <c r="P2743" s="10">
        <v>38502</v>
      </c>
      <c r="Q2743">
        <v>12.67098</v>
      </c>
      <c r="S2743" s="42">
        <f t="shared" ca="1" si="47"/>
        <v>48504</v>
      </c>
      <c r="T2743" s="43">
        <f ca="1">_xll.BInterpol('Base CDI'!$H$4:$H$28,'Base CDI'!$J$4:$J$29,S2743,"Cubic","Extrapolate=Linear","MultiX=Average","Skip=True","Sort=True")</f>
        <v>14.446673822634542</v>
      </c>
      <c r="U2743" s="43">
        <f ca="1">_xll.BInterpol('Base CDI'!$H$4:$H$28,'Base CDI'!$I$4:$I$29,S2743,"Cubic","Extrapolate=Linear","MultiX=Average","Skip=True","Sort=True")</f>
        <v>14.263625569411712</v>
      </c>
    </row>
    <row r="2744" spans="16:21" x14ac:dyDescent="0.25">
      <c r="P2744" s="10">
        <v>38503</v>
      </c>
      <c r="Q2744">
        <v>12.68004</v>
      </c>
      <c r="S2744" s="42">
        <f t="shared" ca="1" si="47"/>
        <v>48505</v>
      </c>
      <c r="T2744" s="43">
        <f ca="1">_xll.BInterpol('Base CDI'!$H$4:$H$28,'Base CDI'!$J$4:$J$29,S2744,"Cubic","Extrapolate=Linear","MultiX=Average","Skip=True","Sort=True")</f>
        <v>14.446737675035187</v>
      </c>
      <c r="U2744" s="43">
        <f ca="1">_xll.BInterpol('Base CDI'!$H$4:$H$28,'Base CDI'!$I$4:$I$29,S2744,"Cubic","Extrapolate=Linear","MultiX=Average","Skip=True","Sort=True")</f>
        <v>14.263717853634482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48506</v>
      </c>
      <c r="T2745" s="43">
        <f ca="1">_xll.BInterpol('Base CDI'!$H$4:$H$28,'Base CDI'!$J$4:$J$29,S2745,"Cubic","Extrapolate=Linear","MultiX=Average","Skip=True","Sort=True")</f>
        <v>14.446801306522431</v>
      </c>
      <c r="U2745" s="43">
        <f ca="1">_xll.BInterpol('Base CDI'!$H$4:$H$28,'Base CDI'!$I$4:$I$29,S2745,"Cubic","Extrapolate=Linear","MultiX=Average","Skip=True","Sort=True")</f>
        <v>14.263809861361102</v>
      </c>
    </row>
    <row r="2746" spans="16:21" x14ac:dyDescent="0.25">
      <c r="P2746" s="10">
        <v>38505</v>
      </c>
      <c r="Q2746">
        <v>12.6982</v>
      </c>
      <c r="S2746" s="42">
        <f t="shared" ca="1" si="47"/>
        <v>48507</v>
      </c>
      <c r="T2746" s="43">
        <f ca="1">_xll.BInterpol('Base CDI'!$H$4:$H$28,'Base CDI'!$J$4:$J$29,S2746,"Cubic","Extrapolate=Linear","MultiX=Average","Skip=True","Sort=True")</f>
        <v>14.446864717215799</v>
      </c>
      <c r="U2746" s="43">
        <f ca="1">_xll.BInterpol('Base CDI'!$H$4:$H$28,'Base CDI'!$I$4:$I$29,S2746,"Cubic","Extrapolate=Linear","MultiX=Average","Skip=True","Sort=True")</f>
        <v>14.263901592678053</v>
      </c>
    </row>
    <row r="2747" spans="16:21" x14ac:dyDescent="0.25">
      <c r="P2747" s="10">
        <v>38506</v>
      </c>
      <c r="Q2747">
        <v>12.70729</v>
      </c>
      <c r="S2747" s="42">
        <f t="shared" ca="1" si="47"/>
        <v>48508</v>
      </c>
      <c r="T2747" s="43">
        <f ca="1">_xll.BInterpol('Base CDI'!$H$4:$H$28,'Base CDI'!$J$4:$J$29,S2747,"Cubic","Extrapolate=Linear","MultiX=Average","Skip=True","Sort=True")</f>
        <v>14.446927907234818</v>
      </c>
      <c r="U2747" s="43">
        <f ca="1">_xll.BInterpol('Base CDI'!$H$4:$H$28,'Base CDI'!$I$4:$I$29,S2747,"Cubic","Extrapolate=Linear","MultiX=Average","Skip=True","Sort=True")</f>
        <v>14.263993047671818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48509</v>
      </c>
      <c r="T2748" s="43">
        <f ca="1">_xll.BInterpol('Base CDI'!$H$4:$H$28,'Base CDI'!$J$4:$J$29,S2748,"Cubic","Extrapolate=Linear","MultiX=Average","Skip=True","Sort=True")</f>
        <v>14.446990876699012</v>
      </c>
      <c r="U2748" s="43">
        <f ca="1">_xll.BInterpol('Base CDI'!$H$4:$H$28,'Base CDI'!$I$4:$I$29,S2748,"Cubic","Extrapolate=Linear","MultiX=Average","Skip=True","Sort=True")</f>
        <v>14.264084226428878</v>
      </c>
    </row>
    <row r="2749" spans="16:21" x14ac:dyDescent="0.25">
      <c r="P2749" s="10">
        <v>38510</v>
      </c>
      <c r="Q2749">
        <v>12.72547</v>
      </c>
      <c r="S2749" s="42">
        <f t="shared" ca="1" si="47"/>
        <v>48510</v>
      </c>
      <c r="T2749" s="43">
        <f ca="1">_xll.BInterpol('Base CDI'!$H$4:$H$28,'Base CDI'!$J$4:$J$29,S2749,"Cubic","Extrapolate=Linear","MultiX=Average","Skip=True","Sort=True")</f>
        <v>14.447053625727907</v>
      </c>
      <c r="U2749" s="43">
        <f ca="1">_xll.BInterpol('Base CDI'!$H$4:$H$28,'Base CDI'!$I$4:$I$29,S2749,"Cubic","Extrapolate=Linear","MultiX=Average","Skip=True","Sort=True")</f>
        <v>14.264175129035713</v>
      </c>
    </row>
    <row r="2750" spans="16:21" x14ac:dyDescent="0.25">
      <c r="P2750" s="10">
        <v>38511</v>
      </c>
      <c r="Q2750">
        <v>12.73456</v>
      </c>
      <c r="S2750" s="42">
        <f t="shared" ca="1" si="47"/>
        <v>48511</v>
      </c>
      <c r="T2750" s="43">
        <f ca="1">_xll.BInterpol('Base CDI'!$H$4:$H$28,'Base CDI'!$J$4:$J$29,S2750,"Cubic","Extrapolate=Linear","MultiX=Average","Skip=True","Sort=True")</f>
        <v>14.447116154441032</v>
      </c>
      <c r="U2750" s="43">
        <f ca="1">_xll.BInterpol('Base CDI'!$H$4:$H$28,'Base CDI'!$I$4:$I$29,S2750,"Cubic","Extrapolate=Linear","MultiX=Average","Skip=True","Sort=True")</f>
        <v>14.264265755578807</v>
      </c>
    </row>
    <row r="2751" spans="16:21" x14ac:dyDescent="0.25">
      <c r="P2751" s="10">
        <v>38512</v>
      </c>
      <c r="Q2751">
        <v>12.74366</v>
      </c>
      <c r="S2751" s="42">
        <f t="shared" ca="1" si="47"/>
        <v>48512</v>
      </c>
      <c r="T2751" s="43">
        <f ca="1">_xll.BInterpol('Base CDI'!$H$4:$H$28,'Base CDI'!$J$4:$J$29,S2751,"Cubic","Extrapolate=Linear","MultiX=Average","Skip=True","Sort=True")</f>
        <v>14.447178462957909</v>
      </c>
      <c r="U2751" s="43">
        <f ca="1">_xll.BInterpol('Base CDI'!$H$4:$H$28,'Base CDI'!$I$4:$I$29,S2751,"Cubic","Extrapolate=Linear","MultiX=Average","Skip=True","Sort=True")</f>
        <v>14.264356106144639</v>
      </c>
    </row>
    <row r="2752" spans="16:21" x14ac:dyDescent="0.25">
      <c r="P2752" s="10">
        <v>38513</v>
      </c>
      <c r="Q2752">
        <v>12.75276</v>
      </c>
      <c r="S2752" s="42">
        <f t="shared" ca="1" si="47"/>
        <v>48513</v>
      </c>
      <c r="T2752" s="43">
        <f ca="1">_xll.BInterpol('Base CDI'!$H$4:$H$28,'Base CDI'!$J$4:$J$29,S2752,"Cubic","Extrapolate=Linear","MultiX=Average","Skip=True","Sort=True")</f>
        <v>14.447240551398068</v>
      </c>
      <c r="U2752" s="43">
        <f ca="1">_xll.BInterpol('Base CDI'!$H$4:$H$28,'Base CDI'!$I$4:$I$29,S2752,"Cubic","Extrapolate=Linear","MultiX=Average","Skip=True","Sort=True")</f>
        <v>14.264446180819689</v>
      </c>
    </row>
    <row r="2753" spans="16:21" x14ac:dyDescent="0.25">
      <c r="P2753" s="10">
        <v>38516</v>
      </c>
      <c r="Q2753">
        <v>12.76187</v>
      </c>
      <c r="S2753" s="42">
        <f t="shared" ca="1" si="47"/>
        <v>48514</v>
      </c>
      <c r="T2753" s="43">
        <f ca="1">_xll.BInterpol('Base CDI'!$H$4:$H$28,'Base CDI'!$J$4:$J$29,S2753,"Cubic","Extrapolate=Linear","MultiX=Average","Skip=True","Sort=True")</f>
        <v>14.447302419881032</v>
      </c>
      <c r="U2753" s="43">
        <f ca="1">_xll.BInterpol('Base CDI'!$H$4:$H$28,'Base CDI'!$I$4:$I$29,S2753,"Cubic","Extrapolate=Linear","MultiX=Average","Skip=True","Sort=True")</f>
        <v>14.264535979690443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48515</v>
      </c>
      <c r="T2754" s="43">
        <f ca="1">_xll.BInterpol('Base CDI'!$H$4:$H$28,'Base CDI'!$J$4:$J$29,S2754,"Cubic","Extrapolate=Linear","MultiX=Average","Skip=True","Sort=True")</f>
        <v>14.447364068526328</v>
      </c>
      <c r="U2754" s="43">
        <f ca="1">_xll.BInterpol('Base CDI'!$H$4:$H$28,'Base CDI'!$I$4:$I$29,S2754,"Cubic","Extrapolate=Linear","MultiX=Average","Skip=True","Sort=True")</f>
        <v>14.264625502843376</v>
      </c>
    </row>
    <row r="2755" spans="16:21" x14ac:dyDescent="0.25">
      <c r="P2755" s="10">
        <v>38518</v>
      </c>
      <c r="Q2755">
        <v>12.78012</v>
      </c>
      <c r="S2755" s="42">
        <f t="shared" ca="1" si="47"/>
        <v>48516</v>
      </c>
      <c r="T2755" s="43">
        <f ca="1">_xll.BInterpol('Base CDI'!$H$4:$H$28,'Base CDI'!$J$4:$J$29,S2755,"Cubic","Extrapolate=Linear","MultiX=Average","Skip=True","Sort=True")</f>
        <v>14.447425497453482</v>
      </c>
      <c r="U2755" s="43">
        <f ca="1">_xll.BInterpol('Base CDI'!$H$4:$H$28,'Base CDI'!$I$4:$I$29,S2755,"Cubic","Extrapolate=Linear","MultiX=Average","Skip=True","Sort=True")</f>
        <v>14.264714750364975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48517</v>
      </c>
      <c r="T2756" s="43">
        <f ca="1">_xll.BInterpol('Base CDI'!$H$4:$H$28,'Base CDI'!$J$4:$J$29,S2756,"Cubic","Extrapolate=Linear","MultiX=Average","Skip=True","Sort=True")</f>
        <v>14.447486706782019</v>
      </c>
      <c r="U2756" s="43">
        <f ca="1">_xll.BInterpol('Base CDI'!$H$4:$H$28,'Base CDI'!$I$4:$I$29,S2756,"Cubic","Extrapolate=Linear","MultiX=Average","Skip=True","Sort=True")</f>
        <v>14.264803722341718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48518</v>
      </c>
      <c r="T2757" s="43">
        <f ca="1">_xll.BInterpol('Base CDI'!$H$4:$H$28,'Base CDI'!$J$4:$J$29,S2757,"Cubic","Extrapolate=Linear","MultiX=Average","Skip=True","Sort=True")</f>
        <v>14.447547696631467</v>
      </c>
      <c r="U2757" s="43">
        <f ca="1">_xll.BInterpol('Base CDI'!$H$4:$H$28,'Base CDI'!$I$4:$I$29,S2757,"Cubic","Extrapolate=Linear","MultiX=Average","Skip=True","Sort=True")</f>
        <v>14.264892418860086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48519</v>
      </c>
      <c r="T2758" s="43">
        <f ca="1">_xll.BInterpol('Base CDI'!$H$4:$H$28,'Base CDI'!$J$4:$J$29,S2758,"Cubic","Extrapolate=Linear","MultiX=Average","Skip=True","Sort=True")</f>
        <v>14.447608467121352</v>
      </c>
      <c r="U2758" s="43">
        <f ca="1">_xll.BInterpol('Base CDI'!$H$4:$H$28,'Base CDI'!$I$4:$I$29,S2758,"Cubic","Extrapolate=Linear","MultiX=Average","Skip=True","Sort=True")</f>
        <v>14.264980840006562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48520</v>
      </c>
      <c r="T2759" s="43">
        <f ca="1">_xll.BInterpol('Base CDI'!$H$4:$H$28,'Base CDI'!$J$4:$J$29,S2759,"Cubic","Extrapolate=Linear","MultiX=Average","Skip=True","Sort=True")</f>
        <v>14.447669018371199</v>
      </c>
      <c r="U2759" s="43">
        <f ca="1">_xll.BInterpol('Base CDI'!$H$4:$H$28,'Base CDI'!$I$4:$I$29,S2759,"Cubic","Extrapolate=Linear","MultiX=Average","Skip=True","Sort=True")</f>
        <v>14.265068985867625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48521</v>
      </c>
      <c r="T2760" s="43">
        <f ca="1">_xll.BInterpol('Base CDI'!$H$4:$H$28,'Base CDI'!$J$4:$J$29,S2760,"Cubic","Extrapolate=Linear","MultiX=Average","Skip=True","Sort=True")</f>
        <v>14.447729350500534</v>
      </c>
      <c r="U2760" s="43">
        <f ca="1">_xll.BInterpol('Base CDI'!$H$4:$H$28,'Base CDI'!$I$4:$I$29,S2760,"Cubic","Extrapolate=Linear","MultiX=Average","Skip=True","Sort=True")</f>
        <v>14.26515685652976</v>
      </c>
    </row>
    <row r="2761" spans="16:21" x14ac:dyDescent="0.25">
      <c r="P2761" s="10">
        <v>38526</v>
      </c>
      <c r="Q2761">
        <v>12.83501</v>
      </c>
      <c r="S2761" s="42">
        <f t="shared" ca="1" si="47"/>
        <v>48522</v>
      </c>
      <c r="T2761" s="43">
        <f ca="1">_xll.BInterpol('Base CDI'!$H$4:$H$28,'Base CDI'!$J$4:$J$29,S2761,"Cubic","Extrapolate=Linear","MultiX=Average","Skip=True","Sort=True")</f>
        <v>14.447789463628883</v>
      </c>
      <c r="U2761" s="43">
        <f ca="1">_xll.BInterpol('Base CDI'!$H$4:$H$28,'Base CDI'!$I$4:$I$29,S2761,"Cubic","Extrapolate=Linear","MultiX=Average","Skip=True","Sort=True")</f>
        <v>14.265244452079445</v>
      </c>
    </row>
    <row r="2762" spans="16:21" x14ac:dyDescent="0.25">
      <c r="P2762" s="10">
        <v>38527</v>
      </c>
      <c r="Q2762">
        <v>12.84418</v>
      </c>
      <c r="S2762" s="42">
        <f t="shared" ca="1" si="47"/>
        <v>48523</v>
      </c>
      <c r="T2762" s="43">
        <f ca="1">_xll.BInterpol('Base CDI'!$H$4:$H$28,'Base CDI'!$J$4:$J$29,S2762,"Cubic","Extrapolate=Linear","MultiX=Average","Skip=True","Sort=True")</f>
        <v>14.447849357875773</v>
      </c>
      <c r="U2762" s="43">
        <f ca="1">_xll.BInterpol('Base CDI'!$H$4:$H$28,'Base CDI'!$I$4:$I$29,S2762,"Cubic","Extrapolate=Linear","MultiX=Average","Skip=True","Sort=True")</f>
        <v>14.265331772603162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48524</v>
      </c>
      <c r="T2763" s="43">
        <f ca="1">_xll.BInterpol('Base CDI'!$H$4:$H$28,'Base CDI'!$J$4:$J$29,S2763,"Cubic","Extrapolate=Linear","MultiX=Average","Skip=True","Sort=True")</f>
        <v>14.447909033360729</v>
      </c>
      <c r="U2763" s="43">
        <f ca="1">_xll.BInterpol('Base CDI'!$H$4:$H$28,'Base CDI'!$I$4:$I$29,S2763,"Cubic","Extrapolate=Linear","MultiX=Average","Skip=True","Sort=True")</f>
        <v>14.265418818187392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48525</v>
      </c>
      <c r="T2764" s="43">
        <f ca="1">_xll.BInterpol('Base CDI'!$H$4:$H$28,'Base CDI'!$J$4:$J$29,S2764,"Cubic","Extrapolate=Linear","MultiX=Average","Skip=True","Sort=True")</f>
        <v>14.447968490203277</v>
      </c>
      <c r="U2764" s="43">
        <f ca="1">_xll.BInterpol('Base CDI'!$H$4:$H$28,'Base CDI'!$I$4:$I$29,S2764,"Cubic","Extrapolate=Linear","MultiX=Average","Skip=True","Sort=True")</f>
        <v>14.265505588918618</v>
      </c>
    </row>
    <row r="2765" spans="16:21" x14ac:dyDescent="0.25">
      <c r="P2765" s="10">
        <v>38532</v>
      </c>
      <c r="Q2765">
        <v>12.87175</v>
      </c>
      <c r="S2765" s="42">
        <f t="shared" ca="1" si="48"/>
        <v>48526</v>
      </c>
      <c r="T2765" s="43">
        <f ca="1">_xll.BInterpol('Base CDI'!$H$4:$H$28,'Base CDI'!$J$4:$J$29,S2765,"Cubic","Extrapolate=Linear","MultiX=Average","Skip=True","Sort=True")</f>
        <v>14.448027728522943</v>
      </c>
      <c r="U2765" s="43">
        <f ca="1">_xll.BInterpol('Base CDI'!$H$4:$H$28,'Base CDI'!$I$4:$I$29,S2765,"Cubic","Extrapolate=Linear","MultiX=Average","Skip=True","Sort=True")</f>
        <v>14.26559208488332</v>
      </c>
    </row>
    <row r="2766" spans="16:21" x14ac:dyDescent="0.25">
      <c r="P2766" s="10">
        <v>38533</v>
      </c>
      <c r="Q2766">
        <v>12.88096</v>
      </c>
      <c r="S2766" s="42">
        <f t="shared" ca="1" si="48"/>
        <v>48527</v>
      </c>
      <c r="T2766" s="43">
        <f ca="1">_xll.BInterpol('Base CDI'!$H$4:$H$28,'Base CDI'!$J$4:$J$29,S2766,"Cubic","Extrapolate=Linear","MultiX=Average","Skip=True","Sort=True")</f>
        <v>14.448086748439254</v>
      </c>
      <c r="U2766" s="43">
        <f ca="1">_xll.BInterpol('Base CDI'!$H$4:$H$28,'Base CDI'!$I$4:$I$29,S2766,"Cubic","Extrapolate=Linear","MultiX=Average","Skip=True","Sort=True")</f>
        <v>14.265678306167979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48528</v>
      </c>
      <c r="T2767" s="43">
        <f ca="1">_xll.BInterpol('Base CDI'!$H$4:$H$28,'Base CDI'!$J$4:$J$29,S2767,"Cubic","Extrapolate=Linear","MultiX=Average","Skip=True","Sort=True")</f>
        <v>14.448145550071734</v>
      </c>
      <c r="U2767" s="43">
        <f ca="1">_xll.BInterpol('Base CDI'!$H$4:$H$28,'Base CDI'!$I$4:$I$29,S2767,"Cubic","Extrapolate=Linear","MultiX=Average","Skip=True","Sort=True")</f>
        <v>14.265764252859077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48529</v>
      </c>
      <c r="T2768" s="43">
        <f ca="1">_xll.BInterpol('Base CDI'!$H$4:$H$28,'Base CDI'!$J$4:$J$29,S2768,"Cubic","Extrapolate=Linear","MultiX=Average","Skip=True","Sort=True")</f>
        <v>14.44820413353991</v>
      </c>
      <c r="U2768" s="43">
        <f ca="1">_xll.BInterpol('Base CDI'!$H$4:$H$28,'Base CDI'!$I$4:$I$29,S2768,"Cubic","Extrapolate=Linear","MultiX=Average","Skip=True","Sort=True")</f>
        <v>14.265849925043094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48530</v>
      </c>
      <c r="T2769" s="43">
        <f ca="1">_xll.BInterpol('Base CDI'!$H$4:$H$28,'Base CDI'!$J$4:$J$29,S2769,"Cubic","Extrapolate=Linear","MultiX=Average","Skip=True","Sort=True")</f>
        <v>14.448262498963311</v>
      </c>
      <c r="U2769" s="43">
        <f ca="1">_xll.BInterpol('Base CDI'!$H$4:$H$28,'Base CDI'!$I$4:$I$29,S2769,"Cubic","Extrapolate=Linear","MultiX=Average","Skip=True","Sort=True")</f>
        <v>14.265935322806511</v>
      </c>
    </row>
    <row r="2770" spans="16:21" x14ac:dyDescent="0.25">
      <c r="P2770" s="10">
        <v>38539</v>
      </c>
      <c r="Q2770">
        <v>12.91783</v>
      </c>
      <c r="S2770" s="42">
        <f t="shared" ca="1" si="48"/>
        <v>48531</v>
      </c>
      <c r="T2770" s="43">
        <f ca="1">_xll.BInterpol('Base CDI'!$H$4:$H$28,'Base CDI'!$J$4:$J$29,S2770,"Cubic","Extrapolate=Linear","MultiX=Average","Skip=True","Sort=True")</f>
        <v>14.448320646461459</v>
      </c>
      <c r="U2770" s="43">
        <f ca="1">_xll.BInterpol('Base CDI'!$H$4:$H$28,'Base CDI'!$I$4:$I$29,S2770,"Cubic","Extrapolate=Linear","MultiX=Average","Skip=True","Sort=True")</f>
        <v>14.266020446235812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48532</v>
      </c>
      <c r="T2771" s="43">
        <f ca="1">_xll.BInterpol('Base CDI'!$H$4:$H$28,'Base CDI'!$J$4:$J$29,S2771,"Cubic","Extrapolate=Linear","MultiX=Average","Skip=True","Sort=True")</f>
        <v>14.448378576153882</v>
      </c>
      <c r="U2771" s="43">
        <f ca="1">_xll.BInterpol('Base CDI'!$H$4:$H$28,'Base CDI'!$I$4:$I$29,S2771,"Cubic","Extrapolate=Linear","MultiX=Average","Skip=True","Sort=True")</f>
        <v>14.266105295417477</v>
      </c>
    </row>
    <row r="2772" spans="16:21" x14ac:dyDescent="0.25">
      <c r="P2772" s="10">
        <v>38541</v>
      </c>
      <c r="Q2772">
        <v>12.93629</v>
      </c>
      <c r="S2772" s="42">
        <f t="shared" ca="1" si="48"/>
        <v>48533</v>
      </c>
      <c r="T2772" s="43">
        <f ca="1">_xll.BInterpol('Base CDI'!$H$4:$H$28,'Base CDI'!$J$4:$J$29,S2772,"Cubic","Extrapolate=Linear","MultiX=Average","Skip=True","Sort=True")</f>
        <v>14.448436288160105</v>
      </c>
      <c r="U2772" s="43">
        <f ca="1">_xll.BInterpol('Base CDI'!$H$4:$H$28,'Base CDI'!$I$4:$I$29,S2772,"Cubic","Extrapolate=Linear","MultiX=Average","Skip=True","Sort=True")</f>
        <v>14.266189870437985</v>
      </c>
    </row>
    <row r="2773" spans="16:21" x14ac:dyDescent="0.25">
      <c r="P2773" s="10">
        <v>38544</v>
      </c>
      <c r="Q2773">
        <v>12.94552</v>
      </c>
      <c r="S2773" s="42">
        <f t="shared" ca="1" si="48"/>
        <v>48534</v>
      </c>
      <c r="T2773" s="43">
        <f ca="1">_xll.BInterpol('Base CDI'!$H$4:$H$28,'Base CDI'!$J$4:$J$29,S2773,"Cubic","Extrapolate=Linear","MultiX=Average","Skip=True","Sort=True")</f>
        <v>14.448493782599654</v>
      </c>
      <c r="U2773" s="43">
        <f ca="1">_xll.BInterpol('Base CDI'!$H$4:$H$28,'Base CDI'!$I$4:$I$29,S2773,"Cubic","Extrapolate=Linear","MultiX=Average","Skip=True","Sort=True")</f>
        <v>14.26627417138382</v>
      </c>
    </row>
    <row r="2774" spans="16:21" x14ac:dyDescent="0.25">
      <c r="P2774" s="10">
        <v>38545</v>
      </c>
      <c r="Q2774">
        <v>12.95477</v>
      </c>
      <c r="S2774" s="42">
        <f t="shared" ca="1" si="48"/>
        <v>48535</v>
      </c>
      <c r="T2774" s="43">
        <f ca="1">_xll.BInterpol('Base CDI'!$H$4:$H$28,'Base CDI'!$J$4:$J$29,S2774,"Cubic","Extrapolate=Linear","MultiX=Average","Skip=True","Sort=True")</f>
        <v>14.448551059592056</v>
      </c>
      <c r="U2774" s="43">
        <f ca="1">_xll.BInterpol('Base CDI'!$H$4:$H$28,'Base CDI'!$I$4:$I$29,S2774,"Cubic","Extrapolate=Linear","MultiX=Average","Skip=True","Sort=True")</f>
        <v>14.266358198341463</v>
      </c>
    </row>
    <row r="2775" spans="16:21" x14ac:dyDescent="0.25">
      <c r="P2775" s="10">
        <v>38546</v>
      </c>
      <c r="Q2775">
        <v>12.96402</v>
      </c>
      <c r="S2775" s="42">
        <f t="shared" ca="1" si="48"/>
        <v>48536</v>
      </c>
      <c r="T2775" s="43">
        <f ca="1">_xll.BInterpol('Base CDI'!$H$4:$H$28,'Base CDI'!$J$4:$J$29,S2775,"Cubic","Extrapolate=Linear","MultiX=Average","Skip=True","Sort=True")</f>
        <v>14.448608119256836</v>
      </c>
      <c r="U2775" s="43">
        <f ca="1">_xll.BInterpol('Base CDI'!$H$4:$H$28,'Base CDI'!$I$4:$I$29,S2775,"Cubic","Extrapolate=Linear","MultiX=Average","Skip=True","Sort=True")</f>
        <v>14.266441951397393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48537</v>
      </c>
      <c r="T2776" s="43">
        <f ca="1">_xll.BInterpol('Base CDI'!$H$4:$H$28,'Base CDI'!$J$4:$J$29,S2776,"Cubic","Extrapolate=Linear","MultiX=Average","Skip=True","Sort=True")</f>
        <v>14.44866496171352</v>
      </c>
      <c r="U2776" s="43">
        <f ca="1">_xll.BInterpol('Base CDI'!$H$4:$H$28,'Base CDI'!$I$4:$I$29,S2776,"Cubic","Extrapolate=Linear","MultiX=Average","Skip=True","Sort=True")</f>
        <v>14.266525430638094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48538</v>
      </c>
      <c r="T2777" s="43">
        <f ca="1">_xll.BInterpol('Base CDI'!$H$4:$H$28,'Base CDI'!$J$4:$J$29,S2777,"Cubic","Extrapolate=Linear","MultiX=Average","Skip=True","Sort=True")</f>
        <v>14.448721587081637</v>
      </c>
      <c r="U2777" s="43">
        <f ca="1">_xll.BInterpol('Base CDI'!$H$4:$H$28,'Base CDI'!$I$4:$I$29,S2777,"Cubic","Extrapolate=Linear","MultiX=Average","Skip=True","Sort=True")</f>
        <v>14.266608636150046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48539</v>
      </c>
      <c r="T2778" s="43">
        <f ca="1">_xll.BInterpol('Base CDI'!$H$4:$H$28,'Base CDI'!$J$4:$J$29,S2778,"Cubic","Extrapolate=Linear","MultiX=Average","Skip=True","Sort=True")</f>
        <v>14.448777995480709</v>
      </c>
      <c r="U2778" s="43">
        <f ca="1">_xll.BInterpol('Base CDI'!$H$4:$H$28,'Base CDI'!$I$4:$I$29,S2778,"Cubic","Extrapolate=Linear","MultiX=Average","Skip=True","Sort=True")</f>
        <v>14.266691568019731</v>
      </c>
    </row>
    <row r="2779" spans="16:21" x14ac:dyDescent="0.25">
      <c r="P2779" s="10">
        <v>38552</v>
      </c>
      <c r="Q2779">
        <v>13.00108</v>
      </c>
      <c r="S2779" s="42">
        <f t="shared" ca="1" si="48"/>
        <v>48540</v>
      </c>
      <c r="T2779" s="43">
        <f ca="1">_xll.BInterpol('Base CDI'!$H$4:$H$28,'Base CDI'!$J$4:$J$29,S2779,"Cubic","Extrapolate=Linear","MultiX=Average","Skip=True","Sort=True")</f>
        <v>14.448834187030263</v>
      </c>
      <c r="U2779" s="43">
        <f ca="1">_xll.BInterpol('Base CDI'!$H$4:$H$28,'Base CDI'!$I$4:$I$29,S2779,"Cubic","Extrapolate=Linear","MultiX=Average","Skip=True","Sort=True")</f>
        <v>14.266774226333629</v>
      </c>
    </row>
    <row r="2780" spans="16:21" x14ac:dyDescent="0.25">
      <c r="P2780" s="10">
        <v>38553</v>
      </c>
      <c r="Q2780">
        <v>13.01036</v>
      </c>
      <c r="S2780" s="42">
        <f t="shared" ca="1" si="48"/>
        <v>48541</v>
      </c>
      <c r="T2780" s="43">
        <f ca="1">_xll.BInterpol('Base CDI'!$H$4:$H$28,'Base CDI'!$J$4:$J$29,S2780,"Cubic","Extrapolate=Linear","MultiX=Average","Skip=True","Sort=True")</f>
        <v>14.448890161849826</v>
      </c>
      <c r="U2780" s="43">
        <f ca="1">_xll.BInterpol('Base CDI'!$H$4:$H$28,'Base CDI'!$I$4:$I$29,S2780,"Cubic","Extrapolate=Linear","MultiX=Average","Skip=True","Sort=True")</f>
        <v>14.266856611178222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48542</v>
      </c>
      <c r="T2781" s="43">
        <f ca="1">_xll.BInterpol('Base CDI'!$H$4:$H$28,'Base CDI'!$J$4:$J$29,S2781,"Cubic","Extrapolate=Linear","MultiX=Average","Skip=True","Sort=True")</f>
        <v>14.448945920058925</v>
      </c>
      <c r="U2781" s="43">
        <f ca="1">_xll.BInterpol('Base CDI'!$H$4:$H$28,'Base CDI'!$I$4:$I$29,S2781,"Cubic","Extrapolate=Linear","MultiX=Average","Skip=True","Sort=True")</f>
        <v>14.26693872263999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48543</v>
      </c>
      <c r="T2782" s="43">
        <f ca="1">_xll.BInterpol('Base CDI'!$H$4:$H$28,'Base CDI'!$J$4:$J$29,S2782,"Cubic","Extrapolate=Linear","MultiX=Average","Skip=True","Sort=True")</f>
        <v>14.449001461777083</v>
      </c>
      <c r="U2782" s="43">
        <f ca="1">_xll.BInterpol('Base CDI'!$H$4:$H$28,'Base CDI'!$I$4:$I$29,S2782,"Cubic","Extrapolate=Linear","MultiX=Average","Skip=True","Sort=True")</f>
        <v>14.267020560805417</v>
      </c>
    </row>
    <row r="2783" spans="16:21" x14ac:dyDescent="0.25">
      <c r="P2783" s="10">
        <v>38558</v>
      </c>
      <c r="Q2783">
        <v>13.03823</v>
      </c>
      <c r="S2783" s="42">
        <f t="shared" ca="1" si="48"/>
        <v>48544</v>
      </c>
      <c r="T2783" s="43">
        <f ca="1">_xll.BInterpol('Base CDI'!$H$4:$H$28,'Base CDI'!$J$4:$J$29,S2783,"Cubic","Extrapolate=Linear","MultiX=Average","Skip=True","Sort=True")</f>
        <v>14.44905678712383</v>
      </c>
      <c r="U2783" s="43">
        <f ca="1">_xll.BInterpol('Base CDI'!$H$4:$H$28,'Base CDI'!$I$4:$I$29,S2783,"Cubic","Extrapolate=Linear","MultiX=Average","Skip=True","Sort=True")</f>
        <v>14.267102125760982</v>
      </c>
    </row>
    <row r="2784" spans="16:21" x14ac:dyDescent="0.25">
      <c r="P2784" s="10">
        <v>38559</v>
      </c>
      <c r="Q2784">
        <v>13.04753</v>
      </c>
      <c r="S2784" s="42">
        <f t="shared" ca="1" si="48"/>
        <v>48545</v>
      </c>
      <c r="T2784" s="43">
        <f ca="1">_xll.BInterpol('Base CDI'!$H$4:$H$28,'Base CDI'!$J$4:$J$29,S2784,"Cubic","Extrapolate=Linear","MultiX=Average","Skip=True","Sort=True")</f>
        <v>14.449111896218687</v>
      </c>
      <c r="U2784" s="43">
        <f ca="1">_xll.BInterpol('Base CDI'!$H$4:$H$28,'Base CDI'!$I$4:$I$29,S2784,"Cubic","Extrapolate=Linear","MultiX=Average","Skip=True","Sort=True")</f>
        <v>14.267183417593166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48546</v>
      </c>
      <c r="T2785" s="43">
        <f ca="1">_xll.BInterpol('Base CDI'!$H$4:$H$28,'Base CDI'!$J$4:$J$29,S2785,"Cubic","Extrapolate=Linear","MultiX=Average","Skip=True","Sort=True")</f>
        <v>14.449166789181184</v>
      </c>
      <c r="U2785" s="43">
        <f ca="1">_xll.BInterpol('Base CDI'!$H$4:$H$28,'Base CDI'!$I$4:$I$29,S2785,"Cubic","Extrapolate=Linear","MultiX=Average","Skip=True","Sort=True")</f>
        <v>14.267264436388453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48547</v>
      </c>
      <c r="T2786" s="43">
        <f ca="1">_xll.BInterpol('Base CDI'!$H$4:$H$28,'Base CDI'!$J$4:$J$29,S2786,"Cubic","Extrapolate=Linear","MultiX=Average","Skip=True","Sort=True")</f>
        <v>14.449221466130847</v>
      </c>
      <c r="U2786" s="43">
        <f ca="1">_xll.BInterpol('Base CDI'!$H$4:$H$28,'Base CDI'!$I$4:$I$29,S2786,"Cubic","Extrapolate=Linear","MultiX=Average","Skip=True","Sort=True")</f>
        <v>14.267345182233321</v>
      </c>
    </row>
    <row r="2787" spans="16:21" x14ac:dyDescent="0.25">
      <c r="P2787" s="10">
        <v>38562</v>
      </c>
      <c r="Q2787">
        <v>13.07546</v>
      </c>
      <c r="S2787" s="42">
        <f t="shared" ca="1" si="48"/>
        <v>48548</v>
      </c>
      <c r="T2787" s="43">
        <f ca="1">_xll.BInterpol('Base CDI'!$H$4:$H$28,'Base CDI'!$J$4:$J$29,S2787,"Cubic","Extrapolate=Linear","MultiX=Average","Skip=True","Sort=True")</f>
        <v>14.449275927187198</v>
      </c>
      <c r="U2787" s="43">
        <f ca="1">_xll.BInterpol('Base CDI'!$H$4:$H$28,'Base CDI'!$I$4:$I$29,S2787,"Cubic","Extrapolate=Linear","MultiX=Average","Skip=True","Sort=True")</f>
        <v>14.267425655214254</v>
      </c>
    </row>
    <row r="2788" spans="16:21" x14ac:dyDescent="0.25">
      <c r="P2788" s="10">
        <v>38565</v>
      </c>
      <c r="Q2788">
        <v>13.08478</v>
      </c>
      <c r="S2788" s="42">
        <f t="shared" ca="1" si="48"/>
        <v>48549</v>
      </c>
      <c r="T2788" s="43">
        <f ca="1">_xll.BInterpol('Base CDI'!$H$4:$H$28,'Base CDI'!$J$4:$J$29,S2788,"Cubic","Extrapolate=Linear","MultiX=Average","Skip=True","Sort=True")</f>
        <v>14.449330172469768</v>
      </c>
      <c r="U2788" s="43">
        <f ca="1">_xll.BInterpol('Base CDI'!$H$4:$H$28,'Base CDI'!$I$4:$I$29,S2788,"Cubic","Extrapolate=Linear","MultiX=Average","Skip=True","Sort=True")</f>
        <v>14.267505855417729</v>
      </c>
    </row>
    <row r="2789" spans="16:21" x14ac:dyDescent="0.25">
      <c r="P2789" s="10">
        <v>38566</v>
      </c>
      <c r="Q2789">
        <v>13.09412</v>
      </c>
      <c r="S2789" s="42">
        <f t="shared" ca="1" si="48"/>
        <v>48550</v>
      </c>
      <c r="T2789" s="43">
        <f ca="1">_xll.BInterpol('Base CDI'!$H$4:$H$28,'Base CDI'!$J$4:$J$29,S2789,"Cubic","Extrapolate=Linear","MultiX=Average","Skip=True","Sort=True")</f>
        <v>14.449384202098081</v>
      </c>
      <c r="U2789" s="43">
        <f ca="1">_xll.BInterpol('Base CDI'!$H$4:$H$28,'Base CDI'!$I$4:$I$29,S2789,"Cubic","Extrapolate=Linear","MultiX=Average","Skip=True","Sort=True")</f>
        <v>14.267585782930233</v>
      </c>
    </row>
    <row r="2790" spans="16:21" x14ac:dyDescent="0.25">
      <c r="P2790" s="10">
        <v>38567</v>
      </c>
      <c r="Q2790">
        <v>13.10347</v>
      </c>
      <c r="S2790" s="42">
        <f t="shared" ca="1" si="48"/>
        <v>48551</v>
      </c>
      <c r="T2790" s="43">
        <f ca="1">_xll.BInterpol('Base CDI'!$H$4:$H$28,'Base CDI'!$J$4:$J$29,S2790,"Cubic","Extrapolate=Linear","MultiX=Average","Skip=True","Sort=True")</f>
        <v>14.449438016191662</v>
      </c>
      <c r="U2790" s="43">
        <f ca="1">_xll.BInterpol('Base CDI'!$H$4:$H$28,'Base CDI'!$I$4:$I$29,S2790,"Cubic","Extrapolate=Linear","MultiX=Average","Skip=True","Sort=True")</f>
        <v>14.267665437838243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48552</v>
      </c>
      <c r="T2791" s="43">
        <f ca="1">_xll.BInterpol('Base CDI'!$H$4:$H$28,'Base CDI'!$J$4:$J$29,S2791,"Cubic","Extrapolate=Linear","MultiX=Average","Skip=True","Sort=True")</f>
        <v>14.449491614870038</v>
      </c>
      <c r="U2791" s="43">
        <f ca="1">_xll.BInterpol('Base CDI'!$H$4:$H$28,'Base CDI'!$I$4:$I$29,S2791,"Cubic","Extrapolate=Linear","MultiX=Average","Skip=True","Sort=True")</f>
        <v>14.267744820228243</v>
      </c>
    </row>
    <row r="2792" spans="16:21" x14ac:dyDescent="0.25">
      <c r="P2792" s="10">
        <v>38569</v>
      </c>
      <c r="Q2792">
        <v>13.12218</v>
      </c>
      <c r="S2792" s="42">
        <f t="shared" ca="1" si="48"/>
        <v>48553</v>
      </c>
      <c r="T2792" s="43">
        <f ca="1">_xll.BInterpol('Base CDI'!$H$4:$H$28,'Base CDI'!$J$4:$J$29,S2792,"Cubic","Extrapolate=Linear","MultiX=Average","Skip=True","Sort=True")</f>
        <v>14.449544998252733</v>
      </c>
      <c r="U2792" s="43">
        <f ca="1">_xll.BInterpol('Base CDI'!$H$4:$H$28,'Base CDI'!$I$4:$I$29,S2792,"Cubic","Extrapolate=Linear","MultiX=Average","Skip=True","Sort=True")</f>
        <v>14.267823930186713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48554</v>
      </c>
      <c r="T2793" s="43">
        <f ca="1">_xll.BInterpol('Base CDI'!$H$4:$H$28,'Base CDI'!$J$4:$J$29,S2793,"Cubic","Extrapolate=Linear","MultiX=Average","Skip=True","Sort=True")</f>
        <v>14.449598166459278</v>
      </c>
      <c r="U2793" s="43">
        <f ca="1">_xll.BInterpol('Base CDI'!$H$4:$H$28,'Base CDI'!$I$4:$I$29,S2793,"Cubic","Extrapolate=Linear","MultiX=Average","Skip=True","Sort=True")</f>
        <v>14.267902767800132</v>
      </c>
    </row>
    <row r="2794" spans="16:21" x14ac:dyDescent="0.25">
      <c r="P2794" s="10">
        <v>38573</v>
      </c>
      <c r="Q2794">
        <v>13.14091</v>
      </c>
      <c r="S2794" s="42">
        <f t="shared" ca="1" si="48"/>
        <v>48555</v>
      </c>
      <c r="T2794" s="43">
        <f ca="1">_xll.BInterpol('Base CDI'!$H$4:$H$28,'Base CDI'!$J$4:$J$29,S2794,"Cubic","Extrapolate=Linear","MultiX=Average","Skip=True","Sort=True")</f>
        <v>14.449651119609195</v>
      </c>
      <c r="U2794" s="43">
        <f ca="1">_xll.BInterpol('Base CDI'!$H$4:$H$28,'Base CDI'!$I$4:$I$29,S2794,"Cubic","Extrapolate=Linear","MultiX=Average","Skip=True","Sort=True")</f>
        <v>14.267981333154985</v>
      </c>
    </row>
    <row r="2795" spans="16:21" x14ac:dyDescent="0.25">
      <c r="P2795" s="10">
        <v>38574</v>
      </c>
      <c r="Q2795">
        <v>13.15028</v>
      </c>
      <c r="S2795" s="42">
        <f t="shared" ca="1" si="48"/>
        <v>48556</v>
      </c>
      <c r="T2795" s="43">
        <f ca="1">_xll.BInterpol('Base CDI'!$H$4:$H$28,'Base CDI'!$J$4:$J$29,S2795,"Cubic","Extrapolate=Linear","MultiX=Average","Skip=True","Sort=True")</f>
        <v>14.44970385782201</v>
      </c>
      <c r="U2795" s="43">
        <f ca="1">_xll.BInterpol('Base CDI'!$H$4:$H$28,'Base CDI'!$I$4:$I$29,S2795,"Cubic","Extrapolate=Linear","MultiX=Average","Skip=True","Sort=True")</f>
        <v>14.268059626337752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48557</v>
      </c>
      <c r="T2796" s="43">
        <f ca="1">_xll.BInterpol('Base CDI'!$H$4:$H$28,'Base CDI'!$J$4:$J$29,S2796,"Cubic","Extrapolate=Linear","MultiX=Average","Skip=True","Sort=True")</f>
        <v>14.44975638121725</v>
      </c>
      <c r="U2796" s="43">
        <f ca="1">_xll.BInterpol('Base CDI'!$H$4:$H$28,'Base CDI'!$I$4:$I$29,S2796,"Cubic","Extrapolate=Linear","MultiX=Average","Skip=True","Sort=True")</f>
        <v>14.268137647434914</v>
      </c>
    </row>
    <row r="2797" spans="16:21" x14ac:dyDescent="0.25">
      <c r="P2797" s="10">
        <v>38576</v>
      </c>
      <c r="Q2797">
        <v>13.16905</v>
      </c>
      <c r="S2797" s="42">
        <f t="shared" ca="1" si="48"/>
        <v>48558</v>
      </c>
      <c r="T2797" s="43">
        <f ca="1">_xll.BInterpol('Base CDI'!$H$4:$H$28,'Base CDI'!$J$4:$J$29,S2797,"Cubic","Extrapolate=Linear","MultiX=Average","Skip=True","Sort=True")</f>
        <v>14.449808689914443</v>
      </c>
      <c r="U2797" s="43">
        <f ca="1">_xll.BInterpol('Base CDI'!$H$4:$H$28,'Base CDI'!$I$4:$I$29,S2797,"Cubic","Extrapolate=Linear","MultiX=Average","Skip=True","Sort=True")</f>
        <v>14.268215396532952</v>
      </c>
    </row>
    <row r="2798" spans="16:21" x14ac:dyDescent="0.25">
      <c r="P2798" s="10">
        <v>38579</v>
      </c>
      <c r="Q2798">
        <v>13.17844</v>
      </c>
      <c r="S2798" s="42">
        <f t="shared" ca="1" si="48"/>
        <v>48559</v>
      </c>
      <c r="T2798" s="43">
        <f ca="1">_xll.BInterpol('Base CDI'!$H$4:$H$28,'Base CDI'!$J$4:$J$29,S2798,"Cubic","Extrapolate=Linear","MultiX=Average","Skip=True","Sort=True")</f>
        <v>14.449860784033111</v>
      </c>
      <c r="U2798" s="43">
        <f ca="1">_xll.BInterpol('Base CDI'!$H$4:$H$28,'Base CDI'!$I$4:$I$29,S2798,"Cubic","Extrapolate=Linear","MultiX=Average","Skip=True","Sort=True")</f>
        <v>14.268292873718348</v>
      </c>
    </row>
    <row r="2799" spans="16:21" x14ac:dyDescent="0.25">
      <c r="P2799" s="10">
        <v>38580</v>
      </c>
      <c r="Q2799">
        <v>13.18783</v>
      </c>
      <c r="S2799" s="42">
        <f t="shared" ca="1" si="48"/>
        <v>48560</v>
      </c>
      <c r="T2799" s="43">
        <f ca="1">_xll.BInterpol('Base CDI'!$H$4:$H$28,'Base CDI'!$J$4:$J$29,S2799,"Cubic","Extrapolate=Linear","MultiX=Average","Skip=True","Sort=True")</f>
        <v>14.449912663692782</v>
      </c>
      <c r="U2799" s="43">
        <f ca="1">_xll.BInterpol('Base CDI'!$H$4:$H$28,'Base CDI'!$I$4:$I$29,S2799,"Cubic","Extrapolate=Linear","MultiX=Average","Skip=True","Sort=True")</f>
        <v>14.268370079077581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48561</v>
      </c>
      <c r="T2800" s="43">
        <f ca="1">_xll.BInterpol('Base CDI'!$H$4:$H$28,'Base CDI'!$J$4:$J$29,S2800,"Cubic","Extrapolate=Linear","MultiX=Average","Skip=True","Sort=True")</f>
        <v>14.449964329012984</v>
      </c>
      <c r="U2800" s="43">
        <f ca="1">_xll.BInterpol('Base CDI'!$H$4:$H$28,'Base CDI'!$I$4:$I$29,S2800,"Cubic","Extrapolate=Linear","MultiX=Average","Skip=True","Sort=True")</f>
        <v>14.268447012697136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48562</v>
      </c>
      <c r="T2801" s="43">
        <f ca="1">_xll.BInterpol('Base CDI'!$H$4:$H$28,'Base CDI'!$J$4:$J$29,S2801,"Cubic","Extrapolate=Linear","MultiX=Average","Skip=True","Sort=True")</f>
        <v>14.45001578011324</v>
      </c>
      <c r="U2801" s="43">
        <f ca="1">_xll.BInterpol('Base CDI'!$H$4:$H$28,'Base CDI'!$I$4:$I$29,S2801,"Cubic","Extrapolate=Linear","MultiX=Average","Skip=True","Sort=True")</f>
        <v>14.268523674663491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48563</v>
      </c>
      <c r="T2802" s="43">
        <f ca="1">_xll.BInterpol('Base CDI'!$H$4:$H$28,'Base CDI'!$J$4:$J$29,S2802,"Cubic","Extrapolate=Linear","MultiX=Average","Skip=True","Sort=True")</f>
        <v>14.450067017113076</v>
      </c>
      <c r="U2802" s="43">
        <f ca="1">_xll.BInterpol('Base CDI'!$H$4:$H$28,'Base CDI'!$I$4:$I$29,S2802,"Cubic","Extrapolate=Linear","MultiX=Average","Skip=True","Sort=True")</f>
        <v>14.268600065063129</v>
      </c>
    </row>
    <row r="2803" spans="16:21" x14ac:dyDescent="0.25">
      <c r="P2803" s="10">
        <v>38586</v>
      </c>
      <c r="Q2803">
        <v>13.22542</v>
      </c>
      <c r="S2803" s="42">
        <f t="shared" ca="1" si="48"/>
        <v>48564</v>
      </c>
      <c r="T2803" s="43">
        <f ca="1">_xll.BInterpol('Base CDI'!$H$4:$H$28,'Base CDI'!$J$4:$J$29,S2803,"Cubic","Extrapolate=Linear","MultiX=Average","Skip=True","Sort=True")</f>
        <v>14.45011804013202</v>
      </c>
      <c r="U2803" s="43">
        <f ca="1">_xll.BInterpol('Base CDI'!$H$4:$H$28,'Base CDI'!$I$4:$I$29,S2803,"Cubic","Extrapolate=Linear","MultiX=Average","Skip=True","Sort=True")</f>
        <v>14.268676183982532</v>
      </c>
    </row>
    <row r="2804" spans="16:21" x14ac:dyDescent="0.25">
      <c r="P2804" s="10">
        <v>38587</v>
      </c>
      <c r="Q2804">
        <v>13.23485</v>
      </c>
      <c r="S2804" s="42">
        <f t="shared" ca="1" si="48"/>
        <v>48565</v>
      </c>
      <c r="T2804" s="43">
        <f ca="1">_xll.BInterpol('Base CDI'!$H$4:$H$28,'Base CDI'!$J$4:$J$29,S2804,"Cubic","Extrapolate=Linear","MultiX=Average","Skip=True","Sort=True")</f>
        <v>14.450168849289598</v>
      </c>
      <c r="U2804" s="43">
        <f ca="1">_xll.BInterpol('Base CDI'!$H$4:$H$28,'Base CDI'!$I$4:$I$29,S2804,"Cubic","Extrapolate=Linear","MultiX=Average","Skip=True","Sort=True")</f>
        <v>14.268752031508178</v>
      </c>
    </row>
    <row r="2805" spans="16:21" x14ac:dyDescent="0.25">
      <c r="P2805" s="10">
        <v>38588</v>
      </c>
      <c r="Q2805">
        <v>13.24428</v>
      </c>
      <c r="S2805" s="42">
        <f t="shared" ca="1" si="48"/>
        <v>48566</v>
      </c>
      <c r="T2805" s="43">
        <f ca="1">_xll.BInterpol('Base CDI'!$H$4:$H$28,'Base CDI'!$J$4:$J$29,S2805,"Cubic","Extrapolate=Linear","MultiX=Average","Skip=True","Sort=True")</f>
        <v>14.450219444705334</v>
      </c>
      <c r="U2805" s="43">
        <f ca="1">_xll.BInterpol('Base CDI'!$H$4:$H$28,'Base CDI'!$I$4:$I$29,S2805,"Cubic","Extrapolate=Linear","MultiX=Average","Skip=True","Sort=True")</f>
        <v>14.26882760772655</v>
      </c>
    </row>
    <row r="2806" spans="16:21" x14ac:dyDescent="0.25">
      <c r="P2806" s="10">
        <v>38589</v>
      </c>
      <c r="Q2806">
        <v>13.25372</v>
      </c>
      <c r="S2806" s="42">
        <f t="shared" ca="1" si="48"/>
        <v>48567</v>
      </c>
      <c r="T2806" s="43">
        <f ca="1">_xll.BInterpol('Base CDI'!$H$4:$H$28,'Base CDI'!$J$4:$J$29,S2806,"Cubic","Extrapolate=Linear","MultiX=Average","Skip=True","Sort=True")</f>
        <v>14.450269826498756</v>
      </c>
      <c r="U2806" s="43">
        <f ca="1">_xll.BInterpol('Base CDI'!$H$4:$H$28,'Base CDI'!$I$4:$I$29,S2806,"Cubic","Extrapolate=Linear","MultiX=Average","Skip=True","Sort=True")</f>
        <v>14.268902912724132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48568</v>
      </c>
      <c r="T2807" s="43">
        <f ca="1">_xll.BInterpol('Base CDI'!$H$4:$H$28,'Base CDI'!$J$4:$J$29,S2807,"Cubic","Extrapolate=Linear","MultiX=Average","Skip=True","Sort=True")</f>
        <v>14.450319994789389</v>
      </c>
      <c r="U2807" s="43">
        <f ca="1">_xll.BInterpol('Base CDI'!$H$4:$H$28,'Base CDI'!$I$4:$I$29,S2807,"Cubic","Extrapolate=Linear","MultiX=Average","Skip=True","Sort=True")</f>
        <v>14.2689779465874</v>
      </c>
    </row>
    <row r="2808" spans="16:21" x14ac:dyDescent="0.25">
      <c r="P2808" s="10">
        <v>38593</v>
      </c>
      <c r="Q2808">
        <v>13.27262</v>
      </c>
      <c r="S2808" s="42">
        <f t="shared" ca="1" si="48"/>
        <v>48569</v>
      </c>
      <c r="T2808" s="43">
        <f ca="1">_xll.BInterpol('Base CDI'!$H$4:$H$28,'Base CDI'!$J$4:$J$29,S2808,"Cubic","Extrapolate=Linear","MultiX=Average","Skip=True","Sort=True")</f>
        <v>14.450369949696759</v>
      </c>
      <c r="U2808" s="43">
        <f ca="1">_xll.BInterpol('Base CDI'!$H$4:$H$28,'Base CDI'!$I$4:$I$29,S2808,"Cubic","Extrapolate=Linear","MultiX=Average","Skip=True","Sort=True")</f>
        <v>14.269052709402841</v>
      </c>
    </row>
    <row r="2809" spans="16:21" x14ac:dyDescent="0.25">
      <c r="P2809" s="10">
        <v>38594</v>
      </c>
      <c r="Q2809">
        <v>13.28209</v>
      </c>
      <c r="S2809" s="42">
        <f t="shared" ca="1" si="48"/>
        <v>48570</v>
      </c>
      <c r="T2809" s="43">
        <f ca="1">_xll.BInterpol('Base CDI'!$H$4:$H$28,'Base CDI'!$J$4:$J$29,S2809,"Cubic","Extrapolate=Linear","MultiX=Average","Skip=True","Sort=True")</f>
        <v>14.450419691340393</v>
      </c>
      <c r="U2809" s="43">
        <f ca="1">_xll.BInterpol('Base CDI'!$H$4:$H$28,'Base CDI'!$I$4:$I$29,S2809,"Cubic","Extrapolate=Linear","MultiX=Average","Skip=True","Sort=True")</f>
        <v>14.26912720125693</v>
      </c>
    </row>
    <row r="2810" spans="16:21" x14ac:dyDescent="0.25">
      <c r="P2810" s="10">
        <v>38595</v>
      </c>
      <c r="Q2810">
        <v>13.29156</v>
      </c>
      <c r="S2810" s="42">
        <f t="shared" ca="1" si="48"/>
        <v>48571</v>
      </c>
      <c r="T2810" s="43">
        <f ca="1">_xll.BInterpol('Base CDI'!$H$4:$H$28,'Base CDI'!$J$4:$J$29,S2810,"Cubic","Extrapolate=Linear","MultiX=Average","Skip=True","Sort=True")</f>
        <v>14.450469219839816</v>
      </c>
      <c r="U2810" s="43">
        <f ca="1">_xll.BInterpol('Base CDI'!$H$4:$H$28,'Base CDI'!$I$4:$I$29,S2810,"Cubic","Extrapolate=Linear","MultiX=Average","Skip=True","Sort=True")</f>
        <v>14.269201422236154</v>
      </c>
    </row>
    <row r="2811" spans="16:21" x14ac:dyDescent="0.25">
      <c r="P2811" s="10">
        <v>38596</v>
      </c>
      <c r="Q2811">
        <v>13.30105</v>
      </c>
      <c r="S2811" s="42">
        <f t="shared" ca="1" si="48"/>
        <v>48572</v>
      </c>
      <c r="T2811" s="43">
        <f ca="1">_xll.BInterpol('Base CDI'!$H$4:$H$28,'Base CDI'!$J$4:$J$29,S2811,"Cubic","Extrapolate=Linear","MultiX=Average","Skip=True","Sort=True")</f>
        <v>14.450518535314552</v>
      </c>
      <c r="U2811" s="43">
        <f ca="1">_xll.BInterpol('Base CDI'!$H$4:$H$28,'Base CDI'!$I$4:$I$29,S2811,"Cubic","Extrapolate=Linear","MultiX=Average","Skip=True","Sort=True")</f>
        <v>14.269275372426991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48573</v>
      </c>
      <c r="T2812" s="43">
        <f ca="1">_xll.BInterpol('Base CDI'!$H$4:$H$28,'Base CDI'!$J$4:$J$29,S2812,"Cubic","Extrapolate=Linear","MultiX=Average","Skip=True","Sort=True")</f>
        <v>14.450567637884133</v>
      </c>
      <c r="U2812" s="43">
        <f ca="1">_xll.BInterpol('Base CDI'!$H$4:$H$28,'Base CDI'!$I$4:$I$29,S2812,"Cubic","Extrapolate=Linear","MultiX=Average","Skip=True","Sort=True")</f>
        <v>14.269349051915924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48574</v>
      </c>
      <c r="T2813" s="43">
        <f ca="1">_xll.BInterpol('Base CDI'!$H$4:$H$28,'Base CDI'!$J$4:$J$29,S2813,"Cubic","Extrapolate=Linear","MultiX=Average","Skip=True","Sort=True")</f>
        <v>14.45061652766808</v>
      </c>
      <c r="U2813" s="43">
        <f ca="1">_xll.BInterpol('Base CDI'!$H$4:$H$28,'Base CDI'!$I$4:$I$29,S2813,"Cubic","Extrapolate=Linear","MultiX=Average","Skip=True","Sort=True")</f>
        <v>14.269422460789432</v>
      </c>
    </row>
    <row r="2814" spans="16:21" x14ac:dyDescent="0.25">
      <c r="P2814" s="10">
        <v>38601</v>
      </c>
      <c r="Q2814">
        <v>13.32959</v>
      </c>
      <c r="S2814" s="42">
        <f t="shared" ca="1" si="48"/>
        <v>48575</v>
      </c>
      <c r="T2814" s="43">
        <f ca="1">_xll.BInterpol('Base CDI'!$H$4:$H$28,'Base CDI'!$J$4:$J$29,S2814,"Cubic","Extrapolate=Linear","MultiX=Average","Skip=True","Sort=True")</f>
        <v>14.450665204785919</v>
      </c>
      <c r="U2814" s="43">
        <f ca="1">_xll.BInterpol('Base CDI'!$H$4:$H$28,'Base CDI'!$I$4:$I$29,S2814,"Cubic","Extrapolate=Linear","MultiX=Average","Skip=True","Sort=True")</f>
        <v>14.269495599133998</v>
      </c>
    </row>
    <row r="2815" spans="16:21" x14ac:dyDescent="0.25">
      <c r="P2815" s="10">
        <v>38603</v>
      </c>
      <c r="Q2815">
        <v>13.3391</v>
      </c>
      <c r="S2815" s="42">
        <f t="shared" ca="1" si="48"/>
        <v>48576</v>
      </c>
      <c r="T2815" s="43">
        <f ca="1">_xll.BInterpol('Base CDI'!$H$4:$H$28,'Base CDI'!$J$4:$J$29,S2815,"Cubic","Extrapolate=Linear","MultiX=Average","Skip=True","Sort=True")</f>
        <v>14.450713669357178</v>
      </c>
      <c r="U2815" s="43">
        <f ca="1">_xll.BInterpol('Base CDI'!$H$4:$H$28,'Base CDI'!$I$4:$I$29,S2815,"Cubic","Extrapolate=Linear","MultiX=Average","Skip=True","Sort=True")</f>
        <v>14.269568467036104</v>
      </c>
    </row>
    <row r="2816" spans="16:21" x14ac:dyDescent="0.25">
      <c r="P2816" s="10">
        <v>38604</v>
      </c>
      <c r="Q2816">
        <v>13.34862</v>
      </c>
      <c r="S2816" s="42">
        <f t="shared" ca="1" si="48"/>
        <v>48577</v>
      </c>
      <c r="T2816" s="43">
        <f ca="1">_xll.BInterpol('Base CDI'!$H$4:$H$28,'Base CDI'!$J$4:$J$29,S2816,"Cubic","Extrapolate=Linear","MultiX=Average","Skip=True","Sort=True")</f>
        <v>14.450761921501384</v>
      </c>
      <c r="U2816" s="43">
        <f ca="1">_xll.BInterpol('Base CDI'!$H$4:$H$28,'Base CDI'!$I$4:$I$29,S2816,"Cubic","Extrapolate=Linear","MultiX=Average","Skip=True","Sort=True")</f>
        <v>14.269641064582228</v>
      </c>
    </row>
    <row r="2817" spans="16:21" x14ac:dyDescent="0.25">
      <c r="P2817" s="10">
        <v>38607</v>
      </c>
      <c r="Q2817">
        <v>13.35815</v>
      </c>
      <c r="S2817" s="42">
        <f t="shared" ca="1" si="48"/>
        <v>48578</v>
      </c>
      <c r="T2817" s="43">
        <f ca="1">_xll.BInterpol('Base CDI'!$H$4:$H$28,'Base CDI'!$J$4:$J$29,S2817,"Cubic","Extrapolate=Linear","MultiX=Average","Skip=True","Sort=True")</f>
        <v>14.450809961338059</v>
      </c>
      <c r="U2817" s="43">
        <f ca="1">_xll.BInterpol('Base CDI'!$H$4:$H$28,'Base CDI'!$I$4:$I$29,S2817,"Cubic","Extrapolate=Linear","MultiX=Average","Skip=True","Sort=True")</f>
        <v>14.269713391858854</v>
      </c>
    </row>
    <row r="2818" spans="16:21" x14ac:dyDescent="0.25">
      <c r="P2818" s="10">
        <v>38608</v>
      </c>
      <c r="Q2818">
        <v>13.36768</v>
      </c>
      <c r="S2818" s="42">
        <f t="shared" ca="1" si="48"/>
        <v>48579</v>
      </c>
      <c r="T2818" s="43">
        <f ca="1">_xll.BInterpol('Base CDI'!$H$4:$H$28,'Base CDI'!$J$4:$J$29,S2818,"Cubic","Extrapolate=Linear","MultiX=Average","Skip=True","Sort=True")</f>
        <v>14.450857788986735</v>
      </c>
      <c r="U2818" s="43">
        <f ca="1">_xll.BInterpol('Base CDI'!$H$4:$H$28,'Base CDI'!$I$4:$I$29,S2818,"Cubic","Extrapolate=Linear","MultiX=Average","Skip=True","Sort=True")</f>
        <v>14.269785448952463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48580</v>
      </c>
      <c r="T2819" s="43">
        <f ca="1">_xll.BInterpol('Base CDI'!$H$4:$H$28,'Base CDI'!$J$4:$J$29,S2819,"Cubic","Extrapolate=Linear","MultiX=Average","Skip=True","Sort=True")</f>
        <v>14.450905404566932</v>
      </c>
      <c r="U2819" s="43">
        <f ca="1">_xll.BInterpol('Base CDI'!$H$4:$H$28,'Base CDI'!$I$4:$I$29,S2819,"Cubic","Extrapolate=Linear","MultiX=Average","Skip=True","Sort=True")</f>
        <v>14.269857235949537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48581</v>
      </c>
      <c r="T2820" s="43">
        <f ca="1">_xll.BInterpol('Base CDI'!$H$4:$H$28,'Base CDI'!$J$4:$J$29,S2820,"Cubic","Extrapolate=Linear","MultiX=Average","Skip=True","Sort=True")</f>
        <v>14.450952808198178</v>
      </c>
      <c r="U2820" s="43">
        <f ca="1">_xll.BInterpol('Base CDI'!$H$4:$H$28,'Base CDI'!$I$4:$I$29,S2820,"Cubic","Extrapolate=Linear","MultiX=Average","Skip=True","Sort=True")</f>
        <v>14.269928752936554</v>
      </c>
    </row>
    <row r="2821" spans="16:21" x14ac:dyDescent="0.25">
      <c r="P2821" s="10">
        <v>38611</v>
      </c>
      <c r="Q2821">
        <v>13.39621</v>
      </c>
      <c r="S2821" s="42">
        <f t="shared" ca="1" si="48"/>
        <v>48582</v>
      </c>
      <c r="T2821" s="43">
        <f ca="1">_xll.BInterpol('Base CDI'!$H$4:$H$28,'Base CDI'!$J$4:$J$29,S2821,"Cubic","Extrapolate=Linear","MultiX=Average","Skip=True","Sort=True")</f>
        <v>14.451000000000001</v>
      </c>
      <c r="U2821" s="43">
        <f ca="1">_xll.BInterpol('Base CDI'!$H$4:$H$28,'Base CDI'!$I$4:$I$29,S2821,"Cubic","Extrapolate=Linear","MultiX=Average","Skip=True","Sort=True")</f>
        <v>14.27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48583</v>
      </c>
      <c r="T2822" s="43">
        <f ca="1">_xll.BInterpol('Base CDI'!$H$4:$H$28,'Base CDI'!$J$4:$J$29,S2822,"Cubic","Extrapolate=Linear","MultiX=Average","Skip=True","Sort=True")</f>
        <v>14.451046980133771</v>
      </c>
      <c r="U2822" s="43">
        <f ca="1">_xll.BInterpol('Base CDI'!$H$4:$H$28,'Base CDI'!$I$4:$I$29,S2822,"Cubic","Extrapolate=Linear","MultiX=Average","Skip=True","Sort=True")</f>
        <v>14.270070977289013</v>
      </c>
    </row>
    <row r="2823" spans="16:21" x14ac:dyDescent="0.25">
      <c r="P2823" s="10">
        <v>38615</v>
      </c>
      <c r="Q2823">
        <v>13.41513</v>
      </c>
      <c r="S2823" s="42">
        <f t="shared" ca="1" si="48"/>
        <v>48584</v>
      </c>
      <c r="T2823" s="43">
        <f ca="1">_xll.BInterpol('Base CDI'!$H$4:$H$28,'Base CDI'!$J$4:$J$29,S2823,"Cubic","Extrapolate=Linear","MultiX=Average","Skip=True","Sort=True")</f>
        <v>14.451093748928248</v>
      </c>
      <c r="U2823" s="43">
        <f ca="1">_xll.BInterpol('Base CDI'!$H$4:$H$28,'Base CDI'!$I$4:$I$29,S2823,"Cubic","Extrapolate=Linear","MultiX=Average","Skip=True","Sort=True")</f>
        <v>14.270141685203386</v>
      </c>
    </row>
    <row r="2824" spans="16:21" x14ac:dyDescent="0.25">
      <c r="P2824" s="10">
        <v>38616</v>
      </c>
      <c r="Q2824">
        <v>13.42459</v>
      </c>
      <c r="S2824" s="42">
        <f t="shared" ca="1" si="48"/>
        <v>48585</v>
      </c>
      <c r="T2824" s="43">
        <f ca="1">_xll.BInterpol('Base CDI'!$H$4:$H$28,'Base CDI'!$J$4:$J$29,S2824,"Cubic","Extrapolate=Linear","MultiX=Average","Skip=True","Sort=True")</f>
        <v>14.451140306754038</v>
      </c>
      <c r="U2824" s="43">
        <f ca="1">_xll.BInterpol('Base CDI'!$H$4:$H$28,'Base CDI'!$I$4:$I$29,S2824,"Cubic","Extrapolate=Linear","MultiX=Average","Skip=True","Sort=True")</f>
        <v>14.270212124205568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48586</v>
      </c>
      <c r="T2825" s="43">
        <f ca="1">_xll.BInterpol('Base CDI'!$H$4:$H$28,'Base CDI'!$J$4:$J$29,S2825,"Cubic","Extrapolate=Linear","MultiX=Average","Skip=True","Sort=True")</f>
        <v>14.451186653981745</v>
      </c>
      <c r="U2825" s="43">
        <f ca="1">_xll.BInterpol('Base CDI'!$H$4:$H$28,'Base CDI'!$I$4:$I$29,S2825,"Cubic","Extrapolate=Linear","MultiX=Average","Skip=True","Sort=True")</f>
        <v>14.270282294758012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48587</v>
      </c>
      <c r="T2826" s="43">
        <f ca="1">_xll.BInterpol('Base CDI'!$H$4:$H$28,'Base CDI'!$J$4:$J$29,S2826,"Cubic","Extrapolate=Linear","MultiX=Average","Skip=True","Sort=True")</f>
        <v>14.451232790981976</v>
      </c>
      <c r="U2826" s="43">
        <f ca="1">_xll.BInterpol('Base CDI'!$H$4:$H$28,'Base CDI'!$I$4:$I$29,S2826,"Cubic","Extrapolate=Linear","MultiX=Average","Skip=True","Sort=True")</f>
        <v>14.270352197323167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48588</v>
      </c>
      <c r="T2827" s="43">
        <f ca="1">_xll.BInterpol('Base CDI'!$H$4:$H$28,'Base CDI'!$J$4:$J$29,S2827,"Cubic","Extrapolate=Linear","MultiX=Average","Skip=True","Sort=True")</f>
        <v>14.451278718125335</v>
      </c>
      <c r="U2827" s="43">
        <f ca="1">_xll.BInterpol('Base CDI'!$H$4:$H$28,'Base CDI'!$I$4:$I$29,S2827,"Cubic","Extrapolate=Linear","MultiX=Average","Skip=True","Sort=True")</f>
        <v>14.270421832363485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48589</v>
      </c>
      <c r="T2828" s="43">
        <f ca="1">_xll.BInterpol('Base CDI'!$H$4:$H$28,'Base CDI'!$J$4:$J$29,S2828,"Cubic","Extrapolate=Linear","MultiX=Average","Skip=True","Sort=True")</f>
        <v>14.451324435782428</v>
      </c>
      <c r="U2828" s="43">
        <f ca="1">_xll.BInterpol('Base CDI'!$H$4:$H$28,'Base CDI'!$I$4:$I$29,S2828,"Cubic","Extrapolate=Linear","MultiX=Average","Skip=True","Sort=True")</f>
        <v>14.270491200341418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48590</v>
      </c>
      <c r="T2829" s="43">
        <f ca="1">_xll.BInterpol('Base CDI'!$H$4:$H$28,'Base CDI'!$J$4:$J$29,S2829,"Cubic","Extrapolate=Linear","MultiX=Average","Skip=True","Sort=True")</f>
        <v>14.45136994432386</v>
      </c>
      <c r="U2829" s="43">
        <f ca="1">_xll.BInterpol('Base CDI'!$H$4:$H$28,'Base CDI'!$I$4:$I$29,S2829,"Cubic","Extrapolate=Linear","MultiX=Average","Skip=True","Sort=True")</f>
        <v>14.270560301719415</v>
      </c>
    </row>
    <row r="2830" spans="16:21" x14ac:dyDescent="0.25">
      <c r="P2830" s="10">
        <v>38624</v>
      </c>
      <c r="Q2830">
        <v>13.48147</v>
      </c>
      <c r="S2830" s="42">
        <f t="shared" ca="1" si="49"/>
        <v>48591</v>
      </c>
      <c r="T2830" s="43">
        <f ca="1">_xll.BInterpol('Base CDI'!$H$4:$H$28,'Base CDI'!$J$4:$J$29,S2830,"Cubic","Extrapolate=Linear","MultiX=Average","Skip=True","Sort=True")</f>
        <v>14.451415244120236</v>
      </c>
      <c r="U2830" s="43">
        <f ca="1">_xll.BInterpol('Base CDI'!$H$4:$H$28,'Base CDI'!$I$4:$I$29,S2830,"Cubic","Extrapolate=Linear","MultiX=Average","Skip=True","Sort=True")</f>
        <v>14.270629136959929</v>
      </c>
    </row>
    <row r="2831" spans="16:21" x14ac:dyDescent="0.25">
      <c r="P2831" s="10">
        <v>38625</v>
      </c>
      <c r="Q2831">
        <v>13.49098</v>
      </c>
      <c r="S2831" s="42">
        <f t="shared" ca="1" si="49"/>
        <v>48592</v>
      </c>
      <c r="T2831" s="43">
        <f ca="1">_xll.BInterpol('Base CDI'!$H$4:$H$28,'Base CDI'!$J$4:$J$29,S2831,"Cubic","Extrapolate=Linear","MultiX=Average","Skip=True","Sort=True")</f>
        <v>14.451460335542162</v>
      </c>
      <c r="U2831" s="43">
        <f ca="1">_xll.BInterpol('Base CDI'!$H$4:$H$28,'Base CDI'!$I$4:$I$29,S2831,"Cubic","Extrapolate=Linear","MultiX=Average","Skip=True","Sort=True")</f>
        <v>14.270697706525411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48593</v>
      </c>
      <c r="T2832" s="43">
        <f ca="1">_xll.BInterpol('Base CDI'!$H$4:$H$28,'Base CDI'!$J$4:$J$29,S2832,"Cubic","Extrapolate=Linear","MultiX=Average","Skip=True","Sort=True")</f>
        <v>14.451505218960245</v>
      </c>
      <c r="U2832" s="43">
        <f ca="1">_xll.BInterpol('Base CDI'!$H$4:$H$28,'Base CDI'!$I$4:$I$29,S2832,"Cubic","Extrapolate=Linear","MultiX=Average","Skip=True","Sort=True")</f>
        <v>14.27076601087831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48594</v>
      </c>
      <c r="T2833" s="43">
        <f ca="1">_xll.BInterpol('Base CDI'!$H$4:$H$28,'Base CDI'!$J$4:$J$29,S2833,"Cubic","Extrapolate=Linear","MultiX=Average","Skip=True","Sort=True")</f>
        <v>14.451549894745087</v>
      </c>
      <c r="U2833" s="43">
        <f ca="1">_xll.BInterpol('Base CDI'!$H$4:$H$28,'Base CDI'!$I$4:$I$29,S2833,"Cubic","Extrapolate=Linear","MultiX=Average","Skip=True","Sort=True")</f>
        <v>14.27083405048108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48595</v>
      </c>
      <c r="T2834" s="43">
        <f ca="1">_xll.BInterpol('Base CDI'!$H$4:$H$28,'Base CDI'!$J$4:$J$29,S2834,"Cubic","Extrapolate=Linear","MultiX=Average","Skip=True","Sort=True")</f>
        <v>14.451594363267295</v>
      </c>
      <c r="U2834" s="43">
        <f ca="1">_xll.BInterpol('Base CDI'!$H$4:$H$28,'Base CDI'!$I$4:$I$29,S2834,"Cubic","Extrapolate=Linear","MultiX=Average","Skip=True","Sort=True")</f>
        <v>14.27090182579617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48596</v>
      </c>
      <c r="T2835" s="43">
        <f ca="1">_xll.BInterpol('Base CDI'!$H$4:$H$28,'Base CDI'!$J$4:$J$29,S2835,"Cubic","Extrapolate=Linear","MultiX=Average","Skip=True","Sort=True")</f>
        <v>14.451638624897475</v>
      </c>
      <c r="U2835" s="43">
        <f ca="1">_xll.BInterpol('Base CDI'!$H$4:$H$28,'Base CDI'!$I$4:$I$29,S2835,"Cubic","Extrapolate=Linear","MultiX=Average","Skip=True","Sort=True")</f>
        <v>14.270969337286031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48597</v>
      </c>
      <c r="T2836" s="43">
        <f ca="1">_xll.BInterpol('Base CDI'!$H$4:$H$28,'Base CDI'!$J$4:$J$29,S2836,"Cubic","Extrapolate=Linear","MultiX=Average","Skip=True","Sort=True")</f>
        <v>14.451682680006231</v>
      </c>
      <c r="U2836" s="43">
        <f ca="1">_xll.BInterpol('Base CDI'!$H$4:$H$28,'Base CDI'!$I$4:$I$29,S2836,"Cubic","Extrapolate=Linear","MultiX=Average","Skip=True","Sort=True")</f>
        <v>14.271036585413114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48598</v>
      </c>
      <c r="T2837" s="43">
        <f ca="1">_xll.BInterpol('Base CDI'!$H$4:$H$28,'Base CDI'!$J$4:$J$29,S2837,"Cubic","Extrapolate=Linear","MultiX=Average","Skip=True","Sort=True")</f>
        <v>14.451726528964171</v>
      </c>
      <c r="U2837" s="43">
        <f ca="1">_xll.BInterpol('Base CDI'!$H$4:$H$28,'Base CDI'!$I$4:$I$29,S2837,"Cubic","Extrapolate=Linear","MultiX=Average","Skip=True","Sort=True")</f>
        <v>14.271103570639873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48599</v>
      </c>
      <c r="T2838" s="43">
        <f ca="1">_xll.BInterpol('Base CDI'!$H$4:$H$28,'Base CDI'!$J$4:$J$29,S2838,"Cubic","Extrapolate=Linear","MultiX=Average","Skip=True","Sort=True")</f>
        <v>14.451770172141897</v>
      </c>
      <c r="U2838" s="43">
        <f ca="1">_xll.BInterpol('Base CDI'!$H$4:$H$28,'Base CDI'!$I$4:$I$29,S2838,"Cubic","Extrapolate=Linear","MultiX=Average","Skip=True","Sort=True")</f>
        <v>14.271170293428757</v>
      </c>
    </row>
    <row r="2839" spans="16:21" x14ac:dyDescent="0.25">
      <c r="P2839" s="10">
        <v>38638</v>
      </c>
      <c r="Q2839">
        <v>13.56725</v>
      </c>
      <c r="S2839" s="42">
        <f t="shared" ca="1" si="49"/>
        <v>48600</v>
      </c>
      <c r="T2839" s="43">
        <f ca="1">_xll.BInterpol('Base CDI'!$H$4:$H$28,'Base CDI'!$J$4:$J$29,S2839,"Cubic","Extrapolate=Linear","MultiX=Average","Skip=True","Sort=True")</f>
        <v>14.451813609910015</v>
      </c>
      <c r="U2839" s="43">
        <f ca="1">_xll.BInterpol('Base CDI'!$H$4:$H$28,'Base CDI'!$I$4:$I$29,S2839,"Cubic","Extrapolate=Linear","MultiX=Average","Skip=True","Sort=True")</f>
        <v>14.271236754242215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48601</v>
      </c>
      <c r="T2840" s="43">
        <f ca="1">_xll.BInterpol('Base CDI'!$H$4:$H$28,'Base CDI'!$J$4:$J$29,S2840,"Cubic","Extrapolate=Linear","MultiX=Average","Skip=True","Sort=True")</f>
        <v>14.451856842639135</v>
      </c>
      <c r="U2840" s="43">
        <f ca="1">_xll.BInterpol('Base CDI'!$H$4:$H$28,'Base CDI'!$I$4:$I$29,S2840,"Cubic","Extrapolate=Linear","MultiX=Average","Skip=True","Sort=True")</f>
        <v>14.271302953542701</v>
      </c>
    </row>
    <row r="2841" spans="16:21" x14ac:dyDescent="0.25">
      <c r="P2841" s="10">
        <v>38642</v>
      </c>
      <c r="Q2841">
        <v>13.58633</v>
      </c>
      <c r="S2841" s="42">
        <f t="shared" ca="1" si="49"/>
        <v>48602</v>
      </c>
      <c r="T2841" s="43">
        <f ca="1">_xll.BInterpol('Base CDI'!$H$4:$H$28,'Base CDI'!$J$4:$J$29,S2841,"Cubic","Extrapolate=Linear","MultiX=Average","Skip=True","Sort=True")</f>
        <v>14.451899870699856</v>
      </c>
      <c r="U2841" s="43">
        <f ca="1">_xll.BInterpol('Base CDI'!$H$4:$H$28,'Base CDI'!$I$4:$I$29,S2841,"Cubic","Extrapolate=Linear","MultiX=Average","Skip=True","Sort=True")</f>
        <v>14.271368891792665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48603</v>
      </c>
      <c r="T2842" s="43">
        <f ca="1">_xll.BInterpol('Base CDI'!$H$4:$H$28,'Base CDI'!$J$4:$J$29,S2842,"Cubic","Extrapolate=Linear","MultiX=Average","Skip=True","Sort=True")</f>
        <v>14.451942694462787</v>
      </c>
      <c r="U2842" s="43">
        <f ca="1">_xll.BInterpol('Base CDI'!$H$4:$H$28,'Base CDI'!$I$4:$I$29,S2842,"Cubic","Extrapolate=Linear","MultiX=Average","Skip=True","Sort=True")</f>
        <v>14.271434569454559</v>
      </c>
    </row>
    <row r="2843" spans="16:21" x14ac:dyDescent="0.25">
      <c r="P2843" s="10">
        <v>38644</v>
      </c>
      <c r="Q2843">
        <v>13.60543</v>
      </c>
      <c r="S2843" s="42">
        <f t="shared" ca="1" si="49"/>
        <v>48604</v>
      </c>
      <c r="T2843" s="43">
        <f ca="1">_xll.BInterpol('Base CDI'!$H$4:$H$28,'Base CDI'!$J$4:$J$29,S2843,"Cubic","Extrapolate=Linear","MultiX=Average","Skip=True","Sort=True")</f>
        <v>14.451985314298531</v>
      </c>
      <c r="U2843" s="43">
        <f ca="1">_xll.BInterpol('Base CDI'!$H$4:$H$28,'Base CDI'!$I$4:$I$29,S2843,"Cubic","Extrapolate=Linear","MultiX=Average","Skip=True","Sort=True")</f>
        <v>14.271499986990834</v>
      </c>
    </row>
    <row r="2844" spans="16:21" x14ac:dyDescent="0.25">
      <c r="P2844" s="10">
        <v>38645</v>
      </c>
      <c r="Q2844">
        <v>13.615</v>
      </c>
      <c r="S2844" s="42">
        <f t="shared" ca="1" si="49"/>
        <v>48605</v>
      </c>
      <c r="T2844" s="43">
        <f ca="1">_xll.BInterpol('Base CDI'!$H$4:$H$28,'Base CDI'!$J$4:$J$29,S2844,"Cubic","Extrapolate=Linear","MultiX=Average","Skip=True","Sort=True")</f>
        <v>14.452027730577695</v>
      </c>
      <c r="U2844" s="43">
        <f ca="1">_xll.BInterpol('Base CDI'!$H$4:$H$28,'Base CDI'!$I$4:$I$29,S2844,"Cubic","Extrapolate=Linear","MultiX=Average","Skip=True","Sort=True")</f>
        <v>14.271565144863938</v>
      </c>
    </row>
    <row r="2845" spans="16:21" x14ac:dyDescent="0.25">
      <c r="P2845" s="10">
        <v>38646</v>
      </c>
      <c r="Q2845">
        <v>13.62435</v>
      </c>
      <c r="S2845" s="42">
        <f t="shared" ca="1" si="49"/>
        <v>48606</v>
      </c>
      <c r="T2845" s="43">
        <f ca="1">_xll.BInterpol('Base CDI'!$H$4:$H$28,'Base CDI'!$J$4:$J$29,S2845,"Cubic","Extrapolate=Linear","MultiX=Average","Skip=True","Sort=True")</f>
        <v>14.452069943670885</v>
      </c>
      <c r="U2845" s="43">
        <f ca="1">_xll.BInterpol('Base CDI'!$H$4:$H$28,'Base CDI'!$I$4:$I$29,S2845,"Cubic","Extrapolate=Linear","MultiX=Average","Skip=True","Sort=True")</f>
        <v>14.271630043536327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48607</v>
      </c>
      <c r="T2846" s="43">
        <f ca="1">_xll.BInterpol('Base CDI'!$H$4:$H$28,'Base CDI'!$J$4:$J$29,S2846,"Cubic","Extrapolate=Linear","MultiX=Average","Skip=True","Sort=True")</f>
        <v>14.452111953948707</v>
      </c>
      <c r="U2846" s="43">
        <f ca="1">_xll.BInterpol('Base CDI'!$H$4:$H$28,'Base CDI'!$I$4:$I$29,S2846,"Cubic","Extrapolate=Linear","MultiX=Average","Skip=True","Sort=True")</f>
        <v>14.271694683470448</v>
      </c>
    </row>
    <row r="2847" spans="16:21" x14ac:dyDescent="0.25">
      <c r="P2847" s="10">
        <v>38650</v>
      </c>
      <c r="Q2847">
        <v>13.64307</v>
      </c>
      <c r="S2847" s="42">
        <f t="shared" ca="1" si="49"/>
        <v>48608</v>
      </c>
      <c r="T2847" s="43">
        <f ca="1">_xll.BInterpol('Base CDI'!$H$4:$H$28,'Base CDI'!$J$4:$J$29,S2847,"Cubic","Extrapolate=Linear","MultiX=Average","Skip=True","Sort=True")</f>
        <v>14.452153761781762</v>
      </c>
      <c r="U2847" s="43">
        <f ca="1">_xll.BInterpol('Base CDI'!$H$4:$H$28,'Base CDI'!$I$4:$I$29,S2847,"Cubic","Extrapolate=Linear","MultiX=Average","Skip=True","Sort=True")</f>
        <v>14.271759065128755</v>
      </c>
    </row>
    <row r="2848" spans="16:21" x14ac:dyDescent="0.25">
      <c r="P2848" s="10">
        <v>38651</v>
      </c>
      <c r="Q2848">
        <v>13.65244</v>
      </c>
      <c r="S2848" s="42">
        <f t="shared" ca="1" si="49"/>
        <v>48609</v>
      </c>
      <c r="T2848" s="43">
        <f ca="1">_xll.BInterpol('Base CDI'!$H$4:$H$28,'Base CDI'!$J$4:$J$29,S2848,"Cubic","Extrapolate=Linear","MultiX=Average","Skip=True","Sort=True")</f>
        <v>14.452195367540661</v>
      </c>
      <c r="U2848" s="43">
        <f ca="1">_xll.BInterpol('Base CDI'!$H$4:$H$28,'Base CDI'!$I$4:$I$29,S2848,"Cubic","Extrapolate=Linear","MultiX=Average","Skip=True","Sort=True")</f>
        <v>14.271823188973697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48610</v>
      </c>
      <c r="T2849" s="43">
        <f ca="1">_xll.BInterpol('Base CDI'!$H$4:$H$28,'Base CDI'!$J$4:$J$29,S2849,"Cubic","Extrapolate=Linear","MultiX=Average","Skip=True","Sort=True")</f>
        <v>14.452236771596006</v>
      </c>
      <c r="U2849" s="43">
        <f ca="1">_xll.BInterpol('Base CDI'!$H$4:$H$28,'Base CDI'!$I$4:$I$29,S2849,"Cubic","Extrapolate=Linear","MultiX=Average","Skip=True","Sort=True")</f>
        <v>14.271887055467726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48611</v>
      </c>
      <c r="T2850" s="43">
        <f ca="1">_xll.BInterpol('Base CDI'!$H$4:$H$28,'Base CDI'!$J$4:$J$29,S2850,"Cubic","Extrapolate=Linear","MultiX=Average","Skip=True","Sort=True")</f>
        <v>14.452277974318402</v>
      </c>
      <c r="U2850" s="43">
        <f ca="1">_xll.BInterpol('Base CDI'!$H$4:$H$28,'Base CDI'!$I$4:$I$29,S2850,"Cubic","Extrapolate=Linear","MultiX=Average","Skip=True","Sort=True")</f>
        <v>14.271950665073293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48612</v>
      </c>
      <c r="T2851" s="43">
        <f ca="1">_xll.BInterpol('Base CDI'!$H$4:$H$28,'Base CDI'!$J$4:$J$29,S2851,"Cubic","Extrapolate=Linear","MultiX=Average","Skip=True","Sort=True")</f>
        <v>14.452318976078455</v>
      </c>
      <c r="U2851" s="43">
        <f ca="1">_xll.BInterpol('Base CDI'!$H$4:$H$28,'Base CDI'!$I$4:$I$29,S2851,"Cubic","Extrapolate=Linear","MultiX=Average","Skip=True","Sort=True")</f>
        <v>14.272014018252849</v>
      </c>
    </row>
    <row r="2852" spans="16:21" x14ac:dyDescent="0.25">
      <c r="P2852" s="10">
        <v>38657</v>
      </c>
      <c r="Q2852">
        <v>13.68998</v>
      </c>
      <c r="S2852" s="42">
        <f t="shared" ca="1" si="49"/>
        <v>48613</v>
      </c>
      <c r="T2852" s="43">
        <f ca="1">_xll.BInterpol('Base CDI'!$H$4:$H$28,'Base CDI'!$J$4:$J$29,S2852,"Cubic","Extrapolate=Linear","MultiX=Average","Skip=True","Sort=True")</f>
        <v>14.452359777246773</v>
      </c>
      <c r="U2852" s="43">
        <f ca="1">_xll.BInterpol('Base CDI'!$H$4:$H$28,'Base CDI'!$I$4:$I$29,S2852,"Cubic","Extrapolate=Linear","MultiX=Average","Skip=True","Sort=True")</f>
        <v>14.272077115468845</v>
      </c>
    </row>
    <row r="2853" spans="16:21" x14ac:dyDescent="0.25">
      <c r="P2853" s="10">
        <v>38659</v>
      </c>
      <c r="Q2853">
        <v>13.69942</v>
      </c>
      <c r="S2853" s="42">
        <f t="shared" ca="1" si="49"/>
        <v>48614</v>
      </c>
      <c r="T2853" s="43">
        <f ca="1">_xll.BInterpol('Base CDI'!$H$4:$H$28,'Base CDI'!$J$4:$J$29,S2853,"Cubic","Extrapolate=Linear","MultiX=Average","Skip=True","Sort=True")</f>
        <v>14.452400378193957</v>
      </c>
      <c r="U2853" s="43">
        <f ca="1">_xll.BInterpol('Base CDI'!$H$4:$H$28,'Base CDI'!$I$4:$I$29,S2853,"Cubic","Extrapolate=Linear","MultiX=Average","Skip=True","Sort=True")</f>
        <v>14.272139957183731</v>
      </c>
    </row>
    <row r="2854" spans="16:21" x14ac:dyDescent="0.25">
      <c r="P2854" s="10">
        <v>38660</v>
      </c>
      <c r="Q2854">
        <v>13.70884</v>
      </c>
      <c r="S2854" s="42">
        <f t="shared" ca="1" si="49"/>
        <v>48615</v>
      </c>
      <c r="T2854" s="43">
        <f ca="1">_xll.BInterpol('Base CDI'!$H$4:$H$28,'Base CDI'!$J$4:$J$29,S2854,"Cubic","Extrapolate=Linear","MultiX=Average","Skip=True","Sort=True")</f>
        <v>14.452440779290617</v>
      </c>
      <c r="U2854" s="43">
        <f ca="1">_xll.BInterpol('Base CDI'!$H$4:$H$28,'Base CDI'!$I$4:$I$29,S2854,"Cubic","Extrapolate=Linear","MultiX=Average","Skip=True","Sort=True")</f>
        <v>14.27220254385996</v>
      </c>
    </row>
    <row r="2855" spans="16:21" x14ac:dyDescent="0.25">
      <c r="P2855" s="10">
        <v>38663</v>
      </c>
      <c r="Q2855">
        <v>13.71829</v>
      </c>
      <c r="S2855" s="42">
        <f t="shared" ca="1" si="49"/>
        <v>48616</v>
      </c>
      <c r="T2855" s="43">
        <f ca="1">_xll.BInterpol('Base CDI'!$H$4:$H$28,'Base CDI'!$J$4:$J$29,S2855,"Cubic","Extrapolate=Linear","MultiX=Average","Skip=True","Sort=True")</f>
        <v>14.452480980907353</v>
      </c>
      <c r="U2855" s="43">
        <f ca="1">_xll.BInterpol('Base CDI'!$H$4:$H$28,'Base CDI'!$I$4:$I$29,S2855,"Cubic","Extrapolate=Linear","MultiX=Average","Skip=True","Sort=True")</f>
        <v>14.272264875959982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48617</v>
      </c>
      <c r="T2856" s="43">
        <f ca="1">_xll.BInterpol('Base CDI'!$H$4:$H$28,'Base CDI'!$J$4:$J$29,S2856,"Cubic","Extrapolate=Linear","MultiX=Average","Skip=True","Sort=True")</f>
        <v>14.452520983414775</v>
      </c>
      <c r="U2856" s="43">
        <f ca="1">_xll.BInterpol('Base CDI'!$H$4:$H$28,'Base CDI'!$I$4:$I$29,S2856,"Cubic","Extrapolate=Linear","MultiX=Average","Skip=True","Sort=True")</f>
        <v>14.27232695394625</v>
      </c>
    </row>
    <row r="2857" spans="16:21" x14ac:dyDescent="0.25">
      <c r="P2857" s="10">
        <v>38665</v>
      </c>
      <c r="Q2857">
        <v>13.73719</v>
      </c>
      <c r="S2857" s="42">
        <f t="shared" ca="1" si="49"/>
        <v>48618</v>
      </c>
      <c r="T2857" s="43">
        <f ca="1">_xll.BInterpol('Base CDI'!$H$4:$H$28,'Base CDI'!$J$4:$J$29,S2857,"Cubic","Extrapolate=Linear","MultiX=Average","Skip=True","Sort=True")</f>
        <v>14.452560787183488</v>
      </c>
      <c r="U2857" s="43">
        <f ca="1">_xll.BInterpol('Base CDI'!$H$4:$H$28,'Base CDI'!$I$4:$I$29,S2857,"Cubic","Extrapolate=Linear","MultiX=Average","Skip=True","Sort=True")</f>
        <v>14.272388778281211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48619</v>
      </c>
      <c r="T2858" s="43">
        <f ca="1">_xll.BInterpol('Base CDI'!$H$4:$H$28,'Base CDI'!$J$4:$J$29,S2858,"Cubic","Extrapolate=Linear","MultiX=Average","Skip=True","Sort=True")</f>
        <v>14.452600392584094</v>
      </c>
      <c r="U2858" s="43">
        <f ca="1">_xll.BInterpol('Base CDI'!$H$4:$H$28,'Base CDI'!$I$4:$I$29,S2858,"Cubic","Extrapolate=Linear","MultiX=Average","Skip=True","Sort=True")</f>
        <v>14.27245034942732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48620</v>
      </c>
      <c r="T2859" s="43">
        <f ca="1">_xll.BInterpol('Base CDI'!$H$4:$H$28,'Base CDI'!$J$4:$J$29,S2859,"Cubic","Extrapolate=Linear","MultiX=Average","Skip=True","Sort=True")</f>
        <v>14.452639799987201</v>
      </c>
      <c r="U2859" s="43">
        <f ca="1">_xll.BInterpol('Base CDI'!$H$4:$H$28,'Base CDI'!$I$4:$I$29,S2859,"Cubic","Extrapolate=Linear","MultiX=Average","Skip=True","Sort=True")</f>
        <v>14.272511667847027</v>
      </c>
    </row>
    <row r="2860" spans="16:21" x14ac:dyDescent="0.25">
      <c r="P2860" s="10">
        <v>38670</v>
      </c>
      <c r="Q2860">
        <v>13.76559</v>
      </c>
      <c r="S2860" s="42">
        <f t="shared" ca="1" si="49"/>
        <v>48621</v>
      </c>
      <c r="T2860" s="43">
        <f ca="1">_xll.BInterpol('Base CDI'!$H$4:$H$28,'Base CDI'!$J$4:$J$29,S2860,"Cubic","Extrapolate=Linear","MultiX=Average","Skip=True","Sort=True")</f>
        <v>14.452679009763415</v>
      </c>
      <c r="U2860" s="43">
        <f ca="1">_xll.BInterpol('Base CDI'!$H$4:$H$28,'Base CDI'!$I$4:$I$29,S2860,"Cubic","Extrapolate=Linear","MultiX=Average","Skip=True","Sort=True")</f>
        <v>14.272572734002782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48622</v>
      </c>
      <c r="T2861" s="43">
        <f ca="1">_xll.BInterpol('Base CDI'!$H$4:$H$28,'Base CDI'!$J$4:$J$29,S2861,"Cubic","Extrapolate=Linear","MultiX=Average","Skip=True","Sort=True")</f>
        <v>14.452718022283339</v>
      </c>
      <c r="U2861" s="43">
        <f ca="1">_xll.BInterpol('Base CDI'!$H$4:$H$28,'Base CDI'!$I$4:$I$29,S2861,"Cubic","Extrapolate=Linear","MultiX=Average","Skip=True","Sort=True")</f>
        <v>14.272633548357037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48623</v>
      </c>
      <c r="T2862" s="43">
        <f ca="1">_xll.BInterpol('Base CDI'!$H$4:$H$28,'Base CDI'!$J$4:$J$29,S2862,"Cubic","Extrapolate=Linear","MultiX=Average","Skip=True","Sort=True")</f>
        <v>14.45275683791758</v>
      </c>
      <c r="U2862" s="43">
        <f ca="1">_xll.BInterpol('Base CDI'!$H$4:$H$28,'Base CDI'!$I$4:$I$29,S2862,"Cubic","Extrapolate=Linear","MultiX=Average","Skip=True","Sort=True")</f>
        <v>14.272694111372244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48624</v>
      </c>
      <c r="T2863" s="43">
        <f ca="1">_xll.BInterpol('Base CDI'!$H$4:$H$28,'Base CDI'!$J$4:$J$29,S2863,"Cubic","Extrapolate=Linear","MultiX=Average","Skip=True","Sort=True")</f>
        <v>14.452795457036743</v>
      </c>
      <c r="U2863" s="43">
        <f ca="1">_xll.BInterpol('Base CDI'!$H$4:$H$28,'Base CDI'!$I$4:$I$29,S2863,"Cubic","Extrapolate=Linear","MultiX=Average","Skip=True","Sort=True")</f>
        <v>14.272754423510852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48625</v>
      </c>
      <c r="T2864" s="43">
        <f ca="1">_xll.BInterpol('Base CDI'!$H$4:$H$28,'Base CDI'!$J$4:$J$29,S2864,"Cubic","Extrapolate=Linear","MultiX=Average","Skip=True","Sort=True")</f>
        <v>14.452833880011433</v>
      </c>
      <c r="U2864" s="43">
        <f ca="1">_xll.BInterpol('Base CDI'!$H$4:$H$28,'Base CDI'!$I$4:$I$29,S2864,"Cubic","Extrapolate=Linear","MultiX=Average","Skip=True","Sort=True")</f>
        <v>14.272814485235312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48626</v>
      </c>
      <c r="T2865" s="43">
        <f ca="1">_xll.BInterpol('Base CDI'!$H$4:$H$28,'Base CDI'!$J$4:$J$29,S2865,"Cubic","Extrapolate=Linear","MultiX=Average","Skip=True","Sort=True")</f>
        <v>14.452872107212256</v>
      </c>
      <c r="U2865" s="43">
        <f ca="1">_xll.BInterpol('Base CDI'!$H$4:$H$28,'Base CDI'!$I$4:$I$29,S2865,"Cubic","Extrapolate=Linear","MultiX=Average","Skip=True","Sort=True")</f>
        <v>14.272874297008077</v>
      </c>
    </row>
    <row r="2866" spans="16:21" x14ac:dyDescent="0.25">
      <c r="P2866" s="10">
        <v>38679</v>
      </c>
      <c r="Q2866">
        <v>13.82249</v>
      </c>
      <c r="S2866" s="42">
        <f t="shared" ca="1" si="49"/>
        <v>48627</v>
      </c>
      <c r="T2866" s="43">
        <f ca="1">_xll.BInterpol('Base CDI'!$H$4:$H$28,'Base CDI'!$J$4:$J$29,S2866,"Cubic","Extrapolate=Linear","MultiX=Average","Skip=True","Sort=True")</f>
        <v>14.452910139009816</v>
      </c>
      <c r="U2866" s="43">
        <f ca="1">_xll.BInterpol('Base CDI'!$H$4:$H$28,'Base CDI'!$I$4:$I$29,S2866,"Cubic","Extrapolate=Linear","MultiX=Average","Skip=True","Sort=True")</f>
        <v>14.272933859291598</v>
      </c>
    </row>
    <row r="2867" spans="16:21" x14ac:dyDescent="0.25">
      <c r="P2867" s="10">
        <v>38680</v>
      </c>
      <c r="Q2867">
        <v>13.83197</v>
      </c>
      <c r="S2867" s="42">
        <f t="shared" ca="1" si="49"/>
        <v>48628</v>
      </c>
      <c r="T2867" s="43">
        <f ca="1">_xll.BInterpol('Base CDI'!$H$4:$H$28,'Base CDI'!$J$4:$J$29,S2867,"Cubic","Extrapolate=Linear","MultiX=Average","Skip=True","Sort=True")</f>
        <v>14.452947975774721</v>
      </c>
      <c r="U2867" s="43">
        <f ca="1">_xll.BInterpol('Base CDI'!$H$4:$H$28,'Base CDI'!$I$4:$I$29,S2867,"Cubic","Extrapolate=Linear","MultiX=Average","Skip=True","Sort=True")</f>
        <v>14.272993172548324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48629</v>
      </c>
      <c r="T2868" s="43">
        <f ca="1">_xll.BInterpol('Base CDI'!$H$4:$H$28,'Base CDI'!$J$4:$J$29,S2868,"Cubic","Extrapolate=Linear","MultiX=Average","Skip=True","Sort=True")</f>
        <v>14.452985617877575</v>
      </c>
      <c r="U2868" s="43">
        <f ca="1">_xll.BInterpol('Base CDI'!$H$4:$H$28,'Base CDI'!$I$4:$I$29,S2868,"Cubic","Extrapolate=Linear","MultiX=Average","Skip=True","Sort=True")</f>
        <v>14.273052237240709</v>
      </c>
    </row>
    <row r="2869" spans="16:21" x14ac:dyDescent="0.25">
      <c r="P2869" s="10">
        <v>38684</v>
      </c>
      <c r="Q2869">
        <v>13.85051</v>
      </c>
      <c r="S2869" s="42">
        <f t="shared" ca="1" si="49"/>
        <v>48630</v>
      </c>
      <c r="T2869" s="43">
        <f ca="1">_xll.BInterpol('Base CDI'!$H$4:$H$28,'Base CDI'!$J$4:$J$29,S2869,"Cubic","Extrapolate=Linear","MultiX=Average","Skip=True","Sort=True")</f>
        <v>14.453023065688981</v>
      </c>
      <c r="U2869" s="43">
        <f ca="1">_xll.BInterpol('Base CDI'!$H$4:$H$28,'Base CDI'!$I$4:$I$29,S2869,"Cubic","Extrapolate=Linear","MultiX=Average","Skip=True","Sort=True")</f>
        <v>14.273111053831201</v>
      </c>
    </row>
    <row r="2870" spans="16:21" x14ac:dyDescent="0.25">
      <c r="P2870" s="10">
        <v>38685</v>
      </c>
      <c r="Q2870">
        <v>13.85979</v>
      </c>
      <c r="S2870" s="42">
        <f t="shared" ca="1" si="49"/>
        <v>48631</v>
      </c>
      <c r="T2870" s="43">
        <f ca="1">_xll.BInterpol('Base CDI'!$H$4:$H$28,'Base CDI'!$J$4:$J$29,S2870,"Cubic","Extrapolate=Linear","MultiX=Average","Skip=True","Sort=True")</f>
        <v>14.453060319579549</v>
      </c>
      <c r="U2870" s="43">
        <f ca="1">_xll.BInterpol('Base CDI'!$H$4:$H$28,'Base CDI'!$I$4:$I$29,S2870,"Cubic","Extrapolate=Linear","MultiX=Average","Skip=True","Sort=True")</f>
        <v>14.273169622782252</v>
      </c>
    </row>
    <row r="2871" spans="16:21" x14ac:dyDescent="0.25">
      <c r="P2871" s="10">
        <v>38686</v>
      </c>
      <c r="Q2871">
        <v>13.86909</v>
      </c>
      <c r="S2871" s="42">
        <f t="shared" ca="1" si="49"/>
        <v>48632</v>
      </c>
      <c r="T2871" s="43">
        <f ca="1">_xll.BInterpol('Base CDI'!$H$4:$H$28,'Base CDI'!$J$4:$J$29,S2871,"Cubic","Extrapolate=Linear","MultiX=Average","Skip=True","Sort=True")</f>
        <v>14.45309737991988</v>
      </c>
      <c r="U2871" s="43">
        <f ca="1">_xll.BInterpol('Base CDI'!$H$4:$H$28,'Base CDI'!$I$4:$I$29,S2871,"Cubic","Extrapolate=Linear","MultiX=Average","Skip=True","Sort=True")</f>
        <v>14.273227944556314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48633</v>
      </c>
      <c r="T2872" s="43">
        <f ca="1">_xll.BInterpol('Base CDI'!$H$4:$H$28,'Base CDI'!$J$4:$J$29,S2872,"Cubic","Extrapolate=Linear","MultiX=Average","Skip=True","Sort=True")</f>
        <v>14.453134247080584</v>
      </c>
      <c r="U2872" s="43">
        <f ca="1">_xll.BInterpol('Base CDI'!$H$4:$H$28,'Base CDI'!$I$4:$I$29,S2872,"Cubic","Extrapolate=Linear","MultiX=Average","Skip=True","Sort=True")</f>
        <v>14.273286019615838</v>
      </c>
    </row>
    <row r="2873" spans="16:21" x14ac:dyDescent="0.25">
      <c r="P2873" s="10">
        <v>38688</v>
      </c>
      <c r="Q2873">
        <v>13.88772</v>
      </c>
      <c r="S2873" s="42">
        <f t="shared" ca="1" si="49"/>
        <v>48634</v>
      </c>
      <c r="T2873" s="43">
        <f ca="1">_xll.BInterpol('Base CDI'!$H$4:$H$28,'Base CDI'!$J$4:$J$29,S2873,"Cubic","Extrapolate=Linear","MultiX=Average","Skip=True","Sort=True")</f>
        <v>14.453170921432262</v>
      </c>
      <c r="U2873" s="43">
        <f ca="1">_xll.BInterpol('Base CDI'!$H$4:$H$28,'Base CDI'!$I$4:$I$29,S2873,"Cubic","Extrapolate=Linear","MultiX=Average","Skip=True","Sort=True")</f>
        <v>14.273343848423275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48635</v>
      </c>
      <c r="T2874" s="43">
        <f ca="1">_xll.BInterpol('Base CDI'!$H$4:$H$28,'Base CDI'!$J$4:$J$29,S2874,"Cubic","Extrapolate=Linear","MultiX=Average","Skip=True","Sort=True")</f>
        <v>14.453207403345521</v>
      </c>
      <c r="U2874" s="43">
        <f ca="1">_xll.BInterpol('Base CDI'!$H$4:$H$28,'Base CDI'!$I$4:$I$29,S2874,"Cubic","Extrapolate=Linear","MultiX=Average","Skip=True","Sort=True")</f>
        <v>14.273401431441076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48636</v>
      </c>
      <c r="T2875" s="43">
        <f ca="1">_xll.BInterpol('Base CDI'!$H$4:$H$28,'Base CDI'!$J$4:$J$29,S2875,"Cubic","Extrapolate=Linear","MultiX=Average","Skip=True","Sort=True")</f>
        <v>14.453243693190966</v>
      </c>
      <c r="U2875" s="43">
        <f ca="1">_xll.BInterpol('Base CDI'!$H$4:$H$28,'Base CDI'!$I$4:$I$29,S2875,"Cubic","Extrapolate=Linear","MultiX=Average","Skip=True","Sort=True")</f>
        <v>14.273458769131691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48637</v>
      </c>
      <c r="T2876" s="43">
        <f ca="1">_xll.BInterpol('Base CDI'!$H$4:$H$28,'Base CDI'!$J$4:$J$29,S2876,"Cubic","Extrapolate=Linear","MultiX=Average","Skip=True","Sort=True")</f>
        <v>14.453279791339204</v>
      </c>
      <c r="U2876" s="43">
        <f ca="1">_xll.BInterpol('Base CDI'!$H$4:$H$28,'Base CDI'!$I$4:$I$29,S2876,"Cubic","Extrapolate=Linear","MultiX=Average","Skip=True","Sort=True")</f>
        <v>14.273515861957573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48638</v>
      </c>
      <c r="T2877" s="43">
        <f ca="1">_xll.BInterpol('Base CDI'!$H$4:$H$28,'Base CDI'!$J$4:$J$29,S2877,"Cubic","Extrapolate=Linear","MultiX=Average","Skip=True","Sort=True")</f>
        <v>14.453315698160839</v>
      </c>
      <c r="U2877" s="43">
        <f ca="1">_xll.BInterpol('Base CDI'!$H$4:$H$28,'Base CDI'!$I$4:$I$29,S2877,"Cubic","Extrapolate=Linear","MultiX=Average","Skip=True","Sort=True")</f>
        <v>14.273572710381172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48639</v>
      </c>
      <c r="T2878" s="43">
        <f ca="1">_xll.BInterpol('Base CDI'!$H$4:$H$28,'Base CDI'!$J$4:$J$29,S2878,"Cubic","Extrapolate=Linear","MultiX=Average","Skip=True","Sort=True")</f>
        <v>14.453351414026477</v>
      </c>
      <c r="U2878" s="43">
        <f ca="1">_xll.BInterpol('Base CDI'!$H$4:$H$28,'Base CDI'!$I$4:$I$29,S2878,"Cubic","Extrapolate=Linear","MultiX=Average","Skip=True","Sort=True")</f>
        <v>14.273629314864939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48640</v>
      </c>
      <c r="T2879" s="43">
        <f ca="1">_xll.BInterpol('Base CDI'!$H$4:$H$28,'Base CDI'!$J$4:$J$29,S2879,"Cubic","Extrapolate=Linear","MultiX=Average","Skip=True","Sort=True")</f>
        <v>14.453386939306721</v>
      </c>
      <c r="U2879" s="43">
        <f ca="1">_xll.BInterpol('Base CDI'!$H$4:$H$28,'Base CDI'!$I$4:$I$29,S2879,"Cubic","Extrapolate=Linear","MultiX=Average","Skip=True","Sort=True")</f>
        <v>14.273685675871326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48641</v>
      </c>
      <c r="T2880" s="43">
        <f ca="1">_xll.BInterpol('Base CDI'!$H$4:$H$28,'Base CDI'!$J$4:$J$29,S2880,"Cubic","Extrapolate=Linear","MultiX=Average","Skip=True","Sort=True")</f>
        <v>14.45342227437218</v>
      </c>
      <c r="U2880" s="43">
        <f ca="1">_xll.BInterpol('Base CDI'!$H$4:$H$28,'Base CDI'!$I$4:$I$29,S2880,"Cubic","Extrapolate=Linear","MultiX=Average","Skip=True","Sort=True")</f>
        <v>14.273741793862783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48642</v>
      </c>
      <c r="T2881" s="43">
        <f ca="1">_xll.BInterpol('Base CDI'!$H$4:$H$28,'Base CDI'!$J$4:$J$29,S2881,"Cubic","Extrapolate=Linear","MultiX=Average","Skip=True","Sort=True")</f>
        <v>14.453457419593457</v>
      </c>
      <c r="U2881" s="43">
        <f ca="1">_xll.BInterpol('Base CDI'!$H$4:$H$28,'Base CDI'!$I$4:$I$29,S2881,"Cubic","Extrapolate=Linear","MultiX=Average","Skip=True","Sort=True")</f>
        <v>14.273797669301761</v>
      </c>
    </row>
    <row r="2882" spans="16:21" x14ac:dyDescent="0.25">
      <c r="P2882" s="10">
        <v>38701</v>
      </c>
      <c r="Q2882">
        <v>13.97174</v>
      </c>
      <c r="S2882" s="42">
        <f t="shared" ca="1" si="49"/>
        <v>48643</v>
      </c>
      <c r="T2882" s="43">
        <f ca="1">_xll.BInterpol('Base CDI'!$H$4:$H$28,'Base CDI'!$J$4:$J$29,S2882,"Cubic","Extrapolate=Linear","MultiX=Average","Skip=True","Sort=True")</f>
        <v>14.45349237534116</v>
      </c>
      <c r="U2882" s="43">
        <f ca="1">_xll.BInterpol('Base CDI'!$H$4:$H$28,'Base CDI'!$I$4:$I$29,S2882,"Cubic","Extrapolate=Linear","MultiX=Average","Skip=True","Sort=True")</f>
        <v>14.273853302650711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48644</v>
      </c>
      <c r="T2883" s="43">
        <f ca="1">_xll.BInterpol('Base CDI'!$H$4:$H$28,'Base CDI'!$J$4:$J$29,S2883,"Cubic","Extrapolate=Linear","MultiX=Average","Skip=True","Sort=True")</f>
        <v>14.453527141985891</v>
      </c>
      <c r="U2883" s="43">
        <f ca="1">_xll.BInterpol('Base CDI'!$H$4:$H$28,'Base CDI'!$I$4:$I$29,S2883,"Cubic","Extrapolate=Linear","MultiX=Average","Skip=True","Sort=True")</f>
        <v>14.273908694372086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48645</v>
      </c>
      <c r="T2884" s="43">
        <f ca="1">_xll.BInterpol('Base CDI'!$H$4:$H$28,'Base CDI'!$J$4:$J$29,S2884,"Cubic","Extrapolate=Linear","MultiX=Average","Skip=True","Sort=True")</f>
        <v>14.453561719898255</v>
      </c>
      <c r="U2884" s="43">
        <f ca="1">_xll.BInterpol('Base CDI'!$H$4:$H$28,'Base CDI'!$I$4:$I$29,S2884,"Cubic","Extrapolate=Linear","MultiX=Average","Skip=True","Sort=True")</f>
        <v>14.273963844928334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48646</v>
      </c>
      <c r="T2885" s="43">
        <f ca="1">_xll.BInterpol('Base CDI'!$H$4:$H$28,'Base CDI'!$J$4:$J$29,S2885,"Cubic","Extrapolate=Linear","MultiX=Average","Skip=True","Sort=True")</f>
        <v>14.453596109448862</v>
      </c>
      <c r="U2885" s="43">
        <f ca="1">_xll.BInterpol('Base CDI'!$H$4:$H$28,'Base CDI'!$I$4:$I$29,S2885,"Cubic","Extrapolate=Linear","MultiX=Average","Skip=True","Sort=True")</f>
        <v>14.274018754781908</v>
      </c>
    </row>
    <row r="2886" spans="16:21" x14ac:dyDescent="0.25">
      <c r="P2886" s="10">
        <v>38707</v>
      </c>
      <c r="Q2886">
        <v>14.00835</v>
      </c>
      <c r="S2886" s="42">
        <f t="shared" ca="1" si="49"/>
        <v>48647</v>
      </c>
      <c r="T2886" s="43">
        <f ca="1">_xll.BInterpol('Base CDI'!$H$4:$H$28,'Base CDI'!$J$4:$J$29,S2886,"Cubic","Extrapolate=Linear","MultiX=Average","Skip=True","Sort=True")</f>
        <v>14.453630311008313</v>
      </c>
      <c r="U2886" s="43">
        <f ca="1">_xll.BInterpol('Base CDI'!$H$4:$H$28,'Base CDI'!$I$4:$I$29,S2886,"Cubic","Extrapolate=Linear","MultiX=Average","Skip=True","Sort=True")</f>
        <v>14.27407342439526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48648</v>
      </c>
      <c r="T2887" s="43">
        <f ca="1">_xll.BInterpol('Base CDI'!$H$4:$H$28,'Base CDI'!$J$4:$J$29,S2887,"Cubic","Extrapolate=Linear","MultiX=Average","Skip=True","Sort=True")</f>
        <v>14.453664324947216</v>
      </c>
      <c r="U2887" s="43">
        <f ca="1">_xll.BInterpol('Base CDI'!$H$4:$H$28,'Base CDI'!$I$4:$I$29,S2887,"Cubic","Extrapolate=Linear","MultiX=Average","Skip=True","Sort=True")</f>
        <v>14.274127854230839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48649</v>
      </c>
      <c r="T2888" s="43">
        <f ca="1">_xll.BInterpol('Base CDI'!$H$4:$H$28,'Base CDI'!$J$4:$J$29,S2888,"Cubic","Extrapolate=Linear","MultiX=Average","Skip=True","Sort=True")</f>
        <v>14.453698151636175</v>
      </c>
      <c r="U2888" s="43">
        <f ca="1">_xll.BInterpol('Base CDI'!$H$4:$H$28,'Base CDI'!$I$4:$I$29,S2888,"Cubic","Extrapolate=Linear","MultiX=Average","Skip=True","Sort=True")</f>
        <v>14.274182044751097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48650</v>
      </c>
      <c r="T2889" s="43">
        <f ca="1">_xll.BInterpol('Base CDI'!$H$4:$H$28,'Base CDI'!$J$4:$J$29,S2889,"Cubic","Extrapolate=Linear","MultiX=Average","Skip=True","Sort=True")</f>
        <v>14.453731791445795</v>
      </c>
      <c r="U2889" s="43">
        <f ca="1">_xll.BInterpol('Base CDI'!$H$4:$H$28,'Base CDI'!$I$4:$I$29,S2889,"Cubic","Extrapolate=Linear","MultiX=Average","Skip=True","Sort=True")</f>
        <v>14.274235996418485</v>
      </c>
    </row>
    <row r="2890" spans="16:21" x14ac:dyDescent="0.25">
      <c r="P2890" s="10">
        <v>38713</v>
      </c>
      <c r="Q2890">
        <v>14.0451</v>
      </c>
      <c r="S2890" s="42">
        <f t="shared" ca="1" si="49"/>
        <v>48651</v>
      </c>
      <c r="T2890" s="43">
        <f ca="1">_xll.BInterpol('Base CDI'!$H$4:$H$28,'Base CDI'!$J$4:$J$29,S2890,"Cubic","Extrapolate=Linear","MultiX=Average","Skip=True","Sort=True")</f>
        <v>14.453765244746684</v>
      </c>
      <c r="U2890" s="43">
        <f ca="1">_xll.BInterpol('Base CDI'!$H$4:$H$28,'Base CDI'!$I$4:$I$29,S2890,"Cubic","Extrapolate=Linear","MultiX=Average","Skip=True","Sort=True")</f>
        <v>14.274289709695454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48652</v>
      </c>
      <c r="T2891" s="43">
        <f ca="1">_xll.BInterpol('Base CDI'!$H$4:$H$28,'Base CDI'!$J$4:$J$29,S2891,"Cubic","Extrapolate=Linear","MultiX=Average","Skip=True","Sort=True")</f>
        <v>14.453798511909445</v>
      </c>
      <c r="U2891" s="43">
        <f ca="1">_xll.BInterpol('Base CDI'!$H$4:$H$28,'Base CDI'!$I$4:$I$29,S2891,"Cubic","Extrapolate=Linear","MultiX=Average","Skip=True","Sort=True")</f>
        <v>14.274343185044456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48653</v>
      </c>
      <c r="T2892" s="43">
        <f ca="1">_xll.BInterpol('Base CDI'!$H$4:$H$28,'Base CDI'!$J$4:$J$29,S2892,"Cubic","Extrapolate=Linear","MultiX=Average","Skip=True","Sort=True")</f>
        <v>14.453831593304683</v>
      </c>
      <c r="U2892" s="43">
        <f ca="1">_xll.BInterpol('Base CDI'!$H$4:$H$28,'Base CDI'!$I$4:$I$29,S2892,"Cubic","Extrapolate=Linear","MultiX=Average","Skip=True","Sort=True")</f>
        <v>14.274396422927941</v>
      </c>
    </row>
    <row r="2893" spans="16:21" x14ac:dyDescent="0.25">
      <c r="P2893" s="10">
        <v>38716</v>
      </c>
      <c r="Q2893">
        <v>14.07273</v>
      </c>
      <c r="S2893" s="42">
        <f t="shared" ca="1" si="50"/>
        <v>48654</v>
      </c>
      <c r="T2893" s="43">
        <f ca="1">_xll.BInterpol('Base CDI'!$H$4:$H$28,'Base CDI'!$J$4:$J$29,S2893,"Cubic","Extrapolate=Linear","MultiX=Average","Skip=True","Sort=True")</f>
        <v>14.453864489303005</v>
      </c>
      <c r="U2893" s="43">
        <f ca="1">_xll.BInterpol('Base CDI'!$H$4:$H$28,'Base CDI'!$I$4:$I$29,S2893,"Cubic","Extrapolate=Linear","MultiX=Average","Skip=True","Sort=True")</f>
        <v>14.27444942380836</v>
      </c>
    </row>
    <row r="2894" spans="16:21" x14ac:dyDescent="0.25">
      <c r="P2894" s="10">
        <v>38719</v>
      </c>
      <c r="Q2894">
        <v>14.08197</v>
      </c>
      <c r="S2894" s="42">
        <f t="shared" ca="1" si="50"/>
        <v>48655</v>
      </c>
      <c r="T2894" s="43">
        <f ca="1">_xll.BInterpol('Base CDI'!$H$4:$H$28,'Base CDI'!$J$4:$J$29,S2894,"Cubic","Extrapolate=Linear","MultiX=Average","Skip=True","Sort=True")</f>
        <v>14.453897200275014</v>
      </c>
      <c r="U2894" s="43">
        <f ca="1">_xll.BInterpol('Base CDI'!$H$4:$H$28,'Base CDI'!$I$4:$I$29,S2894,"Cubic","Extrapolate=Linear","MultiX=Average","Skip=True","Sort=True")</f>
        <v>14.274502188148164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48656</v>
      </c>
      <c r="T2895" s="43">
        <f ca="1">_xll.BInterpol('Base CDI'!$H$4:$H$28,'Base CDI'!$J$4:$J$29,S2895,"Cubic","Extrapolate=Linear","MultiX=Average","Skip=True","Sort=True")</f>
        <v>14.453929726591319</v>
      </c>
      <c r="U2895" s="43">
        <f ca="1">_xll.BInterpol('Base CDI'!$H$4:$H$28,'Base CDI'!$I$4:$I$29,S2895,"Cubic","Extrapolate=Linear","MultiX=Average","Skip=True","Sort=True")</f>
        <v>14.274554716409806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48657</v>
      </c>
      <c r="T2896" s="43">
        <f ca="1">_xll.BInterpol('Base CDI'!$H$4:$H$28,'Base CDI'!$J$4:$J$29,S2896,"Cubic","Extrapolate=Linear","MultiX=Average","Skip=True","Sort=True")</f>
        <v>14.453962068622522</v>
      </c>
      <c r="U2896" s="43">
        <f ca="1">_xll.BInterpol('Base CDI'!$H$4:$H$28,'Base CDI'!$I$4:$I$29,S2896,"Cubic","Extrapolate=Linear","MultiX=Average","Skip=True","Sort=True")</f>
        <v>14.274607009055735</v>
      </c>
    </row>
    <row r="2897" spans="16:21" x14ac:dyDescent="0.25">
      <c r="P2897" s="10">
        <v>38722</v>
      </c>
      <c r="Q2897">
        <v>14.10966</v>
      </c>
      <c r="S2897" s="42">
        <f t="shared" ca="1" si="50"/>
        <v>48658</v>
      </c>
      <c r="T2897" s="43">
        <f ca="1">_xll.BInterpol('Base CDI'!$H$4:$H$28,'Base CDI'!$J$4:$J$29,S2897,"Cubic","Extrapolate=Linear","MultiX=Average","Skip=True","Sort=True")</f>
        <v>14.45399422673923</v>
      </c>
      <c r="U2897" s="43">
        <f ca="1">_xll.BInterpol('Base CDI'!$H$4:$H$28,'Base CDI'!$I$4:$I$29,S2897,"Cubic","Extrapolate=Linear","MultiX=Average","Skip=True","Sort=True")</f>
        <v>14.274659066548402</v>
      </c>
    </row>
    <row r="2898" spans="16:21" x14ac:dyDescent="0.25">
      <c r="P2898" s="10">
        <v>38723</v>
      </c>
      <c r="Q2898">
        <v>14.11889</v>
      </c>
      <c r="S2898" s="42">
        <f t="shared" ca="1" si="50"/>
        <v>48659</v>
      </c>
      <c r="T2898" s="43">
        <f ca="1">_xll.BInterpol('Base CDI'!$H$4:$H$28,'Base CDI'!$J$4:$J$29,S2898,"Cubic","Extrapolate=Linear","MultiX=Average","Skip=True","Sort=True")</f>
        <v>14.454026201312049</v>
      </c>
      <c r="U2898" s="43">
        <f ca="1">_xll.BInterpol('Base CDI'!$H$4:$H$28,'Base CDI'!$I$4:$I$29,S2898,"Cubic","Extrapolate=Linear","MultiX=Average","Skip=True","Sort=True")</f>
        <v>14.27471088935026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48660</v>
      </c>
      <c r="T2899" s="43">
        <f ca="1">_xll.BInterpol('Base CDI'!$H$4:$H$28,'Base CDI'!$J$4:$J$29,S2899,"Cubic","Extrapolate=Linear","MultiX=Average","Skip=True","Sort=True")</f>
        <v>14.454057992711583</v>
      </c>
      <c r="U2899" s="43">
        <f ca="1">_xll.BInterpol('Base CDI'!$H$4:$H$28,'Base CDI'!$I$4:$I$29,S2899,"Cubic","Extrapolate=Linear","MultiX=Average","Skip=True","Sort=True")</f>
        <v>14.274762477923758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48661</v>
      </c>
      <c r="T2900" s="43">
        <f ca="1">_xll.BInterpol('Base CDI'!$H$4:$H$28,'Base CDI'!$J$4:$J$29,S2900,"Cubic","Extrapolate=Linear","MultiX=Average","Skip=True","Sort=True")</f>
        <v>14.454089601308437</v>
      </c>
      <c r="U2900" s="43">
        <f ca="1">_xll.BInterpol('Base CDI'!$H$4:$H$28,'Base CDI'!$I$4:$I$29,S2900,"Cubic","Extrapolate=Linear","MultiX=Average","Skip=True","Sort=True")</f>
        <v>14.274813832731349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48662</v>
      </c>
      <c r="T2901" s="43">
        <f ca="1">_xll.BInterpol('Base CDI'!$H$4:$H$28,'Base CDI'!$J$4:$J$29,S2901,"Cubic","Extrapolate=Linear","MultiX=Average","Skip=True","Sort=True")</f>
        <v>14.454121027473217</v>
      </c>
      <c r="U2901" s="43">
        <f ca="1">_xll.BInterpol('Base CDI'!$H$4:$H$28,'Base CDI'!$I$4:$I$29,S2901,"Cubic","Extrapolate=Linear","MultiX=Average","Skip=True","Sort=True")</f>
        <v>14.274864954235481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48663</v>
      </c>
      <c r="T2902" s="43">
        <f ca="1">_xll.BInterpol('Base CDI'!$H$4:$H$28,'Base CDI'!$J$4:$J$29,S2902,"Cubic","Extrapolate=Linear","MultiX=Average","Skip=True","Sort=True")</f>
        <v>14.454152271576531</v>
      </c>
      <c r="U2902" s="43">
        <f ca="1">_xll.BInterpol('Base CDI'!$H$4:$H$28,'Base CDI'!$I$4:$I$29,S2902,"Cubic","Extrapolate=Linear","MultiX=Average","Skip=True","Sort=True")</f>
        <v>14.274915842898608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48664</v>
      </c>
      <c r="T2903" s="43">
        <f ca="1">_xll.BInterpol('Base CDI'!$H$4:$H$28,'Base CDI'!$J$4:$J$29,S2903,"Cubic","Extrapolate=Linear","MultiX=Average","Skip=True","Sort=True")</f>
        <v>14.454183333988979</v>
      </c>
      <c r="U2903" s="43">
        <f ca="1">_xll.BInterpol('Base CDI'!$H$4:$H$28,'Base CDI'!$I$4:$I$29,S2903,"Cubic","Extrapolate=Linear","MultiX=Average","Skip=True","Sort=True")</f>
        <v>14.274966499183181</v>
      </c>
    </row>
    <row r="2904" spans="16:21" x14ac:dyDescent="0.25">
      <c r="P2904" s="10">
        <v>38733</v>
      </c>
      <c r="Q2904">
        <v>14.17435</v>
      </c>
      <c r="S2904" s="42">
        <f t="shared" ca="1" si="50"/>
        <v>48665</v>
      </c>
      <c r="T2904" s="43">
        <f ca="1">_xll.BInterpol('Base CDI'!$H$4:$H$28,'Base CDI'!$J$4:$J$29,S2904,"Cubic","Extrapolate=Linear","MultiX=Average","Skip=True","Sort=True")</f>
        <v>14.454214215081173</v>
      </c>
      <c r="U2904" s="43">
        <f ca="1">_xll.BInterpol('Base CDI'!$H$4:$H$28,'Base CDI'!$I$4:$I$29,S2904,"Cubic","Extrapolate=Linear","MultiX=Average","Skip=True","Sort=True")</f>
        <v>14.27501692355165</v>
      </c>
    </row>
    <row r="2905" spans="16:21" x14ac:dyDescent="0.25">
      <c r="P2905" s="10">
        <v>38734</v>
      </c>
      <c r="Q2905">
        <v>14.18361</v>
      </c>
      <c r="S2905" s="42">
        <f t="shared" ca="1" si="50"/>
        <v>48666</v>
      </c>
      <c r="T2905" s="43">
        <f ca="1">_xll.BInterpol('Base CDI'!$H$4:$H$28,'Base CDI'!$J$4:$J$29,S2905,"Cubic","Extrapolate=Linear","MultiX=Average","Skip=True","Sort=True")</f>
        <v>14.454244915223711</v>
      </c>
      <c r="U2905" s="43">
        <f ca="1">_xll.BInterpol('Base CDI'!$H$4:$H$28,'Base CDI'!$I$4:$I$29,S2905,"Cubic","Extrapolate=Linear","MultiX=Average","Skip=True","Sort=True")</f>
        <v>14.275067116466467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48667</v>
      </c>
      <c r="T2906" s="43">
        <f ca="1">_xll.BInterpol('Base CDI'!$H$4:$H$28,'Base CDI'!$J$4:$J$29,S2906,"Cubic","Extrapolate=Linear","MultiX=Average","Skip=True","Sort=True")</f>
        <v>14.454275434787204</v>
      </c>
      <c r="U2906" s="43">
        <f ca="1">_xll.BInterpol('Base CDI'!$H$4:$H$28,'Base CDI'!$I$4:$I$29,S2906,"Cubic","Extrapolate=Linear","MultiX=Average","Skip=True","Sort=True")</f>
        <v>14.27511707839008</v>
      </c>
    </row>
    <row r="2907" spans="16:21" x14ac:dyDescent="0.25">
      <c r="P2907" s="10">
        <v>38736</v>
      </c>
      <c r="Q2907">
        <v>14.20214</v>
      </c>
      <c r="S2907" s="42">
        <f t="shared" ca="1" si="50"/>
        <v>48668</v>
      </c>
      <c r="T2907" s="43">
        <f ca="1">_xll.BInterpol('Base CDI'!$H$4:$H$28,'Base CDI'!$J$4:$J$29,S2907,"Cubic","Extrapolate=Linear","MultiX=Average","Skip=True","Sort=True")</f>
        <v>14.454305774142256</v>
      </c>
      <c r="U2907" s="43">
        <f ca="1">_xll.BInterpol('Base CDI'!$H$4:$H$28,'Base CDI'!$I$4:$I$29,S2907,"Cubic","Extrapolate=Linear","MultiX=Average","Skip=True","Sort=True")</f>
        <v>14.275166809784944</v>
      </c>
    </row>
    <row r="2908" spans="16:21" x14ac:dyDescent="0.25">
      <c r="P2908" s="10">
        <v>38737</v>
      </c>
      <c r="Q2908">
        <v>14.21105</v>
      </c>
      <c r="S2908" s="42">
        <f t="shared" ca="1" si="50"/>
        <v>48669</v>
      </c>
      <c r="T2908" s="43">
        <f ca="1">_xll.BInterpol('Base CDI'!$H$4:$H$28,'Base CDI'!$J$4:$J$29,S2908,"Cubic","Extrapolate=Linear","MultiX=Average","Skip=True","Sort=True")</f>
        <v>14.45433593365947</v>
      </c>
      <c r="U2908" s="43">
        <f ca="1">_xll.BInterpol('Base CDI'!$H$4:$H$28,'Base CDI'!$I$4:$I$29,S2908,"Cubic","Extrapolate=Linear","MultiX=Average","Skip=True","Sort=True")</f>
        <v>14.275216311113509</v>
      </c>
    </row>
    <row r="2909" spans="16:21" x14ac:dyDescent="0.25">
      <c r="P2909" s="10">
        <v>38740</v>
      </c>
      <c r="Q2909">
        <v>14.21996</v>
      </c>
      <c r="S2909" s="42">
        <f t="shared" ca="1" si="50"/>
        <v>48670</v>
      </c>
      <c r="T2909" s="43">
        <f ca="1">_xll.BInterpol('Base CDI'!$H$4:$H$28,'Base CDI'!$J$4:$J$29,S2909,"Cubic","Extrapolate=Linear","MultiX=Average","Skip=True","Sort=True")</f>
        <v>14.454365913709456</v>
      </c>
      <c r="U2909" s="43">
        <f ca="1">_xll.BInterpol('Base CDI'!$H$4:$H$28,'Base CDI'!$I$4:$I$29,S2909,"Cubic","Extrapolate=Linear","MultiX=Average","Skip=True","Sort=True")</f>
        <v>14.275265582838225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48671</v>
      </c>
      <c r="T2910" s="43">
        <f ca="1">_xll.BInterpol('Base CDI'!$H$4:$H$28,'Base CDI'!$J$4:$J$29,S2910,"Cubic","Extrapolate=Linear","MultiX=Average","Skip=True","Sort=True")</f>
        <v>14.454395714662814</v>
      </c>
      <c r="U2910" s="43">
        <f ca="1">_xll.BInterpol('Base CDI'!$H$4:$H$28,'Base CDI'!$I$4:$I$29,S2910,"Cubic","Extrapolate=Linear","MultiX=Average","Skip=True","Sort=True")</f>
        <v>14.275314625421544</v>
      </c>
    </row>
    <row r="2911" spans="16:21" x14ac:dyDescent="0.25">
      <c r="P2911" s="10">
        <v>38742</v>
      </c>
      <c r="Q2911">
        <v>14.23786</v>
      </c>
      <c r="S2911" s="42">
        <f t="shared" ca="1" si="50"/>
        <v>48672</v>
      </c>
      <c r="T2911" s="43">
        <f ca="1">_xll.BInterpol('Base CDI'!$H$4:$H$28,'Base CDI'!$J$4:$J$29,S2911,"Cubic","Extrapolate=Linear","MultiX=Average","Skip=True","Sort=True")</f>
        <v>14.454425336890154</v>
      </c>
      <c r="U2911" s="43">
        <f ca="1">_xll.BInterpol('Base CDI'!$H$4:$H$28,'Base CDI'!$I$4:$I$29,S2911,"Cubic","Extrapolate=Linear","MultiX=Average","Skip=True","Sort=True")</f>
        <v>14.275363439325917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48673</v>
      </c>
      <c r="T2912" s="43">
        <f ca="1">_xll.BInterpol('Base CDI'!$H$4:$H$28,'Base CDI'!$J$4:$J$29,S2912,"Cubic","Extrapolate=Linear","MultiX=Average","Skip=True","Sort=True")</f>
        <v>14.454454780762077</v>
      </c>
      <c r="U2912" s="43">
        <f ca="1">_xll.BInterpol('Base CDI'!$H$4:$H$28,'Base CDI'!$I$4:$I$29,S2912,"Cubic","Extrapolate=Linear","MultiX=Average","Skip=True","Sort=True")</f>
        <v>14.275412025013795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48674</v>
      </c>
      <c r="T2913" s="43">
        <f ca="1">_xll.BInterpol('Base CDI'!$H$4:$H$28,'Base CDI'!$J$4:$J$29,S2913,"Cubic","Extrapolate=Linear","MultiX=Average","Skip=True","Sort=True")</f>
        <v>14.454484046649194</v>
      </c>
      <c r="U2913" s="43">
        <f ca="1">_xll.BInterpol('Base CDI'!$H$4:$H$28,'Base CDI'!$I$4:$I$29,S2913,"Cubic","Extrapolate=Linear","MultiX=Average","Skip=True","Sort=True")</f>
        <v>14.27546038294763</v>
      </c>
    </row>
    <row r="2914" spans="16:21" x14ac:dyDescent="0.25">
      <c r="P2914" s="10">
        <v>38747</v>
      </c>
      <c r="Q2914">
        <v>14.26483</v>
      </c>
      <c r="S2914" s="42">
        <f t="shared" ca="1" si="50"/>
        <v>48675</v>
      </c>
      <c r="T2914" s="43">
        <f ca="1">_xll.BInterpol('Base CDI'!$H$4:$H$28,'Base CDI'!$J$4:$J$29,S2914,"Cubic","Extrapolate=Linear","MultiX=Average","Skip=True","Sort=True")</f>
        <v>14.454513134922104</v>
      </c>
      <c r="U2914" s="43">
        <f ca="1">_xll.BInterpol('Base CDI'!$H$4:$H$28,'Base CDI'!$I$4:$I$29,S2914,"Cubic","Extrapolate=Linear","MultiX=Average","Skip=True","Sort=True")</f>
        <v>14.27550851358987</v>
      </c>
    </row>
    <row r="2915" spans="16:21" x14ac:dyDescent="0.25">
      <c r="P2915" s="10">
        <v>38748</v>
      </c>
      <c r="Q2915">
        <v>14.27378</v>
      </c>
      <c r="S2915" s="42">
        <f t="shared" ca="1" si="50"/>
        <v>48676</v>
      </c>
      <c r="T2915" s="43">
        <f ca="1">_xll.BInterpol('Base CDI'!$H$4:$H$28,'Base CDI'!$J$4:$J$29,S2915,"Cubic","Extrapolate=Linear","MultiX=Average","Skip=True","Sort=True")</f>
        <v>14.454542045951417</v>
      </c>
      <c r="U2915" s="43">
        <f ca="1">_xll.BInterpol('Base CDI'!$H$4:$H$28,'Base CDI'!$I$4:$I$29,S2915,"Cubic","Extrapolate=Linear","MultiX=Average","Skip=True","Sort=True")</f>
        <v>14.275556417402969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48677</v>
      </c>
      <c r="T2916" s="43">
        <f ca="1">_xll.BInterpol('Base CDI'!$H$4:$H$28,'Base CDI'!$J$4:$J$29,S2916,"Cubic","Extrapolate=Linear","MultiX=Average","Skip=True","Sort=True")</f>
        <v>14.454570780107737</v>
      </c>
      <c r="U2916" s="43">
        <f ca="1">_xll.BInterpol('Base CDI'!$H$4:$H$28,'Base CDI'!$I$4:$I$29,S2916,"Cubic","Extrapolate=Linear","MultiX=Average","Skip=True","Sort=True")</f>
        <v>14.275604094849378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48678</v>
      </c>
      <c r="T2917" s="43">
        <f ca="1">_xll.BInterpol('Base CDI'!$H$4:$H$28,'Base CDI'!$J$4:$J$29,S2917,"Cubic","Extrapolate=Linear","MultiX=Average","Skip=True","Sort=True")</f>
        <v>14.454599337761669</v>
      </c>
      <c r="U2917" s="43">
        <f ca="1">_xll.BInterpol('Base CDI'!$H$4:$H$28,'Base CDI'!$I$4:$I$29,S2917,"Cubic","Extrapolate=Linear","MultiX=Average","Skip=True","Sort=True")</f>
        <v>14.275651546391545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48679</v>
      </c>
      <c r="T2918" s="43">
        <f ca="1">_xll.BInterpol('Base CDI'!$H$4:$H$28,'Base CDI'!$J$4:$J$29,S2918,"Cubic","Extrapolate=Linear","MultiX=Average","Skip=True","Sort=True")</f>
        <v>14.454627719283819</v>
      </c>
      <c r="U2918" s="43">
        <f ca="1">_xll.BInterpol('Base CDI'!$H$4:$H$28,'Base CDI'!$I$4:$I$29,S2918,"Cubic","Extrapolate=Linear","MultiX=Average","Skip=True","Sort=True")</f>
        <v>14.275698772491927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48680</v>
      </c>
      <c r="T2919" s="43">
        <f ca="1">_xll.BInterpol('Base CDI'!$H$4:$H$28,'Base CDI'!$J$4:$J$29,S2919,"Cubic","Extrapolate=Linear","MultiX=Average","Skip=True","Sort=True")</f>
        <v>14.454655925044792</v>
      </c>
      <c r="U2919" s="43">
        <f ca="1">_xll.BInterpol('Base CDI'!$H$4:$H$28,'Base CDI'!$I$4:$I$29,S2919,"Cubic","Extrapolate=Linear","MultiX=Average","Skip=True","Sort=True")</f>
        <v>14.275745773612968</v>
      </c>
    </row>
    <row r="2920" spans="16:21" x14ac:dyDescent="0.25">
      <c r="P2920" s="10">
        <v>38755</v>
      </c>
      <c r="Q2920">
        <v>14.3187</v>
      </c>
      <c r="S2920" s="42">
        <f t="shared" ca="1" si="50"/>
        <v>48681</v>
      </c>
      <c r="T2920" s="43">
        <f ca="1">_xll.BInterpol('Base CDI'!$H$4:$H$28,'Base CDI'!$J$4:$J$29,S2920,"Cubic","Extrapolate=Linear","MultiX=Average","Skip=True","Sort=True")</f>
        <v>14.454683955415192</v>
      </c>
      <c r="U2920" s="43">
        <f ca="1">_xll.BInterpol('Base CDI'!$H$4:$H$28,'Base CDI'!$I$4:$I$29,S2920,"Cubic","Extrapolate=Linear","MultiX=Average","Skip=True","Sort=True")</f>
        <v>14.275792550217124</v>
      </c>
    </row>
    <row r="2921" spans="16:21" x14ac:dyDescent="0.25">
      <c r="P2921" s="10">
        <v>38756</v>
      </c>
      <c r="Q2921">
        <v>14.32771</v>
      </c>
      <c r="S2921" s="42">
        <f t="shared" ca="1" si="50"/>
        <v>48682</v>
      </c>
      <c r="T2921" s="43">
        <f ca="1">_xll.BInterpol('Base CDI'!$H$4:$H$28,'Base CDI'!$J$4:$J$29,S2921,"Cubic","Extrapolate=Linear","MultiX=Average","Skip=True","Sort=True")</f>
        <v>14.454711810765627</v>
      </c>
      <c r="U2921" s="43">
        <f ca="1">_xll.BInterpol('Base CDI'!$H$4:$H$28,'Base CDI'!$I$4:$I$29,S2921,"Cubic","Extrapolate=Linear","MultiX=Average","Skip=True","Sort=True")</f>
        <v>14.275839102766845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48683</v>
      </c>
      <c r="T2922" s="43">
        <f ca="1">_xll.BInterpol('Base CDI'!$H$4:$H$28,'Base CDI'!$J$4:$J$29,S2922,"Cubic","Extrapolate=Linear","MultiX=Average","Skip=True","Sort=True")</f>
        <v>14.4547394914667</v>
      </c>
      <c r="U2922" s="43">
        <f ca="1">_xll.BInterpol('Base CDI'!$H$4:$H$28,'Base CDI'!$I$4:$I$29,S2922,"Cubic","Extrapolate=Linear","MultiX=Average","Skip=True","Sort=True")</f>
        <v>14.275885431724582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48684</v>
      </c>
      <c r="T2923" s="43">
        <f ca="1">_xll.BInterpol('Base CDI'!$H$4:$H$28,'Base CDI'!$J$4:$J$29,S2923,"Cubic","Extrapolate=Linear","MultiX=Average","Skip=True","Sort=True")</f>
        <v>14.454766997889019</v>
      </c>
      <c r="U2923" s="43">
        <f ca="1">_xll.BInterpol('Base CDI'!$H$4:$H$28,'Base CDI'!$I$4:$I$29,S2923,"Cubic","Extrapolate=Linear","MultiX=Average","Skip=True","Sort=True")</f>
        <v>14.275931537552784</v>
      </c>
    </row>
    <row r="2924" spans="16:21" x14ac:dyDescent="0.25">
      <c r="P2924" s="10">
        <v>38761</v>
      </c>
      <c r="Q2924">
        <v>14.35478</v>
      </c>
      <c r="S2924" s="42">
        <f t="shared" ca="1" si="50"/>
        <v>48685</v>
      </c>
      <c r="T2924" s="43">
        <f ca="1">_xll.BInterpol('Base CDI'!$H$4:$H$28,'Base CDI'!$J$4:$J$29,S2924,"Cubic","Extrapolate=Linear","MultiX=Average","Skip=True","Sort=True")</f>
        <v>14.454794330403187</v>
      </c>
      <c r="U2924" s="43">
        <f ca="1">_xll.BInterpol('Base CDI'!$H$4:$H$28,'Base CDI'!$I$4:$I$29,S2924,"Cubic","Extrapolate=Linear","MultiX=Average","Skip=True","Sort=True")</f>
        <v>14.275977420713906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48686</v>
      </c>
      <c r="T2925" s="43">
        <f ca="1">_xll.BInterpol('Base CDI'!$H$4:$H$28,'Base CDI'!$J$4:$J$29,S2925,"Cubic","Extrapolate=Linear","MultiX=Average","Skip=True","Sort=True")</f>
        <v>14.45482148937981</v>
      </c>
      <c r="U2925" s="43">
        <f ca="1">_xll.BInterpol('Base CDI'!$H$4:$H$28,'Base CDI'!$I$4:$I$29,S2925,"Cubic","Extrapolate=Linear","MultiX=Average","Skip=True","Sort=True")</f>
        <v>14.276023081670397</v>
      </c>
    </row>
    <row r="2926" spans="16:21" x14ac:dyDescent="0.25">
      <c r="P2926" s="10">
        <v>38763</v>
      </c>
      <c r="Q2926">
        <v>14.37284</v>
      </c>
      <c r="S2926" s="42">
        <f t="shared" ca="1" si="50"/>
        <v>48687</v>
      </c>
      <c r="T2926" s="43">
        <f ca="1">_xll.BInterpol('Base CDI'!$H$4:$H$28,'Base CDI'!$J$4:$J$29,S2926,"Cubic","Extrapolate=Linear","MultiX=Average","Skip=True","Sort=True")</f>
        <v>14.454848475189495</v>
      </c>
      <c r="U2926" s="43">
        <f ca="1">_xll.BInterpol('Base CDI'!$H$4:$H$28,'Base CDI'!$I$4:$I$29,S2926,"Cubic","Extrapolate=Linear","MultiX=Average","Skip=True","Sort=True")</f>
        <v>14.276068520884706</v>
      </c>
    </row>
    <row r="2927" spans="16:21" x14ac:dyDescent="0.25">
      <c r="P2927" s="10">
        <v>38764</v>
      </c>
      <c r="Q2927">
        <v>14.3819</v>
      </c>
      <c r="S2927" s="42">
        <f t="shared" ca="1" si="50"/>
        <v>48688</v>
      </c>
      <c r="T2927" s="43">
        <f ca="1">_xll.BInterpol('Base CDI'!$H$4:$H$28,'Base CDI'!$J$4:$J$29,S2927,"Cubic","Extrapolate=Linear","MultiX=Average","Skip=True","Sort=True")</f>
        <v>14.454875288202846</v>
      </c>
      <c r="U2927" s="43">
        <f ca="1">_xll.BInterpol('Base CDI'!$H$4:$H$28,'Base CDI'!$I$4:$I$29,S2927,"Cubic","Extrapolate=Linear","MultiX=Average","Skip=True","Sort=True")</f>
        <v>14.276113738819287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48689</v>
      </c>
      <c r="T2928" s="43">
        <f ca="1">_xll.BInterpol('Base CDI'!$H$4:$H$28,'Base CDI'!$J$4:$J$29,S2928,"Cubic","Extrapolate=Linear","MultiX=Average","Skip=True","Sort=True")</f>
        <v>14.454901928790466</v>
      </c>
      <c r="U2928" s="43">
        <f ca="1">_xll.BInterpol('Base CDI'!$H$4:$H$28,'Base CDI'!$I$4:$I$29,S2928,"Cubic","Extrapolate=Linear","MultiX=Average","Skip=True","Sort=True")</f>
        <v>14.27615873593659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48690</v>
      </c>
      <c r="T2929" s="43">
        <f ca="1">_xll.BInterpol('Base CDI'!$H$4:$H$28,'Base CDI'!$J$4:$J$29,S2929,"Cubic","Extrapolate=Linear","MultiX=Average","Skip=True","Sort=True")</f>
        <v>14.454928397322965</v>
      </c>
      <c r="U2929" s="43">
        <f ca="1">_xll.BInterpol('Base CDI'!$H$4:$H$28,'Base CDI'!$I$4:$I$29,S2929,"Cubic","Extrapolate=Linear","MultiX=Average","Skip=True","Sort=True")</f>
        <v>14.276203512699068</v>
      </c>
    </row>
    <row r="2930" spans="16:21" x14ac:dyDescent="0.25">
      <c r="P2930" s="10">
        <v>38769</v>
      </c>
      <c r="Q2930">
        <v>14.40912</v>
      </c>
      <c r="S2930" s="42">
        <f t="shared" ca="1" si="50"/>
        <v>48691</v>
      </c>
      <c r="T2930" s="43">
        <f ca="1">_xll.BInterpol('Base CDI'!$H$4:$H$28,'Base CDI'!$J$4:$J$29,S2930,"Cubic","Extrapolate=Linear","MultiX=Average","Skip=True","Sort=True")</f>
        <v>14.454954694170945</v>
      </c>
      <c r="U2930" s="43">
        <f ca="1">_xll.BInterpol('Base CDI'!$H$4:$H$28,'Base CDI'!$I$4:$I$29,S2930,"Cubic","Extrapolate=Linear","MultiX=Average","Skip=True","Sort=True")</f>
        <v>14.276248069569169</v>
      </c>
    </row>
    <row r="2931" spans="16:21" x14ac:dyDescent="0.25">
      <c r="P2931" s="10">
        <v>38770</v>
      </c>
      <c r="Q2931">
        <v>14.41821</v>
      </c>
      <c r="S2931" s="42">
        <f t="shared" ca="1" si="50"/>
        <v>48692</v>
      </c>
      <c r="T2931" s="43">
        <f ca="1">_xll.BInterpol('Base CDI'!$H$4:$H$28,'Base CDI'!$J$4:$J$29,S2931,"Cubic","Extrapolate=Linear","MultiX=Average","Skip=True","Sort=True")</f>
        <v>14.454980819705014</v>
      </c>
      <c r="U2931" s="43">
        <f ca="1">_xll.BInterpol('Base CDI'!$H$4:$H$28,'Base CDI'!$I$4:$I$29,S2931,"Cubic","Extrapolate=Linear","MultiX=Average","Skip=True","Sort=True")</f>
        <v>14.276292407009345</v>
      </c>
    </row>
    <row r="2932" spans="16:21" x14ac:dyDescent="0.25">
      <c r="P2932" s="10">
        <v>38771</v>
      </c>
      <c r="Q2932">
        <v>14.42731</v>
      </c>
      <c r="S2932" s="42">
        <f t="shared" ca="1" si="50"/>
        <v>48693</v>
      </c>
      <c r="T2932" s="43">
        <f ca="1">_xll.BInterpol('Base CDI'!$H$4:$H$28,'Base CDI'!$J$4:$J$29,S2932,"Cubic","Extrapolate=Linear","MultiX=Average","Skip=True","Sort=True")</f>
        <v>14.455006774295775</v>
      </c>
      <c r="U2932" s="43">
        <f ca="1">_xll.BInterpol('Base CDI'!$H$4:$H$28,'Base CDI'!$I$4:$I$29,S2932,"Cubic","Extrapolate=Linear","MultiX=Average","Skip=True","Sort=True")</f>
        <v>14.27633652548205</v>
      </c>
    </row>
    <row r="2933" spans="16:21" x14ac:dyDescent="0.25">
      <c r="P2933" s="10">
        <v>38772</v>
      </c>
      <c r="Q2933">
        <v>14.43642</v>
      </c>
      <c r="S2933" s="42">
        <f t="shared" ca="1" si="50"/>
        <v>48694</v>
      </c>
      <c r="T2933" s="43">
        <f ca="1">_xll.BInterpol('Base CDI'!$H$4:$H$28,'Base CDI'!$J$4:$J$29,S2933,"Cubic","Extrapolate=Linear","MultiX=Average","Skip=True","Sort=True")</f>
        <v>14.455032558313833</v>
      </c>
      <c r="U2933" s="43">
        <f ca="1">_xll.BInterpol('Base CDI'!$H$4:$H$28,'Base CDI'!$I$4:$I$29,S2933,"Cubic","Extrapolate=Linear","MultiX=Average","Skip=True","Sort=True")</f>
        <v>14.27638042544973</v>
      </c>
    </row>
    <row r="2934" spans="16:21" x14ac:dyDescent="0.25">
      <c r="P2934" s="10">
        <v>38777</v>
      </c>
      <c r="Q2934">
        <v>14.44556</v>
      </c>
      <c r="S2934" s="42">
        <f t="shared" ca="1" si="50"/>
        <v>48695</v>
      </c>
      <c r="T2934" s="43">
        <f ca="1">_xll.BInterpol('Base CDI'!$H$4:$H$28,'Base CDI'!$J$4:$J$29,S2934,"Cubic","Extrapolate=Linear","MultiX=Average","Skip=True","Sort=True")</f>
        <v>14.455058172129798</v>
      </c>
      <c r="U2934" s="43">
        <f ca="1">_xll.BInterpol('Base CDI'!$H$4:$H$28,'Base CDI'!$I$4:$I$29,S2934,"Cubic","Extrapolate=Linear","MultiX=Average","Skip=True","Sort=True")</f>
        <v>14.276424107374838</v>
      </c>
    </row>
    <row r="2935" spans="16:21" x14ac:dyDescent="0.25">
      <c r="P2935" s="10">
        <v>38778</v>
      </c>
      <c r="Q2935">
        <v>14.45471</v>
      </c>
      <c r="S2935" s="42">
        <f t="shared" ca="1" si="50"/>
        <v>48696</v>
      </c>
      <c r="T2935" s="43">
        <f ca="1">_xll.BInterpol('Base CDI'!$H$4:$H$28,'Base CDI'!$J$4:$J$29,S2935,"Cubic","Extrapolate=Linear","MultiX=Average","Skip=True","Sort=True")</f>
        <v>14.455083616114269</v>
      </c>
      <c r="U2935" s="43">
        <f ca="1">_xll.BInterpol('Base CDI'!$H$4:$H$28,'Base CDI'!$I$4:$I$29,S2935,"Cubic","Extrapolate=Linear","MultiX=Average","Skip=True","Sort=True")</f>
        <v>14.276467571719829</v>
      </c>
    </row>
    <row r="2936" spans="16:21" x14ac:dyDescent="0.25">
      <c r="P2936" s="10">
        <v>38779</v>
      </c>
      <c r="Q2936">
        <v>14.46386</v>
      </c>
      <c r="S2936" s="42">
        <f t="shared" ca="1" si="50"/>
        <v>48697</v>
      </c>
      <c r="T2936" s="43">
        <f ca="1">_xll.BInterpol('Base CDI'!$H$4:$H$28,'Base CDI'!$J$4:$J$29,S2936,"Cubic","Extrapolate=Linear","MultiX=Average","Skip=True","Sort=True")</f>
        <v>14.455108890637856</v>
      </c>
      <c r="U2936" s="43">
        <f ca="1">_xll.BInterpol('Base CDI'!$H$4:$H$28,'Base CDI'!$I$4:$I$29,S2936,"Cubic","Extrapolate=Linear","MultiX=Average","Skip=True","Sort=True")</f>
        <v>14.276510818947148</v>
      </c>
    </row>
    <row r="2937" spans="16:21" x14ac:dyDescent="0.25">
      <c r="P2937" s="10">
        <v>38782</v>
      </c>
      <c r="Q2937">
        <v>14.47301</v>
      </c>
      <c r="S2937" s="42">
        <f t="shared" ca="1" si="50"/>
        <v>48698</v>
      </c>
      <c r="T2937" s="43">
        <f ca="1">_xll.BInterpol('Base CDI'!$H$4:$H$28,'Base CDI'!$J$4:$J$29,S2937,"Cubic","Extrapolate=Linear","MultiX=Average","Skip=True","Sort=True")</f>
        <v>14.455133996071162</v>
      </c>
      <c r="U2937" s="43">
        <f ca="1">_xll.BInterpol('Base CDI'!$H$4:$H$28,'Base CDI'!$I$4:$I$29,S2937,"Cubic","Extrapolate=Linear","MultiX=Average","Skip=True","Sort=True")</f>
        <v>14.276553849519251</v>
      </c>
    </row>
    <row r="2938" spans="16:21" x14ac:dyDescent="0.25">
      <c r="P2938" s="10">
        <v>38783</v>
      </c>
      <c r="Q2938">
        <v>14.48216</v>
      </c>
      <c r="S2938" s="42">
        <f t="shared" ca="1" si="50"/>
        <v>48699</v>
      </c>
      <c r="T2938" s="43">
        <f ca="1">_xll.BInterpol('Base CDI'!$H$4:$H$28,'Base CDI'!$J$4:$J$29,S2938,"Cubic","Extrapolate=Linear","MultiX=Average","Skip=True","Sort=True")</f>
        <v>14.455158932784792</v>
      </c>
      <c r="U2938" s="43">
        <f ca="1">_xll.BInterpol('Base CDI'!$H$4:$H$28,'Base CDI'!$I$4:$I$29,S2938,"Cubic","Extrapolate=Linear","MultiX=Average","Skip=True","Sort=True")</f>
        <v>14.276596663898586</v>
      </c>
    </row>
    <row r="2939" spans="16:21" x14ac:dyDescent="0.25">
      <c r="P2939" s="10">
        <v>38784</v>
      </c>
      <c r="Q2939">
        <v>14.49131</v>
      </c>
      <c r="S2939" s="42">
        <f t="shared" ca="1" si="50"/>
        <v>48700</v>
      </c>
      <c r="T2939" s="43">
        <f ca="1">_xll.BInterpol('Base CDI'!$H$4:$H$28,'Base CDI'!$J$4:$J$29,S2939,"Cubic","Extrapolate=Linear","MultiX=Average","Skip=True","Sort=True")</f>
        <v>14.455183701149354</v>
      </c>
      <c r="U2939" s="43">
        <f ca="1">_xll.BInterpol('Base CDI'!$H$4:$H$28,'Base CDI'!$I$4:$I$29,S2939,"Cubic","Extrapolate=Linear","MultiX=Average","Skip=True","Sort=True")</f>
        <v>14.276639262547604</v>
      </c>
    </row>
    <row r="2940" spans="16:21" x14ac:dyDescent="0.25">
      <c r="P2940" s="10">
        <v>38785</v>
      </c>
      <c r="Q2940">
        <v>14.50046</v>
      </c>
      <c r="S2940" s="42">
        <f t="shared" ca="1" si="50"/>
        <v>48701</v>
      </c>
      <c r="T2940" s="43">
        <f ca="1">_xll.BInterpol('Base CDI'!$H$4:$H$28,'Base CDI'!$J$4:$J$29,S2940,"Cubic","Extrapolate=Linear","MultiX=Average","Skip=True","Sort=True")</f>
        <v>14.455208301535452</v>
      </c>
      <c r="U2940" s="43">
        <f ca="1">_xll.BInterpol('Base CDI'!$H$4:$H$28,'Base CDI'!$I$4:$I$29,S2940,"Cubic","Extrapolate=Linear","MultiX=Average","Skip=True","Sort=True")</f>
        <v>14.276681645928759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48702</v>
      </c>
      <c r="T2941" s="43">
        <f ca="1">_xll.BInterpol('Base CDI'!$H$4:$H$28,'Base CDI'!$J$4:$J$29,S2941,"Cubic","Extrapolate=Linear","MultiX=Average","Skip=True","Sort=True")</f>
        <v>14.455232734313691</v>
      </c>
      <c r="U2941" s="43">
        <f ca="1">_xll.BInterpol('Base CDI'!$H$4:$H$28,'Base CDI'!$I$4:$I$29,S2941,"Cubic","Extrapolate=Linear","MultiX=Average","Skip=True","Sort=True")</f>
        <v>14.2767238145045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48703</v>
      </c>
      <c r="T2942" s="43">
        <f ca="1">_xll.BInterpol('Base CDI'!$H$4:$H$28,'Base CDI'!$J$4:$J$29,S2942,"Cubic","Extrapolate=Linear","MultiX=Average","Skip=True","Sort=True")</f>
        <v>14.455256999854676</v>
      </c>
      <c r="U2942" s="43">
        <f ca="1">_xll.BInterpol('Base CDI'!$H$4:$H$28,'Base CDI'!$I$4:$I$29,S2942,"Cubic","Extrapolate=Linear","MultiX=Average","Skip=True","Sort=True")</f>
        <v>14.276765768737278</v>
      </c>
    </row>
    <row r="2943" spans="16:21" x14ac:dyDescent="0.25">
      <c r="P2943" s="10">
        <v>38790</v>
      </c>
      <c r="Q2943">
        <v>14.52685</v>
      </c>
      <c r="S2943" s="42">
        <f t="shared" ca="1" si="50"/>
        <v>48704</v>
      </c>
      <c r="T2943" s="43">
        <f ca="1">_xll.BInterpol('Base CDI'!$H$4:$H$28,'Base CDI'!$J$4:$J$29,S2943,"Cubic","Extrapolate=Linear","MultiX=Average","Skip=True","Sort=True")</f>
        <v>14.455281098529014</v>
      </c>
      <c r="U2943" s="43">
        <f ca="1">_xll.BInterpol('Base CDI'!$H$4:$H$28,'Base CDI'!$I$4:$I$29,S2943,"Cubic","Extrapolate=Linear","MultiX=Average","Skip=True","Sort=True")</f>
        <v>14.276807509089544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48705</v>
      </c>
      <c r="T2944" s="43">
        <f ca="1">_xll.BInterpol('Base CDI'!$H$4:$H$28,'Base CDI'!$J$4:$J$29,S2944,"Cubic","Extrapolate=Linear","MultiX=Average","Skip=True","Sort=True")</f>
        <v>14.45530503070731</v>
      </c>
      <c r="U2944" s="43">
        <f ca="1">_xll.BInterpol('Base CDI'!$H$4:$H$28,'Base CDI'!$I$4:$I$29,S2944,"Cubic","Extrapolate=Linear","MultiX=Average","Skip=True","Sort=True")</f>
        <v>14.27684903602375</v>
      </c>
    </row>
    <row r="2945" spans="16:21" x14ac:dyDescent="0.25">
      <c r="P2945" s="10">
        <v>38792</v>
      </c>
      <c r="Q2945">
        <v>14.54444</v>
      </c>
      <c r="S2945" s="42">
        <f t="shared" ca="1" si="50"/>
        <v>48706</v>
      </c>
      <c r="T2945" s="43">
        <f ca="1">_xll.BInterpol('Base CDI'!$H$4:$H$28,'Base CDI'!$J$4:$J$29,S2945,"Cubic","Extrapolate=Linear","MultiX=Average","Skip=True","Sort=True")</f>
        <v>14.455328796760167</v>
      </c>
      <c r="U2945" s="43">
        <f ca="1">_xll.BInterpol('Base CDI'!$H$4:$H$28,'Base CDI'!$I$4:$I$29,S2945,"Cubic","Extrapolate=Linear","MultiX=Average","Skip=True","Sort=True")</f>
        <v>14.276890350002345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48707</v>
      </c>
      <c r="T2946" s="43">
        <f ca="1">_xll.BInterpol('Base CDI'!$H$4:$H$28,'Base CDI'!$J$4:$J$29,S2946,"Cubic","Extrapolate=Linear","MultiX=Average","Skip=True","Sort=True")</f>
        <v>14.455352397058192</v>
      </c>
      <c r="U2946" s="43">
        <f ca="1">_xll.BInterpol('Base CDI'!$H$4:$H$28,'Base CDI'!$I$4:$I$29,S2946,"Cubic","Extrapolate=Linear","MultiX=Average","Skip=True","Sort=True")</f>
        <v>14.276931451487783</v>
      </c>
    </row>
    <row r="2947" spans="16:21" x14ac:dyDescent="0.25">
      <c r="P2947" s="10">
        <v>38796</v>
      </c>
      <c r="Q2947">
        <v>14.56204</v>
      </c>
      <c r="S2947" s="42">
        <f t="shared" ca="1" si="50"/>
        <v>48708</v>
      </c>
      <c r="T2947" s="43">
        <f ca="1">_xll.BInterpol('Base CDI'!$H$4:$H$28,'Base CDI'!$J$4:$J$29,S2947,"Cubic","Extrapolate=Linear","MultiX=Average","Skip=True","Sort=True")</f>
        <v>14.455375831971992</v>
      </c>
      <c r="U2947" s="43">
        <f ca="1">_xll.BInterpol('Base CDI'!$H$4:$H$28,'Base CDI'!$I$4:$I$29,S2947,"Cubic","Extrapolate=Linear","MultiX=Average","Skip=True","Sort=True")</f>
        <v>14.276972340942514</v>
      </c>
    </row>
    <row r="2948" spans="16:21" x14ac:dyDescent="0.25">
      <c r="P2948" s="10">
        <v>38797</v>
      </c>
      <c r="Q2948">
        <v>14.57085</v>
      </c>
      <c r="S2948" s="42">
        <f t="shared" ca="1" si="50"/>
        <v>48709</v>
      </c>
      <c r="T2948" s="43">
        <f ca="1">_xll.BInterpol('Base CDI'!$H$4:$H$28,'Base CDI'!$J$4:$J$29,S2948,"Cubic","Extrapolate=Linear","MultiX=Average","Skip=True","Sort=True")</f>
        <v>14.455399101872171</v>
      </c>
      <c r="U2948" s="43">
        <f ca="1">_xll.BInterpol('Base CDI'!$H$4:$H$28,'Base CDI'!$I$4:$I$29,S2948,"Cubic","Extrapolate=Linear","MultiX=Average","Skip=True","Sort=True")</f>
        <v>14.27701301882899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48710</v>
      </c>
      <c r="T2949" s="43">
        <f ca="1">_xll.BInterpol('Base CDI'!$H$4:$H$28,'Base CDI'!$J$4:$J$29,S2949,"Cubic","Extrapolate=Linear","MultiX=Average","Skip=True","Sort=True")</f>
        <v>14.455422207129333</v>
      </c>
      <c r="U2949" s="43">
        <f ca="1">_xll.BInterpol('Base CDI'!$H$4:$H$28,'Base CDI'!$I$4:$I$29,S2949,"Cubic","Extrapolate=Linear","MultiX=Average","Skip=True","Sort=True")</f>
        <v>14.27705348560966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48711</v>
      </c>
      <c r="T2950" s="43">
        <f ca="1">_xll.BInterpol('Base CDI'!$H$4:$H$28,'Base CDI'!$J$4:$J$29,S2950,"Cubic","Extrapolate=Linear","MultiX=Average","Skip=True","Sort=True")</f>
        <v>14.455445148114086</v>
      </c>
      <c r="U2950" s="43">
        <f ca="1">_xll.BInterpol('Base CDI'!$H$4:$H$28,'Base CDI'!$I$4:$I$29,S2950,"Cubic","Extrapolate=Linear","MultiX=Average","Skip=True","Sort=True")</f>
        <v>14.277093741746974</v>
      </c>
    </row>
    <row r="2951" spans="16:21" x14ac:dyDescent="0.25">
      <c r="P2951" s="10">
        <v>38800</v>
      </c>
      <c r="Q2951">
        <v>14.59732</v>
      </c>
      <c r="S2951" s="42">
        <f t="shared" ca="1" si="50"/>
        <v>48712</v>
      </c>
      <c r="T2951" s="43">
        <f ca="1">_xll.BInterpol('Base CDI'!$H$4:$H$28,'Base CDI'!$J$4:$J$29,S2951,"Cubic","Extrapolate=Linear","MultiX=Average","Skip=True","Sort=True")</f>
        <v>14.455467925197032</v>
      </c>
      <c r="U2951" s="43">
        <f ca="1">_xll.BInterpol('Base CDI'!$H$4:$H$28,'Base CDI'!$I$4:$I$29,S2951,"Cubic","Extrapolate=Linear","MultiX=Average","Skip=True","Sort=True")</f>
        <v>14.277133787703388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48713</v>
      </c>
      <c r="T2952" s="43">
        <f ca="1">_xll.BInterpol('Base CDI'!$H$4:$H$28,'Base CDI'!$J$4:$J$29,S2952,"Cubic","Extrapolate=Linear","MultiX=Average","Skip=True","Sort=True")</f>
        <v>14.45549053874878</v>
      </c>
      <c r="U2952" s="43">
        <f ca="1">_xll.BInterpol('Base CDI'!$H$4:$H$28,'Base CDI'!$I$4:$I$29,S2952,"Cubic","Extrapolate=Linear","MultiX=Average","Skip=True","Sort=True")</f>
        <v>14.277173623941348</v>
      </c>
    </row>
    <row r="2953" spans="16:21" x14ac:dyDescent="0.25">
      <c r="P2953" s="10">
        <v>38804</v>
      </c>
      <c r="Q2953">
        <v>14.615</v>
      </c>
      <c r="S2953" s="42">
        <f t="shared" ca="1" si="50"/>
        <v>48714</v>
      </c>
      <c r="T2953" s="43">
        <f ca="1">_xll.BInterpol('Base CDI'!$H$4:$H$28,'Base CDI'!$J$4:$J$29,S2953,"Cubic","Extrapolate=Linear","MultiX=Average","Skip=True","Sort=True")</f>
        <v>14.455512989139935</v>
      </c>
      <c r="U2953" s="43">
        <f ca="1">_xll.BInterpol('Base CDI'!$H$4:$H$28,'Base CDI'!$I$4:$I$29,S2953,"Cubic","Extrapolate=Linear","MultiX=Average","Skip=True","Sort=True")</f>
        <v>14.277213250923309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48715</v>
      </c>
      <c r="T2954" s="43">
        <f ca="1">_xll.BInterpol('Base CDI'!$H$4:$H$28,'Base CDI'!$J$4:$J$29,S2954,"Cubic","Extrapolate=Linear","MultiX=Average","Skip=True","Sort=True")</f>
        <v>14.455535276741099</v>
      </c>
      <c r="U2954" s="43">
        <f ca="1">_xll.BInterpol('Base CDI'!$H$4:$H$28,'Base CDI'!$I$4:$I$29,S2954,"Cubic","Extrapolate=Linear","MultiX=Average","Skip=True","Sort=True")</f>
        <v>14.277252669111718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48716</v>
      </c>
      <c r="T2955" s="43">
        <f ca="1">_xll.BInterpol('Base CDI'!$H$4:$H$28,'Base CDI'!$J$4:$J$29,S2955,"Cubic","Extrapolate=Linear","MultiX=Average","Skip=True","Sort=True")</f>
        <v>14.45555740192288</v>
      </c>
      <c r="U2955" s="43">
        <f ca="1">_xll.BInterpol('Base CDI'!$H$4:$H$28,'Base CDI'!$I$4:$I$29,S2955,"Cubic","Extrapolate=Linear","MultiX=Average","Skip=True","Sort=True")</f>
        <v>14.277291878969029</v>
      </c>
    </row>
    <row r="2956" spans="16:21" x14ac:dyDescent="0.25">
      <c r="P2956" s="10">
        <v>38807</v>
      </c>
      <c r="Q2956">
        <v>14.64157</v>
      </c>
      <c r="S2956" s="42">
        <f t="shared" ca="1" si="51"/>
        <v>48717</v>
      </c>
      <c r="T2956" s="43">
        <f ca="1">_xll.BInterpol('Base CDI'!$H$4:$H$28,'Base CDI'!$J$4:$J$29,S2956,"Cubic","Extrapolate=Linear","MultiX=Average","Skip=True","Sort=True")</f>
        <v>14.455579365055884</v>
      </c>
      <c r="U2956" s="43">
        <f ca="1">_xll.BInterpol('Base CDI'!$H$4:$H$28,'Base CDI'!$I$4:$I$29,S2956,"Cubic","Extrapolate=Linear","MultiX=Average","Skip=True","Sort=True")</f>
        <v>14.277330880957694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48718</v>
      </c>
      <c r="T2957" s="43">
        <f ca="1">_xll.BInterpol('Base CDI'!$H$4:$H$28,'Base CDI'!$J$4:$J$29,S2957,"Cubic","Extrapolate=Linear","MultiX=Average","Skip=True","Sort=True")</f>
        <v>14.455601166510714</v>
      </c>
      <c r="U2957" s="43">
        <f ca="1">_xll.BInterpol('Base CDI'!$H$4:$H$28,'Base CDI'!$I$4:$I$29,S2957,"Cubic","Extrapolate=Linear","MultiX=Average","Skip=True","Sort=True")</f>
        <v>14.277369675540161</v>
      </c>
    </row>
    <row r="2958" spans="16:21" x14ac:dyDescent="0.25">
      <c r="P2958" s="10">
        <v>38811</v>
      </c>
      <c r="Q2958">
        <v>14.65931</v>
      </c>
      <c r="S2958" s="42">
        <f t="shared" ca="1" si="51"/>
        <v>48719</v>
      </c>
      <c r="T2958" s="43">
        <f ca="1">_xll.BInterpol('Base CDI'!$H$4:$H$28,'Base CDI'!$J$4:$J$29,S2958,"Cubic","Extrapolate=Linear","MultiX=Average","Skip=True","Sort=True")</f>
        <v>14.455622806657978</v>
      </c>
      <c r="U2958" s="43">
        <f ca="1">_xll.BInterpol('Base CDI'!$H$4:$H$28,'Base CDI'!$I$4:$I$29,S2958,"Cubic","Extrapolate=Linear","MultiX=Average","Skip=True","Sort=True")</f>
        <v>14.277408263178884</v>
      </c>
    </row>
    <row r="2959" spans="16:21" x14ac:dyDescent="0.25">
      <c r="P2959" s="10">
        <v>38812</v>
      </c>
      <c r="Q2959">
        <v>14.66816</v>
      </c>
      <c r="S2959" s="42">
        <f t="shared" ca="1" si="51"/>
        <v>48720</v>
      </c>
      <c r="T2959" s="43">
        <f ca="1">_xll.BInterpol('Base CDI'!$H$4:$H$28,'Base CDI'!$J$4:$J$29,S2959,"Cubic","Extrapolate=Linear","MultiX=Average","Skip=True","Sort=True")</f>
        <v>14.455644285868278</v>
      </c>
      <c r="U2959" s="43">
        <f ca="1">_xll.BInterpol('Base CDI'!$H$4:$H$28,'Base CDI'!$I$4:$I$29,S2959,"Cubic","Extrapolate=Linear","MultiX=Average","Skip=True","Sort=True")</f>
        <v>14.277446644336312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48721</v>
      </c>
      <c r="T2960" s="43">
        <f ca="1">_xll.BInterpol('Base CDI'!$H$4:$H$28,'Base CDI'!$J$4:$J$29,S2960,"Cubic","Extrapolate=Linear","MultiX=Average","Skip=True","Sort=True")</f>
        <v>14.455665604512223</v>
      </c>
      <c r="U2960" s="43">
        <f ca="1">_xll.BInterpol('Base CDI'!$H$4:$H$28,'Base CDI'!$I$4:$I$29,S2960,"Cubic","Extrapolate=Linear","MultiX=Average","Skip=True","Sort=True")</f>
        <v>14.277484819474896</v>
      </c>
    </row>
    <row r="2961" spans="16:21" x14ac:dyDescent="0.25">
      <c r="P2961" s="10">
        <v>38814</v>
      </c>
      <c r="Q2961">
        <v>14.68586</v>
      </c>
      <c r="S2961" s="42">
        <f t="shared" ca="1" si="51"/>
        <v>48722</v>
      </c>
      <c r="T2961" s="43">
        <f ca="1">_xll.BInterpol('Base CDI'!$H$4:$H$28,'Base CDI'!$J$4:$J$29,S2961,"Cubic","Extrapolate=Linear","MultiX=Average","Skip=True","Sort=True")</f>
        <v>14.455686762960417</v>
      </c>
      <c r="U2961" s="43">
        <f ca="1">_xll.BInterpol('Base CDI'!$H$4:$H$28,'Base CDI'!$I$4:$I$29,S2961,"Cubic","Extrapolate=Linear","MultiX=Average","Skip=True","Sort=True")</f>
        <v>14.277522789057089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48723</v>
      </c>
      <c r="T2962" s="43">
        <f ca="1">_xll.BInterpol('Base CDI'!$H$4:$H$28,'Base CDI'!$J$4:$J$29,S2962,"Cubic","Extrapolate=Linear","MultiX=Average","Skip=True","Sort=True")</f>
        <v>14.455707761583463</v>
      </c>
      <c r="U2962" s="43">
        <f ca="1">_xll.BInterpol('Base CDI'!$H$4:$H$28,'Base CDI'!$I$4:$I$29,S2962,"Cubic","Extrapolate=Linear","MultiX=Average","Skip=True","Sort=True")</f>
        <v>14.27756055354534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48724</v>
      </c>
      <c r="T2963" s="43">
        <f ca="1">_xll.BInterpol('Base CDI'!$H$4:$H$28,'Base CDI'!$J$4:$J$29,S2963,"Cubic","Extrapolate=Linear","MultiX=Average","Skip=True","Sort=True")</f>
        <v>14.455728600751971</v>
      </c>
      <c r="U2963" s="43">
        <f ca="1">_xll.BInterpol('Base CDI'!$H$4:$H$28,'Base CDI'!$I$4:$I$29,S2963,"Cubic","Extrapolate=Linear","MultiX=Average","Skip=True","Sort=True")</f>
        <v>14.277598113402103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48725</v>
      </c>
      <c r="T2964" s="43">
        <f ca="1">_xll.BInterpol('Base CDI'!$H$4:$H$28,'Base CDI'!$J$4:$J$29,S2964,"Cubic","Extrapolate=Linear","MultiX=Average","Skip=True","Sort=True")</f>
        <v>14.455749280836542</v>
      </c>
      <c r="U2964" s="43">
        <f ca="1">_xll.BInterpol('Base CDI'!$H$4:$H$28,'Base CDI'!$I$4:$I$29,S2964,"Cubic","Extrapolate=Linear","MultiX=Average","Skip=True","Sort=True")</f>
        <v>14.277635469089827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48726</v>
      </c>
      <c r="T2965" s="43">
        <f ca="1">_xll.BInterpol('Base CDI'!$H$4:$H$28,'Base CDI'!$J$4:$J$29,S2965,"Cubic","Extrapolate=Linear","MultiX=Average","Skip=True","Sort=True")</f>
        <v>14.455769802207785</v>
      </c>
      <c r="U2965" s="43">
        <f ca="1">_xll.BInterpol('Base CDI'!$H$4:$H$28,'Base CDI'!$I$4:$I$29,S2965,"Cubic","Extrapolate=Linear","MultiX=Average","Skip=True","Sort=True")</f>
        <v>14.277672621070961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48727</v>
      </c>
      <c r="T2966" s="43">
        <f ca="1">_xll.BInterpol('Base CDI'!$H$4:$H$28,'Base CDI'!$J$4:$J$29,S2966,"Cubic","Extrapolate=Linear","MultiX=Average","Skip=True","Sort=True")</f>
        <v>14.455790165236303</v>
      </c>
      <c r="U2966" s="43">
        <f ca="1">_xll.BInterpol('Base CDI'!$H$4:$H$28,'Base CDI'!$I$4:$I$29,S2966,"Cubic","Extrapolate=Linear","MultiX=Average","Skip=True","Sort=True")</f>
        <v>14.277709569807959</v>
      </c>
    </row>
    <row r="2967" spans="16:21" x14ac:dyDescent="0.25">
      <c r="P2967" s="10">
        <v>38825</v>
      </c>
      <c r="Q2967">
        <v>14.73906</v>
      </c>
      <c r="S2967" s="42">
        <f t="shared" ca="1" si="51"/>
        <v>48728</v>
      </c>
      <c r="T2967" s="43">
        <f ca="1">_xll.BInterpol('Base CDI'!$H$4:$H$28,'Base CDI'!$J$4:$J$29,S2967,"Cubic","Extrapolate=Linear","MultiX=Average","Skip=True","Sort=True")</f>
        <v>14.455810370292703</v>
      </c>
      <c r="U2967" s="43">
        <f ca="1">_xll.BInterpol('Base CDI'!$H$4:$H$28,'Base CDI'!$I$4:$I$29,S2967,"Cubic","Extrapolate=Linear","MultiX=Average","Skip=True","Sort=True")</f>
        <v>14.277746315763272</v>
      </c>
    </row>
    <row r="2968" spans="16:21" x14ac:dyDescent="0.25">
      <c r="P2968" s="10">
        <v>38826</v>
      </c>
      <c r="Q2968">
        <v>14.74794</v>
      </c>
      <c r="S2968" s="42">
        <f t="shared" ca="1" si="51"/>
        <v>48729</v>
      </c>
      <c r="T2968" s="43">
        <f ca="1">_xll.BInterpol('Base CDI'!$H$4:$H$28,'Base CDI'!$J$4:$J$29,S2968,"Cubic","Extrapolate=Linear","MultiX=Average","Skip=True","Sort=True")</f>
        <v>14.455830417747588</v>
      </c>
      <c r="U2968" s="43">
        <f ca="1">_xll.BInterpol('Base CDI'!$H$4:$H$28,'Base CDI'!$I$4:$I$29,S2968,"Cubic","Extrapolate=Linear","MultiX=Average","Skip=True","Sort=True")</f>
        <v>14.27778285939935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48730</v>
      </c>
      <c r="T2969" s="43">
        <f ca="1">_xll.BInterpol('Base CDI'!$H$4:$H$28,'Base CDI'!$J$4:$J$29,S2969,"Cubic","Extrapolate=Linear","MultiX=Average","Skip=True","Sort=True")</f>
        <v>14.455850307971566</v>
      </c>
      <c r="U2969" s="43">
        <f ca="1">_xll.BInterpol('Base CDI'!$H$4:$H$28,'Base CDI'!$I$4:$I$29,S2969,"Cubic","Extrapolate=Linear","MultiX=Average","Skip=True","Sort=True")</f>
        <v>14.277819201178644</v>
      </c>
    </row>
    <row r="2970" spans="16:21" x14ac:dyDescent="0.25">
      <c r="P2970" s="10">
        <v>38831</v>
      </c>
      <c r="Q2970">
        <v>14.76535</v>
      </c>
      <c r="S2970" s="42">
        <f t="shared" ca="1" si="51"/>
        <v>48731</v>
      </c>
      <c r="T2970" s="43">
        <f ca="1">_xll.BInterpol('Base CDI'!$H$4:$H$28,'Base CDI'!$J$4:$J$29,S2970,"Cubic","Extrapolate=Linear","MultiX=Average","Skip=True","Sort=True")</f>
        <v>14.45587004133524</v>
      </c>
      <c r="U2970" s="43">
        <f ca="1">_xll.BInterpol('Base CDI'!$H$4:$H$28,'Base CDI'!$I$4:$I$29,S2970,"Cubic","Extrapolate=Linear","MultiX=Average","Skip=True","Sort=True")</f>
        <v>14.277855341563606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48732</v>
      </c>
      <c r="T2971" s="43">
        <f ca="1">_xll.BInterpol('Base CDI'!$H$4:$H$28,'Base CDI'!$J$4:$J$29,S2971,"Cubic","Extrapolate=Linear","MultiX=Average","Skip=True","Sort=True")</f>
        <v>14.455889618209216</v>
      </c>
      <c r="U2971" s="43">
        <f ca="1">_xll.BInterpol('Base CDI'!$H$4:$H$28,'Base CDI'!$I$4:$I$29,S2971,"Cubic","Extrapolate=Linear","MultiX=Average","Skip=True","Sort=True")</f>
        <v>14.277891281016688</v>
      </c>
    </row>
    <row r="2972" spans="16:21" x14ac:dyDescent="0.25">
      <c r="P2972" s="10">
        <v>38833</v>
      </c>
      <c r="Q2972">
        <v>14.78238</v>
      </c>
      <c r="S2972" s="42">
        <f t="shared" ca="1" si="51"/>
        <v>48733</v>
      </c>
      <c r="T2972" s="43">
        <f ca="1">_xll.BInterpol('Base CDI'!$H$4:$H$28,'Base CDI'!$J$4:$J$29,S2972,"Cubic","Extrapolate=Linear","MultiX=Average","Skip=True","Sort=True")</f>
        <v>14.455909038964101</v>
      </c>
      <c r="U2972" s="43">
        <f ca="1">_xll.BInterpol('Base CDI'!$H$4:$H$28,'Base CDI'!$I$4:$I$29,S2972,"Cubic","Extrapolate=Linear","MultiX=Average","Skip=True","Sort=True")</f>
        <v>14.277927020000337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48734</v>
      </c>
      <c r="T2973" s="43">
        <f ca="1">_xll.BInterpol('Base CDI'!$H$4:$H$28,'Base CDI'!$J$4:$J$29,S2973,"Cubic","Extrapolate=Linear","MultiX=Average","Skip=True","Sort=True")</f>
        <v>14.4559283039705</v>
      </c>
      <c r="U2973" s="43">
        <f ca="1">_xll.BInterpol('Base CDI'!$H$4:$H$28,'Base CDI'!$I$4:$I$29,S2973,"Cubic","Extrapolate=Linear","MultiX=Average","Skip=True","Sort=True")</f>
        <v>14.277962558977009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48735</v>
      </c>
      <c r="T2974" s="43">
        <f ca="1">_xll.BInterpol('Base CDI'!$H$4:$H$28,'Base CDI'!$J$4:$J$29,S2974,"Cubic","Extrapolate=Linear","MultiX=Average","Skip=True","Sort=True")</f>
        <v>14.455947413599016</v>
      </c>
      <c r="U2974" s="43">
        <f ca="1">_xll.BInterpol('Base CDI'!$H$4:$H$28,'Base CDI'!$I$4:$I$29,S2974,"Cubic","Extrapolate=Linear","MultiX=Average","Skip=True","Sort=True")</f>
        <v>14.277997898409152</v>
      </c>
    </row>
    <row r="2975" spans="16:21" x14ac:dyDescent="0.25">
      <c r="P2975" s="10">
        <v>38839</v>
      </c>
      <c r="Q2975">
        <v>14.80799</v>
      </c>
      <c r="S2975" s="42">
        <f t="shared" ca="1" si="51"/>
        <v>48736</v>
      </c>
      <c r="T2975" s="43">
        <f ca="1">_xll.BInterpol('Base CDI'!$H$4:$H$28,'Base CDI'!$J$4:$J$29,S2975,"Cubic","Extrapolate=Linear","MultiX=Average","Skip=True","Sort=True")</f>
        <v>14.455966368220258</v>
      </c>
      <c r="U2975" s="43">
        <f ca="1">_xll.BInterpol('Base CDI'!$H$4:$H$28,'Base CDI'!$I$4:$I$29,S2975,"Cubic","Extrapolate=Linear","MultiX=Average","Skip=True","Sort=True")</f>
        <v>14.27803303875922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48737</v>
      </c>
      <c r="T2976" s="43">
        <f ca="1">_xll.BInterpol('Base CDI'!$H$4:$H$28,'Base CDI'!$J$4:$J$29,S2976,"Cubic","Extrapolate=Linear","MultiX=Average","Skip=True","Sort=True")</f>
        <v>14.455985168204828</v>
      </c>
      <c r="U2976" s="43">
        <f ca="1">_xll.BInterpol('Base CDI'!$H$4:$H$28,'Base CDI'!$I$4:$I$29,S2976,"Cubic","Extrapolate=Linear","MultiX=Average","Skip=True","Sort=True")</f>
        <v>14.278067980489659</v>
      </c>
    </row>
    <row r="2977" spans="16:21" x14ac:dyDescent="0.25">
      <c r="P2977" s="10">
        <v>38841</v>
      </c>
      <c r="Q2977">
        <v>14.82513</v>
      </c>
      <c r="S2977" s="42">
        <f t="shared" ca="1" si="51"/>
        <v>48738</v>
      </c>
      <c r="T2977" s="43">
        <f ca="1">_xll.BInterpol('Base CDI'!$H$4:$H$28,'Base CDI'!$J$4:$J$29,S2977,"Cubic","Extrapolate=Linear","MultiX=Average","Skip=True","Sort=True")</f>
        <v>14.456003813923333</v>
      </c>
      <c r="U2977" s="43">
        <f ca="1">_xll.BInterpol('Base CDI'!$H$4:$H$28,'Base CDI'!$I$4:$I$29,S2977,"Cubic","Extrapolate=Linear","MultiX=Average","Skip=True","Sort=True")</f>
        <v>14.278102724062926</v>
      </c>
    </row>
    <row r="2978" spans="16:21" x14ac:dyDescent="0.25">
      <c r="P2978" s="10">
        <v>38842</v>
      </c>
      <c r="Q2978">
        <v>14.8337</v>
      </c>
      <c r="S2978" s="42">
        <f t="shared" ca="1" si="51"/>
        <v>48739</v>
      </c>
      <c r="T2978" s="43">
        <f ca="1">_xll.BInterpol('Base CDI'!$H$4:$H$28,'Base CDI'!$J$4:$J$29,S2978,"Cubic","Extrapolate=Linear","MultiX=Average","Skip=True","Sort=True")</f>
        <v>14.45602230574638</v>
      </c>
      <c r="U2978" s="43">
        <f ca="1">_xll.BInterpol('Base CDI'!$H$4:$H$28,'Base CDI'!$I$4:$I$29,S2978,"Cubic","Extrapolate=Linear","MultiX=Average","Skip=True","Sort=True")</f>
        <v>14.278137269941467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48740</v>
      </c>
      <c r="T2979" s="43">
        <f ca="1">_xll.BInterpol('Base CDI'!$H$4:$H$28,'Base CDI'!$J$4:$J$29,S2979,"Cubic","Extrapolate=Linear","MultiX=Average","Skip=True","Sort=True")</f>
        <v>14.45604064404457</v>
      </c>
      <c r="U2979" s="43">
        <f ca="1">_xll.BInterpol('Base CDI'!$H$4:$H$28,'Base CDI'!$I$4:$I$29,S2979,"Cubic","Extrapolate=Linear","MultiX=Average","Skip=True","Sort=True")</f>
        <v>14.278171618587738</v>
      </c>
    </row>
    <row r="2980" spans="16:21" x14ac:dyDescent="0.25">
      <c r="P2980" s="10">
        <v>38846</v>
      </c>
      <c r="Q2980">
        <v>14.85087</v>
      </c>
      <c r="S2980" s="42">
        <f t="shared" ca="1" si="51"/>
        <v>48741</v>
      </c>
      <c r="T2980" s="43">
        <f ca="1">_xll.BInterpol('Base CDI'!$H$4:$H$28,'Base CDI'!$J$4:$J$29,S2980,"Cubic","Extrapolate=Linear","MultiX=Average","Skip=True","Sort=True")</f>
        <v>14.456058829188512</v>
      </c>
      <c r="U2980" s="43">
        <f ca="1">_xll.BInterpol('Base CDI'!$H$4:$H$28,'Base CDI'!$I$4:$I$29,S2980,"Cubic","Extrapolate=Linear","MultiX=Average","Skip=True","Sort=True")</f>
        <v>14.278205770464185</v>
      </c>
    </row>
    <row r="2981" spans="16:21" x14ac:dyDescent="0.25">
      <c r="P2981" s="10">
        <v>38847</v>
      </c>
      <c r="Q2981">
        <v>14.85946</v>
      </c>
      <c r="S2981" s="42">
        <f t="shared" ca="1" si="51"/>
        <v>48742</v>
      </c>
      <c r="T2981" s="43">
        <f ca="1">_xll.BInterpol('Base CDI'!$H$4:$H$28,'Base CDI'!$J$4:$J$29,S2981,"Cubic","Extrapolate=Linear","MultiX=Average","Skip=True","Sort=True")</f>
        <v>14.45607686154881</v>
      </c>
      <c r="U2981" s="43">
        <f ca="1">_xll.BInterpol('Base CDI'!$H$4:$H$28,'Base CDI'!$I$4:$I$29,S2981,"Cubic","Extrapolate=Linear","MultiX=Average","Skip=True","Sort=True")</f>
        <v>14.278239726033261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48743</v>
      </c>
      <c r="T2982" s="43">
        <f ca="1">_xll.BInterpol('Base CDI'!$H$4:$H$28,'Base CDI'!$J$4:$J$29,S2982,"Cubic","Extrapolate=Linear","MultiX=Average","Skip=True","Sort=True")</f>
        <v>14.45609474149607</v>
      </c>
      <c r="U2982" s="43">
        <f ca="1">_xll.BInterpol('Base CDI'!$H$4:$H$28,'Base CDI'!$I$4:$I$29,S2982,"Cubic","Extrapolate=Linear","MultiX=Average","Skip=True","Sort=True")</f>
        <v>14.278273485757421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48744</v>
      </c>
      <c r="T2983" s="43">
        <f ca="1">_xll.BInterpol('Base CDI'!$H$4:$H$28,'Base CDI'!$J$4:$J$29,S2983,"Cubic","Extrapolate=Linear","MultiX=Average","Skip=True","Sort=True")</f>
        <v>14.456112469400898</v>
      </c>
      <c r="U2983" s="43">
        <f ca="1">_xll.BInterpol('Base CDI'!$H$4:$H$28,'Base CDI'!$I$4:$I$29,S2983,"Cubic","Extrapolate=Linear","MultiX=Average","Skip=True","Sort=True")</f>
        <v>14.278307050099109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48745</v>
      </c>
      <c r="T2984" s="43">
        <f ca="1">_xll.BInterpol('Base CDI'!$H$4:$H$28,'Base CDI'!$J$4:$J$29,S2984,"Cubic","Extrapolate=Linear","MultiX=Average","Skip=True","Sort=True")</f>
        <v>14.456130045633897</v>
      </c>
      <c r="U2984" s="43">
        <f ca="1">_xll.BInterpol('Base CDI'!$H$4:$H$28,'Base CDI'!$I$4:$I$29,S2984,"Cubic","Extrapolate=Linear","MultiX=Average","Skip=True","Sort=True")</f>
        <v>14.278340419520781</v>
      </c>
    </row>
    <row r="2985" spans="16:21" x14ac:dyDescent="0.25">
      <c r="P2985" s="10">
        <v>38853</v>
      </c>
      <c r="Q2985">
        <v>14.89382</v>
      </c>
      <c r="S2985" s="42">
        <f t="shared" ca="1" si="51"/>
        <v>48746</v>
      </c>
      <c r="T2985" s="43">
        <f ca="1">_xll.BInterpol('Base CDI'!$H$4:$H$28,'Base CDI'!$J$4:$J$29,S2985,"Cubic","Extrapolate=Linear","MultiX=Average","Skip=True","Sort=True")</f>
        <v>14.456147470565675</v>
      </c>
      <c r="U2985" s="43">
        <f ca="1">_xll.BInterpol('Base CDI'!$H$4:$H$28,'Base CDI'!$I$4:$I$29,S2985,"Cubic","Extrapolate=Linear","MultiX=Average","Skip=True","Sort=True")</f>
        <v>14.278373594484886</v>
      </c>
    </row>
    <row r="2986" spans="16:21" x14ac:dyDescent="0.25">
      <c r="P2986" s="10">
        <v>38854</v>
      </c>
      <c r="Q2986">
        <v>14.90245</v>
      </c>
      <c r="S2986" s="42">
        <f t="shared" ca="1" si="51"/>
        <v>48747</v>
      </c>
      <c r="T2986" s="43">
        <f ca="1">_xll.BInterpol('Base CDI'!$H$4:$H$28,'Base CDI'!$J$4:$J$29,S2986,"Cubic","Extrapolate=Linear","MultiX=Average","Skip=True","Sort=True")</f>
        <v>14.456164744566834</v>
      </c>
      <c r="U2986" s="43">
        <f ca="1">_xll.BInterpol('Base CDI'!$H$4:$H$28,'Base CDI'!$I$4:$I$29,S2986,"Cubic","Extrapolate=Linear","MultiX=Average","Skip=True","Sort=True")</f>
        <v>14.278406575453879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48748</v>
      </c>
      <c r="T2987" s="43">
        <f ca="1">_xll.BInterpol('Base CDI'!$H$4:$H$28,'Base CDI'!$J$4:$J$29,S2987,"Cubic","Extrapolate=Linear","MultiX=Average","Skip=True","Sort=True")</f>
        <v>14.456181868007983</v>
      </c>
      <c r="U2987" s="43">
        <f ca="1">_xll.BInterpol('Base CDI'!$H$4:$H$28,'Base CDI'!$I$4:$I$29,S2987,"Cubic","Extrapolate=Linear","MultiX=Average","Skip=True","Sort=True")</f>
        <v>14.278439362890206</v>
      </c>
    </row>
    <row r="2988" spans="16:21" x14ac:dyDescent="0.25">
      <c r="P2988" s="10">
        <v>38856</v>
      </c>
      <c r="Q2988">
        <v>14.91966</v>
      </c>
      <c r="S2988" s="42">
        <f t="shared" ca="1" si="51"/>
        <v>48749</v>
      </c>
      <c r="T2988" s="43">
        <f ca="1">_xll.BInterpol('Base CDI'!$H$4:$H$28,'Base CDI'!$J$4:$J$29,S2988,"Cubic","Extrapolate=Linear","MultiX=Average","Skip=True","Sort=True")</f>
        <v>14.456198841259727</v>
      </c>
      <c r="U2988" s="43">
        <f ca="1">_xll.BInterpol('Base CDI'!$H$4:$H$28,'Base CDI'!$I$4:$I$29,S2988,"Cubic","Extrapolate=Linear","MultiX=Average","Skip=True","Sort=True")</f>
        <v>14.278471957256318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48750</v>
      </c>
      <c r="T2989" s="43">
        <f ca="1">_xll.BInterpol('Base CDI'!$H$4:$H$28,'Base CDI'!$J$4:$J$29,S2989,"Cubic","Extrapolate=Linear","MultiX=Average","Skip=True","Sort=True")</f>
        <v>14.456215664692669</v>
      </c>
      <c r="U2989" s="43">
        <f ca="1">_xll.BInterpol('Base CDI'!$H$4:$H$28,'Base CDI'!$I$4:$I$29,S2989,"Cubic","Extrapolate=Linear","MultiX=Average","Skip=True","Sort=True")</f>
        <v>14.27850435901467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48751</v>
      </c>
      <c r="T2990" s="43">
        <f ca="1">_xll.BInterpol('Base CDI'!$H$4:$H$28,'Base CDI'!$J$4:$J$29,S2990,"Cubic","Extrapolate=Linear","MultiX=Average","Skip=True","Sort=True")</f>
        <v>14.456232338677415</v>
      </c>
      <c r="U2990" s="43">
        <f ca="1">_xll.BInterpol('Base CDI'!$H$4:$H$28,'Base CDI'!$I$4:$I$29,S2990,"Cubic","Extrapolate=Linear","MultiX=Average","Skip=True","Sort=True")</f>
        <v>14.278536568627711</v>
      </c>
    </row>
    <row r="2991" spans="16:21" x14ac:dyDescent="0.25">
      <c r="P2991" s="10">
        <v>38861</v>
      </c>
      <c r="Q2991">
        <v>14.94548</v>
      </c>
      <c r="S2991" s="42">
        <f t="shared" ca="1" si="51"/>
        <v>48752</v>
      </c>
      <c r="T2991" s="43">
        <f ca="1">_xll.BInterpol('Base CDI'!$H$4:$H$28,'Base CDI'!$J$4:$J$29,S2991,"Cubic","Extrapolate=Linear","MultiX=Average","Skip=True","Sort=True")</f>
        <v>14.456248863584573</v>
      </c>
      <c r="U2991" s="43">
        <f ca="1">_xll.BInterpol('Base CDI'!$H$4:$H$28,'Base CDI'!$I$4:$I$29,S2991,"Cubic","Extrapolate=Linear","MultiX=Average","Skip=True","Sort=True")</f>
        <v>14.278568586557894</v>
      </c>
    </row>
    <row r="2992" spans="16:21" x14ac:dyDescent="0.25">
      <c r="P2992" s="10">
        <v>38862</v>
      </c>
      <c r="Q2992">
        <v>14.9541</v>
      </c>
      <c r="S2992" s="42">
        <f t="shared" ca="1" si="51"/>
        <v>48753</v>
      </c>
      <c r="T2992" s="43">
        <f ca="1">_xll.BInterpol('Base CDI'!$H$4:$H$28,'Base CDI'!$J$4:$J$29,S2992,"Cubic","Extrapolate=Linear","MultiX=Average","Skip=True","Sort=True")</f>
        <v>14.456265239784745</v>
      </c>
      <c r="U2992" s="43">
        <f ca="1">_xll.BInterpol('Base CDI'!$H$4:$H$28,'Base CDI'!$I$4:$I$29,S2992,"Cubic","Extrapolate=Linear","MultiX=Average","Skip=True","Sort=True")</f>
        <v>14.278600413267666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48754</v>
      </c>
      <c r="T2993" s="43">
        <f ca="1">_xll.BInterpol('Base CDI'!$H$4:$H$28,'Base CDI'!$J$4:$J$29,S2993,"Cubic","Extrapolate=Linear","MultiX=Average","Skip=True","Sort=True")</f>
        <v>14.456281467648539</v>
      </c>
      <c r="U2993" s="43">
        <f ca="1">_xll.BInterpol('Base CDI'!$H$4:$H$28,'Base CDI'!$I$4:$I$29,S2993,"Cubic","Extrapolate=Linear","MultiX=Average","Skip=True","Sort=True")</f>
        <v>14.278632049219482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48755</v>
      </c>
      <c r="T2994" s="43">
        <f ca="1">_xll.BInterpol('Base CDI'!$H$4:$H$28,'Base CDI'!$J$4:$J$29,S2994,"Cubic","Extrapolate=Linear","MultiX=Average","Skip=True","Sort=True")</f>
        <v>14.456297547546558</v>
      </c>
      <c r="U2994" s="43">
        <f ca="1">_xll.BInterpol('Base CDI'!$H$4:$H$28,'Base CDI'!$I$4:$I$29,S2994,"Cubic","Extrapolate=Linear","MultiX=Average","Skip=True","Sort=True")</f>
        <v>14.27866349487579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48756</v>
      </c>
      <c r="T2995" s="43">
        <f ca="1">_xll.BInterpol('Base CDI'!$H$4:$H$28,'Base CDI'!$J$4:$J$29,S2995,"Cubic","Extrapolate=Linear","MultiX=Average","Skip=True","Sort=True")</f>
        <v>14.45631347984941</v>
      </c>
      <c r="U2995" s="43">
        <f ca="1">_xll.BInterpol('Base CDI'!$H$4:$H$28,'Base CDI'!$I$4:$I$29,S2995,"Cubic","Extrapolate=Linear","MultiX=Average","Skip=True","Sort=True")</f>
        <v>14.278694750699044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48757</v>
      </c>
      <c r="T2996" s="43">
        <f ca="1">_xll.BInterpol('Base CDI'!$H$4:$H$28,'Base CDI'!$J$4:$J$29,S2996,"Cubic","Extrapolate=Linear","MultiX=Average","Skip=True","Sort=True")</f>
        <v>14.456329264927698</v>
      </c>
      <c r="U2996" s="43">
        <f ca="1">_xll.BInterpol('Base CDI'!$H$4:$H$28,'Base CDI'!$I$4:$I$29,S2996,"Cubic","Extrapolate=Linear","MultiX=Average","Skip=True","Sort=True")</f>
        <v>14.278725817151694</v>
      </c>
    </row>
    <row r="2997" spans="16:21" x14ac:dyDescent="0.25">
      <c r="P2997" s="10">
        <v>38869</v>
      </c>
      <c r="Q2997">
        <v>14.99727</v>
      </c>
      <c r="S2997" s="42">
        <f t="shared" ca="1" si="51"/>
        <v>48758</v>
      </c>
      <c r="T2997" s="43">
        <f ca="1">_xll.BInterpol('Base CDI'!$H$4:$H$28,'Base CDI'!$J$4:$J$29,S2997,"Cubic","Extrapolate=Linear","MultiX=Average","Skip=True","Sort=True")</f>
        <v>14.456344903152027</v>
      </c>
      <c r="U2997" s="43">
        <f ca="1">_xll.BInterpol('Base CDI'!$H$4:$H$28,'Base CDI'!$I$4:$I$29,S2997,"Cubic","Extrapolate=Linear","MultiX=Average","Skip=True","Sort=True")</f>
        <v>14.27875669469619</v>
      </c>
    </row>
    <row r="2998" spans="16:21" x14ac:dyDescent="0.25">
      <c r="P2998" s="10">
        <v>38870</v>
      </c>
      <c r="Q2998">
        <v>15.00567</v>
      </c>
      <c r="S2998" s="42">
        <f t="shared" ca="1" si="51"/>
        <v>48759</v>
      </c>
      <c r="T2998" s="43">
        <f ca="1">_xll.BInterpol('Base CDI'!$H$4:$H$28,'Base CDI'!$J$4:$J$29,S2998,"Cubic","Extrapolate=Linear","MultiX=Average","Skip=True","Sort=True")</f>
        <v>14.456360394893006</v>
      </c>
      <c r="U2998" s="43">
        <f ca="1">_xll.BInterpol('Base CDI'!$H$4:$H$28,'Base CDI'!$I$4:$I$29,S2998,"Cubic","Extrapolate=Linear","MultiX=Average","Skip=True","Sort=True")</f>
        <v>14.278787383794983</v>
      </c>
    </row>
    <row r="2999" spans="16:21" x14ac:dyDescent="0.25">
      <c r="P2999" s="10">
        <v>38873</v>
      </c>
      <c r="Q2999">
        <v>15.01408</v>
      </c>
      <c r="S2999" s="42">
        <f t="shared" ca="1" si="51"/>
        <v>48760</v>
      </c>
      <c r="T2999" s="43">
        <f ca="1">_xll.BInterpol('Base CDI'!$H$4:$H$28,'Base CDI'!$J$4:$J$29,S2999,"Cubic","Extrapolate=Linear","MultiX=Average","Skip=True","Sort=True")</f>
        <v>14.456375740521237</v>
      </c>
      <c r="U2999" s="43">
        <f ca="1">_xll.BInterpol('Base CDI'!$H$4:$H$28,'Base CDI'!$I$4:$I$29,S2999,"Cubic","Extrapolate=Linear","MultiX=Average","Skip=True","Sort=True")</f>
        <v>14.278817884910525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48761</v>
      </c>
      <c r="T3000" s="43">
        <f ca="1">_xll.BInterpol('Base CDI'!$H$4:$H$28,'Base CDI'!$J$4:$J$29,S3000,"Cubic","Extrapolate=Linear","MultiX=Average","Skip=True","Sort=True")</f>
        <v>14.456390940407326</v>
      </c>
      <c r="U3000" s="43">
        <f ca="1">_xll.BInterpol('Base CDI'!$H$4:$H$28,'Base CDI'!$I$4:$I$29,S3000,"Cubic","Extrapolate=Linear","MultiX=Average","Skip=True","Sort=True")</f>
        <v>14.278848198505269</v>
      </c>
    </row>
    <row r="3001" spans="16:21" x14ac:dyDescent="0.25">
      <c r="P3001" s="10">
        <v>38875</v>
      </c>
      <c r="Q3001">
        <v>15.03091</v>
      </c>
      <c r="S3001" s="42">
        <f t="shared" ca="1" si="51"/>
        <v>48762</v>
      </c>
      <c r="T3001" s="43">
        <f ca="1">_xll.BInterpol('Base CDI'!$H$4:$H$28,'Base CDI'!$J$4:$J$29,S3001,"Cubic","Extrapolate=Linear","MultiX=Average","Skip=True","Sort=True")</f>
        <v>14.45640599492188</v>
      </c>
      <c r="U3001" s="43">
        <f ca="1">_xll.BInterpol('Base CDI'!$H$4:$H$28,'Base CDI'!$I$4:$I$29,S3001,"Cubic","Extrapolate=Linear","MultiX=Average","Skip=True","Sort=True")</f>
        <v>14.278878325041662</v>
      </c>
    </row>
    <row r="3002" spans="16:21" x14ac:dyDescent="0.25">
      <c r="P3002" s="10">
        <v>38876</v>
      </c>
      <c r="Q3002">
        <v>15.03933</v>
      </c>
      <c r="S3002" s="42">
        <f t="shared" ca="1" si="51"/>
        <v>48763</v>
      </c>
      <c r="T3002" s="43">
        <f ca="1">_xll.BInterpol('Base CDI'!$H$4:$H$28,'Base CDI'!$J$4:$J$29,S3002,"Cubic","Extrapolate=Linear","MultiX=Average","Skip=True","Sort=True")</f>
        <v>14.456420904435502</v>
      </c>
      <c r="U3002" s="43">
        <f ca="1">_xll.BInterpol('Base CDI'!$H$4:$H$28,'Base CDI'!$I$4:$I$29,S3002,"Cubic","Extrapolate=Linear","MultiX=Average","Skip=True","Sort=True")</f>
        <v>14.278908264982158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48764</v>
      </c>
      <c r="T3003" s="43">
        <f ca="1">_xll.BInterpol('Base CDI'!$H$4:$H$28,'Base CDI'!$J$4:$J$29,S3003,"Cubic","Extrapolate=Linear","MultiX=Average","Skip=True","Sort=True")</f>
        <v>14.4564356693188</v>
      </c>
      <c r="U3003" s="43">
        <f ca="1">_xll.BInterpol('Base CDI'!$H$4:$H$28,'Base CDI'!$I$4:$I$29,S3003,"Cubic","Extrapolate=Linear","MultiX=Average","Skip=True","Sort=True")</f>
        <v>14.278938018789209</v>
      </c>
    </row>
    <row r="3004" spans="16:21" x14ac:dyDescent="0.25">
      <c r="P3004" s="10">
        <v>38880</v>
      </c>
      <c r="Q3004">
        <v>15.05616</v>
      </c>
      <c r="S3004" s="42">
        <f t="shared" ca="1" si="51"/>
        <v>48765</v>
      </c>
      <c r="T3004" s="43">
        <f ca="1">_xll.BInterpol('Base CDI'!$H$4:$H$28,'Base CDI'!$J$4:$J$29,S3004,"Cubic","Extrapolate=Linear","MultiX=Average","Skip=True","Sort=True")</f>
        <v>14.456450289942376</v>
      </c>
      <c r="U3004" s="43">
        <f ca="1">_xll.BInterpol('Base CDI'!$H$4:$H$28,'Base CDI'!$I$4:$I$29,S3004,"Cubic","Extrapolate=Linear","MultiX=Average","Skip=True","Sort=True")</f>
        <v>14.278967586925262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48766</v>
      </c>
      <c r="T3005" s="43">
        <f ca="1">_xll.BInterpol('Base CDI'!$H$4:$H$28,'Base CDI'!$J$4:$J$29,S3005,"Cubic","Extrapolate=Linear","MultiX=Average","Skip=True","Sort=True")</f>
        <v>14.45646476667684</v>
      </c>
      <c r="U3005" s="43">
        <f ca="1">_xll.BInterpol('Base CDI'!$H$4:$H$28,'Base CDI'!$I$4:$I$29,S3005,"Cubic","Extrapolate=Linear","MultiX=Average","Skip=True","Sort=True")</f>
        <v>14.278996969852772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48767</v>
      </c>
      <c r="T3006" s="43">
        <f ca="1">_xll.BInterpol('Base CDI'!$H$4:$H$28,'Base CDI'!$J$4:$J$29,S3006,"Cubic","Extrapolate=Linear","MultiX=Average","Skip=True","Sort=True")</f>
        <v>14.456479099892793</v>
      </c>
      <c r="U3006" s="43">
        <f ca="1">_xll.BInterpol('Base CDI'!$H$4:$H$28,'Base CDI'!$I$4:$I$29,S3006,"Cubic","Extrapolate=Linear","MultiX=Average","Skip=True","Sort=True")</f>
        <v>14.279026168034186</v>
      </c>
    </row>
    <row r="3007" spans="16:21" x14ac:dyDescent="0.25">
      <c r="P3007" s="10">
        <v>38884</v>
      </c>
      <c r="Q3007">
        <v>15.08146</v>
      </c>
      <c r="S3007" s="42">
        <f t="shared" ca="1" si="51"/>
        <v>48768</v>
      </c>
      <c r="T3007" s="43">
        <f ca="1">_xll.BInterpol('Base CDI'!$H$4:$H$28,'Base CDI'!$J$4:$J$29,S3007,"Cubic","Extrapolate=Linear","MultiX=Average","Skip=True","Sort=True")</f>
        <v>14.456493289960841</v>
      </c>
      <c r="U3007" s="43">
        <f ca="1">_xll.BInterpol('Base CDI'!$H$4:$H$28,'Base CDI'!$I$4:$I$29,S3007,"Cubic","Extrapolate=Linear","MultiX=Average","Skip=True","Sort=True")</f>
        <v>14.279055181931959</v>
      </c>
    </row>
    <row r="3008" spans="16:21" x14ac:dyDescent="0.25">
      <c r="P3008" s="10">
        <v>38887</v>
      </c>
      <c r="Q3008">
        <v>15.0899</v>
      </c>
      <c r="S3008" s="42">
        <f t="shared" ca="1" si="51"/>
        <v>48769</v>
      </c>
      <c r="T3008" s="43">
        <f ca="1">_xll.BInterpol('Base CDI'!$H$4:$H$28,'Base CDI'!$J$4:$J$29,S3008,"Cubic","Extrapolate=Linear","MultiX=Average","Skip=True","Sort=True")</f>
        <v>14.456507337251592</v>
      </c>
      <c r="U3008" s="43">
        <f ca="1">_xll.BInterpol('Base CDI'!$H$4:$H$28,'Base CDI'!$I$4:$I$29,S3008,"Cubic","Extrapolate=Linear","MultiX=Average","Skip=True","Sort=True")</f>
        <v>14.279084012008541</v>
      </c>
    </row>
    <row r="3009" spans="16:21" x14ac:dyDescent="0.25">
      <c r="P3009" s="10">
        <v>38888</v>
      </c>
      <c r="Q3009">
        <v>15.09835</v>
      </c>
      <c r="S3009" s="42">
        <f t="shared" ca="1" si="51"/>
        <v>48770</v>
      </c>
      <c r="T3009" s="43">
        <f ca="1">_xll.BInterpol('Base CDI'!$H$4:$H$28,'Base CDI'!$J$4:$J$29,S3009,"Cubic","Extrapolate=Linear","MultiX=Average","Skip=True","Sort=True")</f>
        <v>14.456521242135651</v>
      </c>
      <c r="U3009" s="43">
        <f ca="1">_xll.BInterpol('Base CDI'!$H$4:$H$28,'Base CDI'!$I$4:$I$29,S3009,"Cubic","Extrapolate=Linear","MultiX=Average","Skip=True","Sort=True")</f>
        <v>14.279112658726383</v>
      </c>
    </row>
    <row r="3010" spans="16:21" x14ac:dyDescent="0.25">
      <c r="P3010" s="10">
        <v>38889</v>
      </c>
      <c r="Q3010">
        <v>15.1068</v>
      </c>
      <c r="S3010" s="42">
        <f t="shared" ca="1" si="51"/>
        <v>48771</v>
      </c>
      <c r="T3010" s="43">
        <f ca="1">_xll.BInterpol('Base CDI'!$H$4:$H$28,'Base CDI'!$J$4:$J$29,S3010,"Cubic","Extrapolate=Linear","MultiX=Average","Skip=True","Sort=True")</f>
        <v>14.456535004983619</v>
      </c>
      <c r="U3010" s="43">
        <f ca="1">_xll.BInterpol('Base CDI'!$H$4:$H$28,'Base CDI'!$I$4:$I$29,S3010,"Cubic","Extrapolate=Linear","MultiX=Average","Skip=True","Sort=True")</f>
        <v>14.279141122547935</v>
      </c>
    </row>
    <row r="3011" spans="16:21" x14ac:dyDescent="0.25">
      <c r="P3011" s="10">
        <v>38890</v>
      </c>
      <c r="Q3011">
        <v>15.11525</v>
      </c>
      <c r="S3011" s="42">
        <f t="shared" ca="1" si="51"/>
        <v>48772</v>
      </c>
      <c r="T3011" s="43">
        <f ca="1">_xll.BInterpol('Base CDI'!$H$4:$H$28,'Base CDI'!$J$4:$J$29,S3011,"Cubic","Extrapolate=Linear","MultiX=Average","Skip=True","Sort=True")</f>
        <v>14.456548626166107</v>
      </c>
      <c r="U3011" s="43">
        <f ca="1">_xll.BInterpol('Base CDI'!$H$4:$H$28,'Base CDI'!$I$4:$I$29,S3011,"Cubic","Extrapolate=Linear","MultiX=Average","Skip=True","Sort=True")</f>
        <v>14.279169403935651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48773</v>
      </c>
      <c r="T3012" s="43">
        <f ca="1">_xll.BInterpol('Base CDI'!$H$4:$H$28,'Base CDI'!$J$4:$J$29,S3012,"Cubic","Extrapolate=Linear","MultiX=Average","Skip=True","Sort=True")</f>
        <v>14.456562106053717</v>
      </c>
      <c r="U3012" s="43">
        <f ca="1">_xll.BInterpol('Base CDI'!$H$4:$H$28,'Base CDI'!$I$4:$I$29,S3012,"Cubic","Extrapolate=Linear","MultiX=Average","Skip=True","Sort=True")</f>
        <v>14.279197503351977</v>
      </c>
    </row>
    <row r="3013" spans="16:21" x14ac:dyDescent="0.25">
      <c r="P3013" s="10">
        <v>38894</v>
      </c>
      <c r="Q3013">
        <v>15.13218</v>
      </c>
      <c r="S3013" s="42">
        <f t="shared" ca="1" si="51"/>
        <v>48774</v>
      </c>
      <c r="T3013" s="43">
        <f ca="1">_xll.BInterpol('Base CDI'!$H$4:$H$28,'Base CDI'!$J$4:$J$29,S3013,"Cubic","Extrapolate=Linear","MultiX=Average","Skip=True","Sort=True")</f>
        <v>14.456575445017055</v>
      </c>
      <c r="U3013" s="43">
        <f ca="1">_xll.BInterpol('Base CDI'!$H$4:$H$28,'Base CDI'!$I$4:$I$29,S3013,"Cubic","Extrapolate=Linear","MultiX=Average","Skip=True","Sort=True")</f>
        <v>14.279225421259369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48775</v>
      </c>
      <c r="T3014" s="43">
        <f ca="1">_xll.BInterpol('Base CDI'!$H$4:$H$28,'Base CDI'!$J$4:$J$29,S3014,"Cubic","Extrapolate=Linear","MultiX=Average","Skip=True","Sort=True")</f>
        <v>14.456588643426729</v>
      </c>
      <c r="U3014" s="43">
        <f ca="1">_xll.BInterpol('Base CDI'!$H$4:$H$28,'Base CDI'!$I$4:$I$29,S3014,"Cubic","Extrapolate=Linear","MultiX=Average","Skip=True","Sort=True")</f>
        <v>14.279253158120277</v>
      </c>
    </row>
    <row r="3015" spans="16:21" x14ac:dyDescent="0.25">
      <c r="P3015" s="10">
        <v>38896</v>
      </c>
      <c r="Q3015">
        <v>15.14911</v>
      </c>
      <c r="S3015" s="42">
        <f t="shared" ca="1" si="51"/>
        <v>48776</v>
      </c>
      <c r="T3015" s="43">
        <f ca="1">_xll.BInterpol('Base CDI'!$H$4:$H$28,'Base CDI'!$J$4:$J$29,S3015,"Cubic","Extrapolate=Linear","MultiX=Average","Skip=True","Sort=True")</f>
        <v>14.456601701653339</v>
      </c>
      <c r="U3015" s="43">
        <f ca="1">_xll.BInterpol('Base CDI'!$H$4:$H$28,'Base CDI'!$I$4:$I$29,S3015,"Cubic","Extrapolate=Linear","MultiX=Average","Skip=True","Sort=True")</f>
        <v>14.279280714397149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48777</v>
      </c>
      <c r="T3016" s="43">
        <f ca="1">_xll.BInterpol('Base CDI'!$H$4:$H$28,'Base CDI'!$J$4:$J$29,S3016,"Cubic","Extrapolate=Linear","MultiX=Average","Skip=True","Sort=True")</f>
        <v>14.456614620067496</v>
      </c>
      <c r="U3016" s="43">
        <f ca="1">_xll.BInterpol('Base CDI'!$H$4:$H$28,'Base CDI'!$I$4:$I$29,S3016,"Cubic","Extrapolate=Linear","MultiX=Average","Skip=True","Sort=True")</f>
        <v>14.279308090552439</v>
      </c>
    </row>
    <row r="3017" spans="16:21" x14ac:dyDescent="0.25">
      <c r="P3017" s="10">
        <v>38898</v>
      </c>
      <c r="Q3017">
        <v>15.16606</v>
      </c>
      <c r="S3017" s="42">
        <f t="shared" ca="1" si="51"/>
        <v>48778</v>
      </c>
      <c r="T3017" s="43">
        <f ca="1">_xll.BInterpol('Base CDI'!$H$4:$H$28,'Base CDI'!$J$4:$J$29,S3017,"Cubic","Extrapolate=Linear","MultiX=Average","Skip=True","Sort=True")</f>
        <v>14.456627399039801</v>
      </c>
      <c r="U3017" s="43">
        <f ca="1">_xll.BInterpol('Base CDI'!$H$4:$H$28,'Base CDI'!$I$4:$I$29,S3017,"Cubic","Extrapolate=Linear","MultiX=Average","Skip=True","Sort=True")</f>
        <v>14.279335287048598</v>
      </c>
    </row>
    <row r="3018" spans="16:21" x14ac:dyDescent="0.25">
      <c r="P3018" s="10">
        <v>38901</v>
      </c>
      <c r="Q3018">
        <v>15.17456</v>
      </c>
      <c r="S3018" s="42">
        <f t="shared" ca="1" si="51"/>
        <v>48779</v>
      </c>
      <c r="T3018" s="43">
        <f ca="1">_xll.BInterpol('Base CDI'!$H$4:$H$28,'Base CDI'!$J$4:$J$29,S3018,"Cubic","Extrapolate=Linear","MultiX=Average","Skip=True","Sort=True")</f>
        <v>14.456640038940863</v>
      </c>
      <c r="U3018" s="43">
        <f ca="1">_xll.BInterpol('Base CDI'!$H$4:$H$28,'Base CDI'!$I$4:$I$29,S3018,"Cubic","Extrapolate=Linear","MultiX=Average","Skip=True","Sort=True")</f>
        <v>14.279362304348076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48780</v>
      </c>
      <c r="T3019" s="43">
        <f ca="1">_xll.BInterpol('Base CDI'!$H$4:$H$28,'Base CDI'!$J$4:$J$29,S3019,"Cubic","Extrapolate=Linear","MultiX=Average","Skip=True","Sort=True")</f>
        <v>14.456652540141285</v>
      </c>
      <c r="U3019" s="43">
        <f ca="1">_xll.BInterpol('Base CDI'!$H$4:$H$28,'Base CDI'!$I$4:$I$29,S3019,"Cubic","Extrapolate=Linear","MultiX=Average","Skip=True","Sort=True")</f>
        <v>14.279389142913324</v>
      </c>
    </row>
    <row r="3020" spans="16:21" x14ac:dyDescent="0.25">
      <c r="P3020" s="10">
        <v>38903</v>
      </c>
      <c r="Q3020">
        <v>15.19158</v>
      </c>
      <c r="S3020" s="42">
        <f t="shared" ca="1" si="52"/>
        <v>48781</v>
      </c>
      <c r="T3020" s="43">
        <f ca="1">_xll.BInterpol('Base CDI'!$H$4:$H$28,'Base CDI'!$J$4:$J$29,S3020,"Cubic","Extrapolate=Linear","MultiX=Average","Skip=True","Sort=True")</f>
        <v>14.456664903011671</v>
      </c>
      <c r="U3020" s="43">
        <f ca="1">_xll.BInterpol('Base CDI'!$H$4:$H$28,'Base CDI'!$I$4:$I$29,S3020,"Cubic","Extrapolate=Linear","MultiX=Average","Skip=True","Sort=True")</f>
        <v>14.279415803206794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48782</v>
      </c>
      <c r="T3021" s="43">
        <f ca="1">_xll.BInterpol('Base CDI'!$H$4:$H$28,'Base CDI'!$J$4:$J$29,S3021,"Cubic","Extrapolate=Linear","MultiX=Average","Skip=True","Sort=True")</f>
        <v>14.45667712792263</v>
      </c>
      <c r="U3021" s="43">
        <f ca="1">_xll.BInterpol('Base CDI'!$H$4:$H$28,'Base CDI'!$I$4:$I$29,S3021,"Cubic","Extrapolate=Linear","MultiX=Average","Skip=True","Sort=True")</f>
        <v>14.279442285690937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48783</v>
      </c>
      <c r="T3022" s="43">
        <f ca="1">_xll.BInterpol('Base CDI'!$H$4:$H$28,'Base CDI'!$J$4:$J$29,S3022,"Cubic","Extrapolate=Linear","MultiX=Average","Skip=True","Sort=True")</f>
        <v>14.456689215244767</v>
      </c>
      <c r="U3022" s="43">
        <f ca="1">_xll.BInterpol('Base CDI'!$H$4:$H$28,'Base CDI'!$I$4:$I$29,S3022,"Cubic","Extrapolate=Linear","MultiX=Average","Skip=True","Sort=True")</f>
        <v>14.279468590828204</v>
      </c>
    </row>
    <row r="3023" spans="16:21" x14ac:dyDescent="0.25">
      <c r="P3023" s="10">
        <v>38908</v>
      </c>
      <c r="Q3023">
        <v>15.21712</v>
      </c>
      <c r="S3023" s="42">
        <f t="shared" ca="1" si="52"/>
        <v>48784</v>
      </c>
      <c r="T3023" s="43">
        <f ca="1">_xll.BInterpol('Base CDI'!$H$4:$H$28,'Base CDI'!$J$4:$J$29,S3023,"Cubic","Extrapolate=Linear","MultiX=Average","Skip=True","Sort=True")</f>
        <v>14.456701165348683</v>
      </c>
      <c r="U3023" s="43">
        <f ca="1">_xll.BInterpol('Base CDI'!$H$4:$H$28,'Base CDI'!$I$4:$I$29,S3023,"Cubic","Extrapolate=Linear","MultiX=Average","Skip=True","Sort=True")</f>
        <v>14.279494719081045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48785</v>
      </c>
      <c r="T3024" s="43">
        <f ca="1">_xll.BInterpol('Base CDI'!$H$4:$H$28,'Base CDI'!$J$4:$J$29,S3024,"Cubic","Extrapolate=Linear","MultiX=Average","Skip=True","Sort=True")</f>
        <v>14.456712978604989</v>
      </c>
      <c r="U3024" s="43">
        <f ca="1">_xll.BInterpol('Base CDI'!$H$4:$H$28,'Base CDI'!$I$4:$I$29,S3024,"Cubic","Extrapolate=Linear","MultiX=Average","Skip=True","Sort=True")</f>
        <v>14.279520670911914</v>
      </c>
    </row>
    <row r="3025" spans="16:21" x14ac:dyDescent="0.25">
      <c r="P3025" s="10">
        <v>38910</v>
      </c>
      <c r="Q3025">
        <v>15.23415</v>
      </c>
      <c r="S3025" s="42">
        <f t="shared" ca="1" si="52"/>
        <v>48786</v>
      </c>
      <c r="T3025" s="43">
        <f ca="1">_xll.BInterpol('Base CDI'!$H$4:$H$28,'Base CDI'!$J$4:$J$29,S3025,"Cubic","Extrapolate=Linear","MultiX=Average","Skip=True","Sort=True")</f>
        <v>14.456724655384287</v>
      </c>
      <c r="U3025" s="43">
        <f ca="1">_xll.BInterpol('Base CDI'!$H$4:$H$28,'Base CDI'!$I$4:$I$29,S3025,"Cubic","Extrapolate=Linear","MultiX=Average","Skip=True","Sort=True")</f>
        <v>14.279546446783259</v>
      </c>
    </row>
    <row r="3026" spans="16:21" x14ac:dyDescent="0.25">
      <c r="P3026" s="10">
        <v>38911</v>
      </c>
      <c r="Q3026">
        <v>15.24267</v>
      </c>
      <c r="S3026" s="42">
        <f t="shared" ca="1" si="52"/>
        <v>48787</v>
      </c>
      <c r="T3026" s="43">
        <f ca="1">_xll.BInterpol('Base CDI'!$H$4:$H$28,'Base CDI'!$J$4:$J$29,S3026,"Cubic","Extrapolate=Linear","MultiX=Average","Skip=True","Sort=True")</f>
        <v>14.456736196057184</v>
      </c>
      <c r="U3026" s="43">
        <f ca="1">_xll.BInterpol('Base CDI'!$H$4:$H$28,'Base CDI'!$I$4:$I$29,S3026,"Cubic","Extrapolate=Linear","MultiX=Average","Skip=True","Sort=True")</f>
        <v>14.279572047157531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48788</v>
      </c>
      <c r="T3027" s="43">
        <f ca="1">_xll.BInterpol('Base CDI'!$H$4:$H$28,'Base CDI'!$J$4:$J$29,S3027,"Cubic","Extrapolate=Linear","MultiX=Average","Skip=True","Sort=True")</f>
        <v>14.456747600994284</v>
      </c>
      <c r="U3027" s="43">
        <f ca="1">_xll.BInterpol('Base CDI'!$H$4:$H$28,'Base CDI'!$I$4:$I$29,S3027,"Cubic","Extrapolate=Linear","MultiX=Average","Skip=True","Sort=True")</f>
        <v>14.279597472497183</v>
      </c>
    </row>
    <row r="3028" spans="16:21" x14ac:dyDescent="0.25">
      <c r="P3028" s="10">
        <v>38915</v>
      </c>
      <c r="Q3028">
        <v>15.25972</v>
      </c>
      <c r="S3028" s="42">
        <f t="shared" ca="1" si="52"/>
        <v>48789</v>
      </c>
      <c r="T3028" s="43">
        <f ca="1">_xll.BInterpol('Base CDI'!$H$4:$H$28,'Base CDI'!$J$4:$J$29,S3028,"Cubic","Extrapolate=Linear","MultiX=Average","Skip=True","Sort=True")</f>
        <v>14.456758870566192</v>
      </c>
      <c r="U3028" s="43">
        <f ca="1">_xll.BInterpol('Base CDI'!$H$4:$H$28,'Base CDI'!$I$4:$I$29,S3028,"Cubic","Extrapolate=Linear","MultiX=Average","Skip=True","Sort=True")</f>
        <v>14.279622723264666</v>
      </c>
    </row>
    <row r="3029" spans="16:21" x14ac:dyDescent="0.25">
      <c r="P3029" s="10">
        <v>38916</v>
      </c>
      <c r="Q3029">
        <v>15.26825</v>
      </c>
      <c r="S3029" s="42">
        <f t="shared" ca="1" si="52"/>
        <v>48790</v>
      </c>
      <c r="T3029" s="43">
        <f ca="1">_xll.BInterpol('Base CDI'!$H$4:$H$28,'Base CDI'!$J$4:$J$29,S3029,"Cubic","Extrapolate=Linear","MultiX=Average","Skip=True","Sort=True")</f>
        <v>14.456770005143515</v>
      </c>
      <c r="U3029" s="43">
        <f ca="1">_xll.BInterpol('Base CDI'!$H$4:$H$28,'Base CDI'!$I$4:$I$29,S3029,"Cubic","Extrapolate=Linear","MultiX=Average","Skip=True","Sort=True")</f>
        <v>14.279647799922429</v>
      </c>
    </row>
    <row r="3030" spans="16:21" x14ac:dyDescent="0.25">
      <c r="P3030" s="10">
        <v>38917</v>
      </c>
      <c r="Q3030">
        <v>15.27679</v>
      </c>
      <c r="S3030" s="42">
        <f t="shared" ca="1" si="52"/>
        <v>48791</v>
      </c>
      <c r="T3030" s="43">
        <f ca="1">_xll.BInterpol('Base CDI'!$H$4:$H$28,'Base CDI'!$J$4:$J$29,S3030,"Cubic","Extrapolate=Linear","MultiX=Average","Skip=True","Sort=True")</f>
        <v>14.456781005096857</v>
      </c>
      <c r="U3030" s="43">
        <f ca="1">_xll.BInterpol('Base CDI'!$H$4:$H$28,'Base CDI'!$I$4:$I$29,S3030,"Cubic","Extrapolate=Linear","MultiX=Average","Skip=True","Sort=True")</f>
        <v>14.279672702932926</v>
      </c>
    </row>
    <row r="3031" spans="16:21" x14ac:dyDescent="0.25">
      <c r="P3031" s="10">
        <v>38918</v>
      </c>
      <c r="Q3031">
        <v>15.28533</v>
      </c>
      <c r="S3031" s="42">
        <f t="shared" ca="1" si="52"/>
        <v>48792</v>
      </c>
      <c r="T3031" s="43">
        <f ca="1">_xll.BInterpol('Base CDI'!$H$4:$H$28,'Base CDI'!$J$4:$J$29,S3031,"Cubic","Extrapolate=Linear","MultiX=Average","Skip=True","Sort=True")</f>
        <v>14.456791870796826</v>
      </c>
      <c r="U3031" s="43">
        <f ca="1">_xll.BInterpol('Base CDI'!$H$4:$H$28,'Base CDI'!$I$4:$I$29,S3031,"Cubic","Extrapolate=Linear","MultiX=Average","Skip=True","Sort=True")</f>
        <v>14.279697432758605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48793</v>
      </c>
      <c r="T3032" s="43">
        <f ca="1">_xll.BInterpol('Base CDI'!$H$4:$H$28,'Base CDI'!$J$4:$J$29,S3032,"Cubic","Extrapolate=Linear","MultiX=Average","Skip=True","Sort=True")</f>
        <v>14.456802602614024</v>
      </c>
      <c r="U3032" s="43">
        <f ca="1">_xll.BInterpol('Base CDI'!$H$4:$H$28,'Base CDI'!$I$4:$I$29,S3032,"Cubic","Extrapolate=Linear","MultiX=Average","Skip=True","Sort=True")</f>
        <v>14.279721989861919</v>
      </c>
    </row>
    <row r="3033" spans="16:21" x14ac:dyDescent="0.25">
      <c r="P3033" s="10">
        <v>38922</v>
      </c>
      <c r="Q3033">
        <v>15.3019</v>
      </c>
      <c r="S3033" s="42">
        <f t="shared" ca="1" si="52"/>
        <v>48794</v>
      </c>
      <c r="T3033" s="43">
        <f ca="1">_xll.BInterpol('Base CDI'!$H$4:$H$28,'Base CDI'!$J$4:$J$29,S3033,"Cubic","Extrapolate=Linear","MultiX=Average","Skip=True","Sort=True")</f>
        <v>14.45681320091906</v>
      </c>
      <c r="U3033" s="43">
        <f ca="1">_xll.BInterpol('Base CDI'!$H$4:$H$28,'Base CDI'!$I$4:$I$29,S3033,"Cubic","Extrapolate=Linear","MultiX=Average","Skip=True","Sort=True")</f>
        <v>14.279746374705319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48795</v>
      </c>
      <c r="T3034" s="43">
        <f ca="1">_xll.BInterpol('Base CDI'!$H$4:$H$28,'Base CDI'!$J$4:$J$29,S3034,"Cubic","Extrapolate=Linear","MultiX=Average","Skip=True","Sort=True")</f>
        <v>14.456823666082535</v>
      </c>
      <c r="U3034" s="43">
        <f ca="1">_xll.BInterpol('Base CDI'!$H$4:$H$28,'Base CDI'!$I$4:$I$29,S3034,"Cubic","Extrapolate=Linear","MultiX=Average","Skip=True","Sort=True")</f>
        <v>14.279770587751255</v>
      </c>
    </row>
    <row r="3035" spans="16:21" x14ac:dyDescent="0.25">
      <c r="P3035" s="10">
        <v>38924</v>
      </c>
      <c r="Q3035">
        <v>15.31847</v>
      </c>
      <c r="S3035" s="42">
        <f t="shared" ca="1" si="52"/>
        <v>48796</v>
      </c>
      <c r="T3035" s="43">
        <f ca="1">_xll.BInterpol('Base CDI'!$H$4:$H$28,'Base CDI'!$J$4:$J$29,S3035,"Cubic","Extrapolate=Linear","MultiX=Average","Skip=True","Sort=True")</f>
        <v>14.456833998475057</v>
      </c>
      <c r="U3035" s="43">
        <f ca="1">_xll.BInterpol('Base CDI'!$H$4:$H$28,'Base CDI'!$I$4:$I$29,S3035,"Cubic","Extrapolate=Linear","MultiX=Average","Skip=True","Sort=True")</f>
        <v>14.279794629462181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48797</v>
      </c>
      <c r="T3036" s="43">
        <f ca="1">_xll.BInterpol('Base CDI'!$H$4:$H$28,'Base CDI'!$J$4:$J$29,S3036,"Cubic","Extrapolate=Linear","MultiX=Average","Skip=True","Sort=True")</f>
        <v>14.45684419846723</v>
      </c>
      <c r="U3036" s="43">
        <f ca="1">_xll.BInterpol('Base CDI'!$H$4:$H$28,'Base CDI'!$I$4:$I$29,S3036,"Cubic","Extrapolate=Linear","MultiX=Average","Skip=True","Sort=True")</f>
        <v>14.279818500300543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48798</v>
      </c>
      <c r="T3037" s="43">
        <f ca="1">_xll.BInterpol('Base CDI'!$H$4:$H$28,'Base CDI'!$J$4:$J$29,S3037,"Cubic","Extrapolate=Linear","MultiX=Average","Skip=True","Sort=True")</f>
        <v>14.456854266429662</v>
      </c>
      <c r="U3037" s="43">
        <f ca="1">_xll.BInterpol('Base CDI'!$H$4:$H$28,'Base CDI'!$I$4:$I$29,S3037,"Cubic","Extrapolate=Linear","MultiX=Average","Skip=True","Sort=True")</f>
        <v>14.279842200728798</v>
      </c>
    </row>
    <row r="3038" spans="16:21" x14ac:dyDescent="0.25">
      <c r="P3038" s="10">
        <v>38929</v>
      </c>
      <c r="Q3038">
        <v>15.34333</v>
      </c>
      <c r="S3038" s="42">
        <f t="shared" ca="1" si="52"/>
        <v>48799</v>
      </c>
      <c r="T3038" s="43">
        <f ca="1">_xll.BInterpol('Base CDI'!$H$4:$H$28,'Base CDI'!$J$4:$J$29,S3038,"Cubic","Extrapolate=Linear","MultiX=Average","Skip=True","Sort=True")</f>
        <v>14.456864202732957</v>
      </c>
      <c r="U3038" s="43">
        <f ca="1">_xll.BInterpol('Base CDI'!$H$4:$H$28,'Base CDI'!$I$4:$I$29,S3038,"Cubic","Extrapolate=Linear","MultiX=Average","Skip=True","Sort=True")</f>
        <v>14.279865731209393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48800</v>
      </c>
      <c r="T3039" s="43">
        <f ca="1">_xll.BInterpol('Base CDI'!$H$4:$H$28,'Base CDI'!$J$4:$J$29,S3039,"Cubic","Extrapolate=Linear","MultiX=Average","Skip=True","Sort=True")</f>
        <v>14.45687400774772</v>
      </c>
      <c r="U3039" s="43">
        <f ca="1">_xll.BInterpol('Base CDI'!$H$4:$H$28,'Base CDI'!$I$4:$I$29,S3039,"Cubic","Extrapolate=Linear","MultiX=Average","Skip=True","Sort=True")</f>
        <v>14.279889092204778</v>
      </c>
    </row>
    <row r="3040" spans="16:21" x14ac:dyDescent="0.25">
      <c r="P3040" s="10">
        <v>38931</v>
      </c>
      <c r="Q3040">
        <v>15.35995</v>
      </c>
      <c r="S3040" s="42">
        <f t="shared" ca="1" si="52"/>
        <v>48801</v>
      </c>
      <c r="T3040" s="43">
        <f ca="1">_xll.BInterpol('Base CDI'!$H$4:$H$28,'Base CDI'!$J$4:$J$29,S3040,"Cubic","Extrapolate=Linear","MultiX=Average","Skip=True","Sort=True")</f>
        <v>14.456883681844555</v>
      </c>
      <c r="U3040" s="43">
        <f ca="1">_xll.BInterpol('Base CDI'!$H$4:$H$28,'Base CDI'!$I$4:$I$29,S3040,"Cubic","Extrapolate=Linear","MultiX=Average","Skip=True","Sort=True")</f>
        <v>14.279912284177408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48802</v>
      </c>
      <c r="T3041" s="43">
        <f ca="1">_xll.BInterpol('Base CDI'!$H$4:$H$28,'Base CDI'!$J$4:$J$29,S3041,"Cubic","Extrapolate=Linear","MultiX=Average","Skip=True","Sort=True")</f>
        <v>14.456893225394069</v>
      </c>
      <c r="U3041" s="43">
        <f ca="1">_xll.BInterpol('Base CDI'!$H$4:$H$28,'Base CDI'!$I$4:$I$29,S3041,"Cubic","Extrapolate=Linear","MultiX=Average","Skip=True","Sort=True")</f>
        <v>14.279935307589733</v>
      </c>
    </row>
    <row r="3042" spans="16:21" x14ac:dyDescent="0.25">
      <c r="P3042" s="10">
        <v>38933</v>
      </c>
      <c r="Q3042">
        <v>15.37659</v>
      </c>
      <c r="S3042" s="42">
        <f t="shared" ca="1" si="52"/>
        <v>48803</v>
      </c>
      <c r="T3042" s="43">
        <f ca="1">_xll.BInterpol('Base CDI'!$H$4:$H$28,'Base CDI'!$J$4:$J$29,S3042,"Cubic","Extrapolate=Linear","MultiX=Average","Skip=True","Sort=True")</f>
        <v>14.456902638766868</v>
      </c>
      <c r="U3042" s="43">
        <f ca="1">_xll.BInterpol('Base CDI'!$H$4:$H$28,'Base CDI'!$I$4:$I$29,S3042,"Cubic","Extrapolate=Linear","MultiX=Average","Skip=True","Sort=True")</f>
        <v>14.279958162904203</v>
      </c>
    </row>
    <row r="3043" spans="16:21" x14ac:dyDescent="0.25">
      <c r="P3043" s="10">
        <v>38936</v>
      </c>
      <c r="Q3043">
        <v>15.38491</v>
      </c>
      <c r="S3043" s="42">
        <f t="shared" ca="1" si="52"/>
        <v>48804</v>
      </c>
      <c r="T3043" s="43">
        <f ca="1">_xll.BInterpol('Base CDI'!$H$4:$H$28,'Base CDI'!$J$4:$J$29,S3043,"Cubic","Extrapolate=Linear","MultiX=Average","Skip=True","Sort=True")</f>
        <v>14.456911922333557</v>
      </c>
      <c r="U3043" s="43">
        <f ca="1">_xll.BInterpol('Base CDI'!$H$4:$H$28,'Base CDI'!$I$4:$I$29,S3043,"Cubic","Extrapolate=Linear","MultiX=Average","Skip=True","Sort=True")</f>
        <v>14.27998085058327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48805</v>
      </c>
      <c r="T3044" s="43">
        <f ca="1">_xll.BInterpol('Base CDI'!$H$4:$H$28,'Base CDI'!$J$4:$J$29,S3044,"Cubic","Extrapolate=Linear","MultiX=Average","Skip=True","Sort=True")</f>
        <v>14.45692107646474</v>
      </c>
      <c r="U3044" s="43">
        <f ca="1">_xll.BInterpol('Base CDI'!$H$4:$H$28,'Base CDI'!$I$4:$I$29,S3044,"Cubic","Extrapolate=Linear","MultiX=Average","Skip=True","Sort=True")</f>
        <v>14.280003371089382</v>
      </c>
    </row>
    <row r="3045" spans="16:21" x14ac:dyDescent="0.25">
      <c r="P3045" s="10">
        <v>38938</v>
      </c>
      <c r="Q3045">
        <v>15.40156</v>
      </c>
      <c r="S3045" s="42">
        <f t="shared" ca="1" si="52"/>
        <v>48806</v>
      </c>
      <c r="T3045" s="43">
        <f ca="1">_xll.BInterpol('Base CDI'!$H$4:$H$28,'Base CDI'!$J$4:$J$29,S3045,"Cubic","Extrapolate=Linear","MultiX=Average","Skip=True","Sort=True")</f>
        <v>14.456930101531025</v>
      </c>
      <c r="U3045" s="43">
        <f ca="1">_xll.BInterpol('Base CDI'!$H$4:$H$28,'Base CDI'!$I$4:$I$29,S3045,"Cubic","Extrapolate=Linear","MultiX=Average","Skip=True","Sort=True")</f>
        <v>14.280025724884995</v>
      </c>
    </row>
    <row r="3046" spans="16:21" x14ac:dyDescent="0.25">
      <c r="P3046" s="10">
        <v>38939</v>
      </c>
      <c r="Q3046">
        <v>15.4099</v>
      </c>
      <c r="S3046" s="42">
        <f t="shared" ca="1" si="52"/>
        <v>48807</v>
      </c>
      <c r="T3046" s="43">
        <f ca="1">_xll.BInterpol('Base CDI'!$H$4:$H$28,'Base CDI'!$J$4:$J$29,S3046,"Cubic","Extrapolate=Linear","MultiX=Average","Skip=True","Sort=True")</f>
        <v>14.456938997903015</v>
      </c>
      <c r="U3046" s="43">
        <f ca="1">_xll.BInterpol('Base CDI'!$H$4:$H$28,'Base CDI'!$I$4:$I$29,S3046,"Cubic","Extrapolate=Linear","MultiX=Average","Skip=True","Sort=True")</f>
        <v>14.280047912432558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48808</v>
      </c>
      <c r="T3047" s="43">
        <f ca="1">_xll.BInterpol('Base CDI'!$H$4:$H$28,'Base CDI'!$J$4:$J$29,S3047,"Cubic","Extrapolate=Linear","MultiX=Average","Skip=True","Sort=True")</f>
        <v>14.456947765951314</v>
      </c>
      <c r="U3047" s="43">
        <f ca="1">_xll.BInterpol('Base CDI'!$H$4:$H$28,'Base CDI'!$I$4:$I$29,S3047,"Cubic","Extrapolate=Linear","MultiX=Average","Skip=True","Sort=True")</f>
        <v>14.28006993419452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48809</v>
      </c>
      <c r="T3048" s="43">
        <f ca="1">_xll.BInterpol('Base CDI'!$H$4:$H$28,'Base CDI'!$J$4:$J$29,S3048,"Cubic","Extrapolate=Linear","MultiX=Average","Skip=True","Sort=True")</f>
        <v>14.456956406046531</v>
      </c>
      <c r="U3048" s="43">
        <f ca="1">_xll.BInterpol('Base CDI'!$H$4:$H$28,'Base CDI'!$I$4:$I$29,S3048,"Cubic","Extrapolate=Linear","MultiX=Average","Skip=True","Sort=True")</f>
        <v>14.280091790633335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48810</v>
      </c>
      <c r="T3049" s="43">
        <f ca="1">_xll.BInterpol('Base CDI'!$H$4:$H$28,'Base CDI'!$J$4:$J$29,S3049,"Cubic","Extrapolate=Linear","MultiX=Average","Skip=True","Sort=True")</f>
        <v>14.456964918559271</v>
      </c>
      <c r="U3049" s="43">
        <f ca="1">_xll.BInterpol('Base CDI'!$H$4:$H$28,'Base CDI'!$I$4:$I$29,S3049,"Cubic","Extrapolate=Linear","MultiX=Average","Skip=True","Sort=True")</f>
        <v>14.280113482211453</v>
      </c>
    </row>
    <row r="3050" spans="16:21" x14ac:dyDescent="0.25">
      <c r="P3050" s="10">
        <v>38945</v>
      </c>
      <c r="Q3050">
        <v>15.44332</v>
      </c>
      <c r="S3050" s="42">
        <f t="shared" ca="1" si="52"/>
        <v>48811</v>
      </c>
      <c r="T3050" s="43">
        <f ca="1">_xll.BInterpol('Base CDI'!$H$4:$H$28,'Base CDI'!$J$4:$J$29,S3050,"Cubic","Extrapolate=Linear","MultiX=Average","Skip=True","Sort=True")</f>
        <v>14.456973303860138</v>
      </c>
      <c r="U3050" s="43">
        <f ca="1">_xll.BInterpol('Base CDI'!$H$4:$H$28,'Base CDI'!$I$4:$I$29,S3050,"Cubic","Extrapolate=Linear","MultiX=Average","Skip=True","Sort=True")</f>
        <v>14.280135009391326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48812</v>
      </c>
      <c r="T3051" s="43">
        <f ca="1">_xll.BInterpol('Base CDI'!$H$4:$H$28,'Base CDI'!$J$4:$J$29,S3051,"Cubic","Extrapolate=Linear","MultiX=Average","Skip=True","Sort=True")</f>
        <v>14.456981562319736</v>
      </c>
      <c r="U3051" s="43">
        <f ca="1">_xll.BInterpol('Base CDI'!$H$4:$H$28,'Base CDI'!$I$4:$I$29,S3051,"Cubic","Extrapolate=Linear","MultiX=Average","Skip=True","Sort=True")</f>
        <v>14.280156372635403</v>
      </c>
    </row>
    <row r="3052" spans="16:21" x14ac:dyDescent="0.25">
      <c r="P3052" s="10">
        <v>38947</v>
      </c>
      <c r="Q3052">
        <v>15.46007</v>
      </c>
      <c r="S3052" s="42">
        <f t="shared" ca="1" si="52"/>
        <v>48813</v>
      </c>
      <c r="T3052" s="43">
        <f ca="1">_xll.BInterpol('Base CDI'!$H$4:$H$28,'Base CDI'!$J$4:$J$29,S3052,"Cubic","Extrapolate=Linear","MultiX=Average","Skip=True","Sort=True")</f>
        <v>14.456989694308675</v>
      </c>
      <c r="U3052" s="43">
        <f ca="1">_xll.BInterpol('Base CDI'!$H$4:$H$28,'Base CDI'!$I$4:$I$29,S3052,"Cubic","Extrapolate=Linear","MultiX=Average","Skip=True","Sort=True")</f>
        <v>14.280177572406137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48814</v>
      </c>
      <c r="T3053" s="43">
        <f ca="1">_xll.BInterpol('Base CDI'!$H$4:$H$28,'Base CDI'!$J$4:$J$29,S3053,"Cubic","Extrapolate=Linear","MultiX=Average","Skip=True","Sort=True")</f>
        <v>14.456997700197554</v>
      </c>
      <c r="U3053" s="43">
        <f ca="1">_xll.BInterpol('Base CDI'!$H$4:$H$28,'Base CDI'!$I$4:$I$29,S3053,"Cubic","Extrapolate=Linear","MultiX=Average","Skip=True","Sort=True")</f>
        <v>14.280198609165977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48815</v>
      </c>
      <c r="T3054" s="43">
        <f ca="1">_xll.BInterpol('Base CDI'!$H$4:$H$28,'Base CDI'!$J$4:$J$29,S3054,"Cubic","Extrapolate=Linear","MultiX=Average","Skip=True","Sort=True")</f>
        <v>14.457005580356983</v>
      </c>
      <c r="U3054" s="43">
        <f ca="1">_xll.BInterpol('Base CDI'!$H$4:$H$28,'Base CDI'!$I$4:$I$29,S3054,"Cubic","Extrapolate=Linear","MultiX=Average","Skip=True","Sort=True")</f>
        <v>14.280219483377376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48816</v>
      </c>
      <c r="T3055" s="43">
        <f ca="1">_xll.BInterpol('Base CDI'!$H$4:$H$28,'Base CDI'!$J$4:$J$29,S3055,"Cubic","Extrapolate=Linear","MultiX=Average","Skip=True","Sort=True")</f>
        <v>14.457013335157567</v>
      </c>
      <c r="U3055" s="43">
        <f ca="1">_xll.BInterpol('Base CDI'!$H$4:$H$28,'Base CDI'!$I$4:$I$29,S3055,"Cubic","Extrapolate=Linear","MultiX=Average","Skip=True","Sort=True")</f>
        <v>14.280240195502785</v>
      </c>
    </row>
    <row r="3056" spans="16:21" x14ac:dyDescent="0.25">
      <c r="P3056" s="10">
        <v>38953</v>
      </c>
      <c r="Q3056">
        <v>15.49363</v>
      </c>
      <c r="S3056" s="42">
        <f t="shared" ca="1" si="52"/>
        <v>48817</v>
      </c>
      <c r="T3056" s="43">
        <f ca="1">_xll.BInterpol('Base CDI'!$H$4:$H$28,'Base CDI'!$J$4:$J$29,S3056,"Cubic","Extrapolate=Linear","MultiX=Average","Skip=True","Sort=True")</f>
        <v>14.45702096496991</v>
      </c>
      <c r="U3056" s="43">
        <f ca="1">_xll.BInterpol('Base CDI'!$H$4:$H$28,'Base CDI'!$I$4:$I$29,S3056,"Cubic","Extrapolate=Linear","MultiX=Average","Skip=True","Sort=True")</f>
        <v>14.280260746004654</v>
      </c>
    </row>
    <row r="3057" spans="16:21" x14ac:dyDescent="0.25">
      <c r="P3057" s="10">
        <v>38954</v>
      </c>
      <c r="Q3057">
        <v>15.50202</v>
      </c>
      <c r="S3057" s="42">
        <f t="shared" ca="1" si="52"/>
        <v>48818</v>
      </c>
      <c r="T3057" s="43">
        <f ca="1">_xll.BInterpol('Base CDI'!$H$4:$H$28,'Base CDI'!$J$4:$J$29,S3057,"Cubic","Extrapolate=Linear","MultiX=Average","Skip=True","Sort=True")</f>
        <v>14.457028470164618</v>
      </c>
      <c r="U3057" s="43">
        <f ca="1">_xll.BInterpol('Base CDI'!$H$4:$H$28,'Base CDI'!$I$4:$I$29,S3057,"Cubic","Extrapolate=Linear","MultiX=Average","Skip=True","Sort=True")</f>
        <v>14.280281135345435</v>
      </c>
    </row>
    <row r="3058" spans="16:21" x14ac:dyDescent="0.25">
      <c r="P3058" s="10">
        <v>38957</v>
      </c>
      <c r="Q3058">
        <v>15.51042</v>
      </c>
      <c r="S3058" s="42">
        <f t="shared" ca="1" si="52"/>
        <v>48819</v>
      </c>
      <c r="T3058" s="43">
        <f ca="1">_xll.BInterpol('Base CDI'!$H$4:$H$28,'Base CDI'!$J$4:$J$29,S3058,"Cubic","Extrapolate=Linear","MultiX=Average","Skip=True","Sort=True")</f>
        <v>14.457035851112295</v>
      </c>
      <c r="U3058" s="43">
        <f ca="1">_xll.BInterpol('Base CDI'!$H$4:$H$28,'Base CDI'!$I$4:$I$29,S3058,"Cubic","Extrapolate=Linear","MultiX=Average","Skip=True","Sort=True")</f>
        <v>14.280301363987578</v>
      </c>
    </row>
    <row r="3059" spans="16:21" x14ac:dyDescent="0.25">
      <c r="P3059" s="10">
        <v>38958</v>
      </c>
      <c r="Q3059">
        <v>15.51881</v>
      </c>
      <c r="S3059" s="42">
        <f t="shared" ca="1" si="52"/>
        <v>48820</v>
      </c>
      <c r="T3059" s="43">
        <f ca="1">_xll.BInterpol('Base CDI'!$H$4:$H$28,'Base CDI'!$J$4:$J$29,S3059,"Cubic","Extrapolate=Linear","MultiX=Average","Skip=True","Sort=True")</f>
        <v>14.457043108183548</v>
      </c>
      <c r="U3059" s="43">
        <f ca="1">_xll.BInterpol('Base CDI'!$H$4:$H$28,'Base CDI'!$I$4:$I$29,S3059,"Cubic","Extrapolate=Linear","MultiX=Average","Skip=True","Sort=True")</f>
        <v>14.280321432393535</v>
      </c>
    </row>
    <row r="3060" spans="16:21" x14ac:dyDescent="0.25">
      <c r="P3060" s="10">
        <v>38959</v>
      </c>
      <c r="Q3060">
        <v>15.52721</v>
      </c>
      <c r="S3060" s="42">
        <f t="shared" ca="1" si="52"/>
        <v>48821</v>
      </c>
      <c r="T3060" s="43">
        <f ca="1">_xll.BInterpol('Base CDI'!$H$4:$H$28,'Base CDI'!$J$4:$J$29,S3060,"Cubic","Extrapolate=Linear","MultiX=Average","Skip=True","Sort=True")</f>
        <v>14.457050241748982</v>
      </c>
      <c r="U3060" s="43">
        <f ca="1">_xll.BInterpol('Base CDI'!$H$4:$H$28,'Base CDI'!$I$4:$I$29,S3060,"Cubic","Extrapolate=Linear","MultiX=Average","Skip=True","Sort=True")</f>
        <v>14.280341341025757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48822</v>
      </c>
      <c r="T3061" s="43">
        <f ca="1">_xll.BInterpol('Base CDI'!$H$4:$H$28,'Base CDI'!$J$4:$J$29,S3061,"Cubic","Extrapolate=Linear","MultiX=Average","Skip=True","Sort=True")</f>
        <v>14.457057252179204</v>
      </c>
      <c r="U3061" s="43">
        <f ca="1">_xll.BInterpol('Base CDI'!$H$4:$H$28,'Base CDI'!$I$4:$I$29,S3061,"Cubic","Extrapolate=Linear","MultiX=Average","Skip=True","Sort=True")</f>
        <v>14.280361090346695</v>
      </c>
    </row>
    <row r="3062" spans="16:21" x14ac:dyDescent="0.25">
      <c r="P3062" s="10">
        <v>38961</v>
      </c>
      <c r="Q3062">
        <v>15.54374</v>
      </c>
      <c r="S3062" s="42">
        <f t="shared" ca="1" si="52"/>
        <v>48823</v>
      </c>
      <c r="T3062" s="43">
        <f ca="1">_xll.BInterpol('Base CDI'!$H$4:$H$28,'Base CDI'!$J$4:$J$29,S3062,"Cubic","Extrapolate=Linear","MultiX=Average","Skip=True","Sort=True")</f>
        <v>14.457064139844816</v>
      </c>
      <c r="U3062" s="43">
        <f ca="1">_xll.BInterpol('Base CDI'!$H$4:$H$28,'Base CDI'!$I$4:$I$29,S3062,"Cubic","Extrapolate=Linear","MultiX=Average","Skip=True","Sort=True")</f>
        <v>14.2803806808188</v>
      </c>
    </row>
    <row r="3063" spans="16:21" x14ac:dyDescent="0.25">
      <c r="P3063" s="10">
        <v>38964</v>
      </c>
      <c r="Q3063">
        <v>15.5519</v>
      </c>
      <c r="S3063" s="42">
        <f t="shared" ca="1" si="52"/>
        <v>48824</v>
      </c>
      <c r="T3063" s="43">
        <f ca="1">_xll.BInterpol('Base CDI'!$H$4:$H$28,'Base CDI'!$J$4:$J$29,S3063,"Cubic","Extrapolate=Linear","MultiX=Average","Skip=True","Sort=True")</f>
        <v>14.457070905116426</v>
      </c>
      <c r="U3063" s="43">
        <f ca="1">_xll.BInterpol('Base CDI'!$H$4:$H$28,'Base CDI'!$I$4:$I$29,S3063,"Cubic","Extrapolate=Linear","MultiX=Average","Skip=True","Sort=True")</f>
        <v>14.280400112904523</v>
      </c>
    </row>
    <row r="3064" spans="16:21" x14ac:dyDescent="0.25">
      <c r="P3064" s="10">
        <v>38965</v>
      </c>
      <c r="Q3064">
        <v>15.56006</v>
      </c>
      <c r="S3064" s="42">
        <f t="shared" ca="1" si="52"/>
        <v>48825</v>
      </c>
      <c r="T3064" s="43">
        <f ca="1">_xll.BInterpol('Base CDI'!$H$4:$H$28,'Base CDI'!$J$4:$J$29,S3064,"Cubic","Extrapolate=Linear","MultiX=Average","Skip=True","Sort=True")</f>
        <v>14.457077548364639</v>
      </c>
      <c r="U3064" s="43">
        <f ca="1">_xll.BInterpol('Base CDI'!$H$4:$H$28,'Base CDI'!$I$4:$I$29,S3064,"Cubic","Extrapolate=Linear","MultiX=Average","Skip=True","Sort=True")</f>
        <v>14.280419387066315</v>
      </c>
    </row>
    <row r="3065" spans="16:21" x14ac:dyDescent="0.25">
      <c r="P3065" s="10">
        <v>38966</v>
      </c>
      <c r="Q3065">
        <v>15.56822</v>
      </c>
      <c r="S3065" s="42">
        <f t="shared" ca="1" si="52"/>
        <v>48826</v>
      </c>
      <c r="T3065" s="43">
        <f ca="1">_xll.BInterpol('Base CDI'!$H$4:$H$28,'Base CDI'!$J$4:$J$29,S3065,"Cubic","Extrapolate=Linear","MultiX=Average","Skip=True","Sort=True")</f>
        <v>14.457084069960059</v>
      </c>
      <c r="U3065" s="43">
        <f ca="1">_xll.BInterpol('Base CDI'!$H$4:$H$28,'Base CDI'!$I$4:$I$29,S3065,"Cubic","Extrapolate=Linear","MultiX=Average","Skip=True","Sort=True")</f>
        <v>14.280438503766629</v>
      </c>
    </row>
    <row r="3066" spans="16:21" x14ac:dyDescent="0.25">
      <c r="P3066" s="10">
        <v>38968</v>
      </c>
      <c r="Q3066">
        <v>15.57638</v>
      </c>
      <c r="S3066" s="42">
        <f t="shared" ca="1" si="52"/>
        <v>48827</v>
      </c>
      <c r="T3066" s="43">
        <f ca="1">_xll.BInterpol('Base CDI'!$H$4:$H$28,'Base CDI'!$J$4:$J$29,S3066,"Cubic","Extrapolate=Linear","MultiX=Average","Skip=True","Sort=True")</f>
        <v>14.457090470273291</v>
      </c>
      <c r="U3066" s="43">
        <f ca="1">_xll.BInterpol('Base CDI'!$H$4:$H$28,'Base CDI'!$I$4:$I$29,S3066,"Cubic","Extrapolate=Linear","MultiX=Average","Skip=True","Sort=True")</f>
        <v>14.280457463467913</v>
      </c>
    </row>
    <row r="3067" spans="16:21" x14ac:dyDescent="0.25">
      <c r="P3067" s="10">
        <v>38971</v>
      </c>
      <c r="Q3067">
        <v>15.58455</v>
      </c>
      <c r="S3067" s="42">
        <f t="shared" ca="1" si="52"/>
        <v>48828</v>
      </c>
      <c r="T3067" s="43">
        <f ca="1">_xll.BInterpol('Base CDI'!$H$4:$H$28,'Base CDI'!$J$4:$J$29,S3067,"Cubic","Extrapolate=Linear","MultiX=Average","Skip=True","Sort=True")</f>
        <v>14.457096749674944</v>
      </c>
      <c r="U3067" s="43">
        <f ca="1">_xll.BInterpol('Base CDI'!$H$4:$H$28,'Base CDI'!$I$4:$I$29,S3067,"Cubic","Extrapolate=Linear","MultiX=Average","Skip=True","Sort=True")</f>
        <v>14.280476266632618</v>
      </c>
    </row>
    <row r="3068" spans="16:21" x14ac:dyDescent="0.25">
      <c r="P3068" s="10">
        <v>38972</v>
      </c>
      <c r="Q3068">
        <v>15.59271</v>
      </c>
      <c r="S3068" s="42">
        <f t="shared" ca="1" si="52"/>
        <v>48829</v>
      </c>
      <c r="T3068" s="43">
        <f ca="1">_xll.BInterpol('Base CDI'!$H$4:$H$28,'Base CDI'!$J$4:$J$29,S3068,"Cubic","Extrapolate=Linear","MultiX=Average","Skip=True","Sort=True")</f>
        <v>14.457102908535619</v>
      </c>
      <c r="U3068" s="43">
        <f ca="1">_xll.BInterpol('Base CDI'!$H$4:$H$28,'Base CDI'!$I$4:$I$29,S3068,"Cubic","Extrapolate=Linear","MultiX=Average","Skip=True","Sort=True")</f>
        <v>14.280494913723199</v>
      </c>
    </row>
    <row r="3069" spans="16:21" x14ac:dyDescent="0.25">
      <c r="P3069" s="10">
        <v>38973</v>
      </c>
      <c r="Q3069">
        <v>15.60087</v>
      </c>
      <c r="S3069" s="42">
        <f t="shared" ca="1" si="52"/>
        <v>48830</v>
      </c>
      <c r="T3069" s="43">
        <f ca="1">_xll.BInterpol('Base CDI'!$H$4:$H$28,'Base CDI'!$J$4:$J$29,S3069,"Cubic","Extrapolate=Linear","MultiX=Average","Skip=True","Sort=True")</f>
        <v>14.457108947225926</v>
      </c>
      <c r="U3069" s="43">
        <f ca="1">_xll.BInterpol('Base CDI'!$H$4:$H$28,'Base CDI'!$I$4:$I$29,S3069,"Cubic","Extrapolate=Linear","MultiX=Average","Skip=True","Sort=True")</f>
        <v>14.280513405202104</v>
      </c>
    </row>
    <row r="3070" spans="16:21" x14ac:dyDescent="0.25">
      <c r="P3070" s="10">
        <v>38974</v>
      </c>
      <c r="Q3070">
        <v>15.60904</v>
      </c>
      <c r="S3070" s="42">
        <f t="shared" ca="1" si="52"/>
        <v>48831</v>
      </c>
      <c r="T3070" s="43">
        <f ca="1">_xll.BInterpol('Base CDI'!$H$4:$H$28,'Base CDI'!$J$4:$J$29,S3070,"Cubic","Extrapolate=Linear","MultiX=Average","Skip=True","Sort=True")</f>
        <v>14.457114866116466</v>
      </c>
      <c r="U3070" s="43">
        <f ca="1">_xll.BInterpol('Base CDI'!$H$4:$H$28,'Base CDI'!$I$4:$I$29,S3070,"Cubic","Extrapolate=Linear","MultiX=Average","Skip=True","Sort=True")</f>
        <v>14.280531741531783</v>
      </c>
    </row>
    <row r="3071" spans="16:21" x14ac:dyDescent="0.25">
      <c r="P3071" s="10">
        <v>38975</v>
      </c>
      <c r="Q3071">
        <v>15.61721</v>
      </c>
      <c r="S3071" s="42">
        <f t="shared" ca="1" si="52"/>
        <v>48832</v>
      </c>
      <c r="T3071" s="43">
        <f ca="1">_xll.BInterpol('Base CDI'!$H$4:$H$28,'Base CDI'!$J$4:$J$29,S3071,"Cubic","Extrapolate=Linear","MultiX=Average","Skip=True","Sort=True")</f>
        <v>14.457120665577845</v>
      </c>
      <c r="U3071" s="43">
        <f ca="1">_xll.BInterpol('Base CDI'!$H$4:$H$28,'Base CDI'!$I$4:$I$29,S3071,"Cubic","Extrapolate=Linear","MultiX=Average","Skip=True","Sort=True")</f>
        <v>14.280549923174691</v>
      </c>
    </row>
    <row r="3072" spans="16:21" x14ac:dyDescent="0.25">
      <c r="P3072" s="10">
        <v>38978</v>
      </c>
      <c r="Q3072">
        <v>15.62538</v>
      </c>
      <c r="S3072" s="42">
        <f t="shared" ca="1" si="52"/>
        <v>48833</v>
      </c>
      <c r="T3072" s="43">
        <f ca="1">_xll.BInterpol('Base CDI'!$H$4:$H$28,'Base CDI'!$J$4:$J$29,S3072,"Cubic","Extrapolate=Linear","MultiX=Average","Skip=True","Sort=True")</f>
        <v>14.457126345980672</v>
      </c>
      <c r="U3072" s="43">
        <f ca="1">_xll.BInterpol('Base CDI'!$H$4:$H$28,'Base CDI'!$I$4:$I$29,S3072,"Cubic","Extrapolate=Linear","MultiX=Average","Skip=True","Sort=True")</f>
        <v>14.280567950593277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48834</v>
      </c>
      <c r="T3073" s="43">
        <f ca="1">_xll.BInterpol('Base CDI'!$H$4:$H$28,'Base CDI'!$J$4:$J$29,S3073,"Cubic","Extrapolate=Linear","MultiX=Average","Skip=True","Sort=True")</f>
        <v>14.457131907695549</v>
      </c>
      <c r="U3073" s="43">
        <f ca="1">_xll.BInterpol('Base CDI'!$H$4:$H$28,'Base CDI'!$I$4:$I$29,S3073,"Cubic","Extrapolate=Linear","MultiX=Average","Skip=True","Sort=True")</f>
        <v>14.280585824249989</v>
      </c>
    </row>
    <row r="3074" spans="16:21" x14ac:dyDescent="0.25">
      <c r="P3074" s="10">
        <v>38980</v>
      </c>
      <c r="Q3074">
        <v>15.64174</v>
      </c>
      <c r="S3074" s="42">
        <f t="shared" ca="1" si="52"/>
        <v>48835</v>
      </c>
      <c r="T3074" s="43">
        <f ca="1">_xll.BInterpol('Base CDI'!$H$4:$H$28,'Base CDI'!$J$4:$J$29,S3074,"Cubic","Extrapolate=Linear","MultiX=Average","Skip=True","Sort=True")</f>
        <v>14.457137351093081</v>
      </c>
      <c r="U3074" s="43">
        <f ca="1">_xll.BInterpol('Base CDI'!$H$4:$H$28,'Base CDI'!$I$4:$I$29,S3074,"Cubic","Extrapolate=Linear","MultiX=Average","Skip=True","Sort=True")</f>
        <v>14.280603544607283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48836</v>
      </c>
      <c r="T3075" s="43">
        <f ca="1">_xll.BInterpol('Base CDI'!$H$4:$H$28,'Base CDI'!$J$4:$J$29,S3075,"Cubic","Extrapolate=Linear","MultiX=Average","Skip=True","Sort=True")</f>
        <v>14.457142676543876</v>
      </c>
      <c r="U3075" s="43">
        <f ca="1">_xll.BInterpol('Base CDI'!$H$4:$H$28,'Base CDI'!$I$4:$I$29,S3075,"Cubic","Extrapolate=Linear","MultiX=Average","Skip=True","Sort=True")</f>
        <v>14.280621112127609</v>
      </c>
    </row>
    <row r="3076" spans="16:21" x14ac:dyDescent="0.25">
      <c r="P3076" s="10">
        <v>38982</v>
      </c>
      <c r="Q3076">
        <v>15.65812</v>
      </c>
      <c r="S3076" s="42">
        <f t="shared" ca="1" si="52"/>
        <v>48837</v>
      </c>
      <c r="T3076" s="43">
        <f ca="1">_xll.BInterpol('Base CDI'!$H$4:$H$28,'Base CDI'!$J$4:$J$29,S3076,"Cubic","Extrapolate=Linear","MultiX=Average","Skip=True","Sort=True")</f>
        <v>14.457147884418537</v>
      </c>
      <c r="U3076" s="43">
        <f ca="1">_xll.BInterpol('Base CDI'!$H$4:$H$28,'Base CDI'!$I$4:$I$29,S3076,"Cubic","Extrapolate=Linear","MultiX=Average","Skip=True","Sort=True")</f>
        <v>14.280638527273416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48838</v>
      </c>
      <c r="T3077" s="43">
        <f ca="1">_xll.BInterpol('Base CDI'!$H$4:$H$28,'Base CDI'!$J$4:$J$29,S3077,"Cubic","Extrapolate=Linear","MultiX=Average","Skip=True","Sort=True")</f>
        <v>14.457152975087672</v>
      </c>
      <c r="U3077" s="43">
        <f ca="1">_xll.BInterpol('Base CDI'!$H$4:$H$28,'Base CDI'!$I$4:$I$29,S3077,"Cubic","Extrapolate=Linear","MultiX=Average","Skip=True","Sort=True")</f>
        <v>14.280655790507156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48839</v>
      </c>
      <c r="T3078" s="43">
        <f ca="1">_xll.BInterpol('Base CDI'!$H$4:$H$28,'Base CDI'!$J$4:$J$29,S3078,"Cubic","Extrapolate=Linear","MultiX=Average","Skip=True","Sort=True")</f>
        <v>14.457157948921884</v>
      </c>
      <c r="U3078" s="43">
        <f ca="1">_xll.BInterpol('Base CDI'!$H$4:$H$28,'Base CDI'!$I$4:$I$29,S3078,"Cubic","Extrapolate=Linear","MultiX=Average","Skip=True","Sort=True")</f>
        <v>14.280672902291279</v>
      </c>
    </row>
    <row r="3079" spans="16:21" x14ac:dyDescent="0.25">
      <c r="P3079" s="10">
        <v>38987</v>
      </c>
      <c r="Q3079">
        <v>15.68272</v>
      </c>
      <c r="S3079" s="42">
        <f t="shared" ca="1" si="52"/>
        <v>48840</v>
      </c>
      <c r="T3079" s="43">
        <f ca="1">_xll.BInterpol('Base CDI'!$H$4:$H$28,'Base CDI'!$J$4:$J$29,S3079,"Cubic","Extrapolate=Linear","MultiX=Average","Skip=True","Sort=True")</f>
        <v>14.457162806291779</v>
      </c>
      <c r="U3079" s="43">
        <f ca="1">_xll.BInterpol('Base CDI'!$H$4:$H$28,'Base CDI'!$I$4:$I$29,S3079,"Cubic","Extrapolate=Linear","MultiX=Average","Skip=True","Sort=True")</f>
        <v>14.28068986308824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48841</v>
      </c>
      <c r="T3080" s="43">
        <f ca="1">_xll.BInterpol('Base CDI'!$H$4:$H$28,'Base CDI'!$J$4:$J$29,S3080,"Cubic","Extrapolate=Linear","MultiX=Average","Skip=True","Sort=True")</f>
        <v>14.457167547567963</v>
      </c>
      <c r="U3080" s="43">
        <f ca="1">_xll.BInterpol('Base CDI'!$H$4:$H$28,'Base CDI'!$I$4:$I$29,S3080,"Cubic","Extrapolate=Linear","MultiX=Average","Skip=True","Sort=True")</f>
        <v>14.280706673360486</v>
      </c>
    </row>
    <row r="3081" spans="16:21" x14ac:dyDescent="0.25">
      <c r="P3081" s="10">
        <v>38989</v>
      </c>
      <c r="Q3081">
        <v>15.69918</v>
      </c>
      <c r="S3081" s="42">
        <f t="shared" ca="1" si="52"/>
        <v>48842</v>
      </c>
      <c r="T3081" s="43">
        <f ca="1">_xll.BInterpol('Base CDI'!$H$4:$H$28,'Base CDI'!$J$4:$J$29,S3081,"Cubic","Extrapolate=Linear","MultiX=Average","Skip=True","Sort=True")</f>
        <v>14.457172173121039</v>
      </c>
      <c r="U3081" s="43">
        <f ca="1">_xll.BInterpol('Base CDI'!$H$4:$H$28,'Base CDI'!$I$4:$I$29,S3081,"Cubic","Extrapolate=Linear","MultiX=Average","Skip=True","Sort=True")</f>
        <v>14.280723333570471</v>
      </c>
    </row>
    <row r="3082" spans="16:21" x14ac:dyDescent="0.25">
      <c r="P3082" s="10">
        <v>38992</v>
      </c>
      <c r="Q3082">
        <v>15.70745</v>
      </c>
      <c r="S3082" s="42">
        <f t="shared" ca="1" si="52"/>
        <v>48843</v>
      </c>
      <c r="T3082" s="43">
        <f ca="1">_xll.BInterpol('Base CDI'!$H$4:$H$28,'Base CDI'!$J$4:$J$29,S3082,"Cubic","Extrapolate=Linear","MultiX=Average","Skip=True","Sort=True")</f>
        <v>14.457176683321617</v>
      </c>
      <c r="U3082" s="43">
        <f ca="1">_xll.BInterpol('Base CDI'!$H$4:$H$28,'Base CDI'!$I$4:$I$29,S3082,"Cubic","Extrapolate=Linear","MultiX=Average","Skip=True","Sort=True")</f>
        <v>14.280739844180642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48844</v>
      </c>
      <c r="T3083" s="43">
        <f ca="1">_xll.BInterpol('Base CDI'!$H$4:$H$28,'Base CDI'!$J$4:$J$29,S3083,"Cubic","Extrapolate=Linear","MultiX=Average","Skip=True","Sort=True")</f>
        <v>14.457181078540298</v>
      </c>
      <c r="U3083" s="43">
        <f ca="1">_xll.BInterpol('Base CDI'!$H$4:$H$28,'Base CDI'!$I$4:$I$29,S3083,"Cubic","Extrapolate=Linear","MultiX=Average","Skip=True","Sort=True")</f>
        <v>14.280756205653455</v>
      </c>
    </row>
    <row r="3084" spans="16:21" x14ac:dyDescent="0.25">
      <c r="P3084" s="10">
        <v>38994</v>
      </c>
      <c r="Q3084">
        <v>15.72395</v>
      </c>
      <c r="S3084" s="42">
        <f t="shared" ca="1" si="53"/>
        <v>48845</v>
      </c>
      <c r="T3084" s="43">
        <f ca="1">_xll.BInterpol('Base CDI'!$H$4:$H$28,'Base CDI'!$J$4:$J$29,S3084,"Cubic","Extrapolate=Linear","MultiX=Average","Skip=True","Sort=True")</f>
        <v>14.457185359147688</v>
      </c>
      <c r="U3084" s="43">
        <f ca="1">_xll.BInterpol('Base CDI'!$H$4:$H$28,'Base CDI'!$I$4:$I$29,S3084,"Cubic","Extrapolate=Linear","MultiX=Average","Skip=True","Sort=True")</f>
        <v>14.28077241845136</v>
      </c>
    </row>
    <row r="3085" spans="16:21" x14ac:dyDescent="0.25">
      <c r="P3085" s="10">
        <v>38995</v>
      </c>
      <c r="Q3085">
        <v>15.73221</v>
      </c>
      <c r="S3085" s="42">
        <f t="shared" ca="1" si="53"/>
        <v>48846</v>
      </c>
      <c r="T3085" s="43">
        <f ca="1">_xll.BInterpol('Base CDI'!$H$4:$H$28,'Base CDI'!$J$4:$J$29,S3085,"Cubic","Extrapolate=Linear","MultiX=Average","Skip=True","Sort=True")</f>
        <v>14.457189525514396</v>
      </c>
      <c r="U3085" s="43">
        <f ca="1">_xll.BInterpol('Base CDI'!$H$4:$H$28,'Base CDI'!$I$4:$I$29,S3085,"Cubic","Extrapolate=Linear","MultiX=Average","Skip=True","Sort=True")</f>
        <v>14.280788483036805</v>
      </c>
    </row>
    <row r="3086" spans="16:21" x14ac:dyDescent="0.25">
      <c r="P3086" s="10">
        <v>38996</v>
      </c>
      <c r="Q3086">
        <v>15.74047</v>
      </c>
      <c r="S3086" s="42">
        <f t="shared" ca="1" si="53"/>
        <v>48847</v>
      </c>
      <c r="T3086" s="43">
        <f ca="1">_xll.BInterpol('Base CDI'!$H$4:$H$28,'Base CDI'!$J$4:$J$29,S3086,"Cubic","Extrapolate=Linear","MultiX=Average","Skip=True","Sort=True")</f>
        <v>14.457193578011022</v>
      </c>
      <c r="U3086" s="43">
        <f ca="1">_xll.BInterpol('Base CDI'!$H$4:$H$28,'Base CDI'!$I$4:$I$29,S3086,"Cubic","Extrapolate=Linear","MultiX=Average","Skip=True","Sort=True")</f>
        <v>14.280804399872242</v>
      </c>
    </row>
    <row r="3087" spans="16:21" x14ac:dyDescent="0.25">
      <c r="P3087" s="10">
        <v>38999</v>
      </c>
      <c r="Q3087">
        <v>15.74872</v>
      </c>
      <c r="S3087" s="42">
        <f t="shared" ca="1" si="53"/>
        <v>48848</v>
      </c>
      <c r="T3087" s="43">
        <f ca="1">_xll.BInterpol('Base CDI'!$H$4:$H$28,'Base CDI'!$J$4:$J$29,S3087,"Cubic","Extrapolate=Linear","MultiX=Average","Skip=True","Sort=True")</f>
        <v>14.457197517008176</v>
      </c>
      <c r="U3087" s="43">
        <f ca="1">_xll.BInterpol('Base CDI'!$H$4:$H$28,'Base CDI'!$I$4:$I$29,S3087,"Cubic","Extrapolate=Linear","MultiX=Average","Skip=True","Sort=True")</f>
        <v>14.280820169420124</v>
      </c>
    </row>
    <row r="3088" spans="16:21" x14ac:dyDescent="0.25">
      <c r="P3088" s="10">
        <v>39000</v>
      </c>
      <c r="Q3088">
        <v>15.75698</v>
      </c>
      <c r="S3088" s="42">
        <f t="shared" ca="1" si="53"/>
        <v>48849</v>
      </c>
      <c r="T3088" s="43">
        <f ca="1">_xll.BInterpol('Base CDI'!$H$4:$H$28,'Base CDI'!$J$4:$J$29,S3088,"Cubic","Extrapolate=Linear","MultiX=Average","Skip=True","Sort=True")</f>
        <v>14.457201342876461</v>
      </c>
      <c r="U3088" s="43">
        <f ca="1">_xll.BInterpol('Base CDI'!$H$4:$H$28,'Base CDI'!$I$4:$I$29,S3088,"Cubic","Extrapolate=Linear","MultiX=Average","Skip=True","Sort=True")</f>
        <v>14.280835792142902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48850</v>
      </c>
      <c r="T3089" s="43">
        <f ca="1">_xll.BInterpol('Base CDI'!$H$4:$H$28,'Base CDI'!$J$4:$J$29,S3089,"Cubic","Extrapolate=Linear","MultiX=Average","Skip=True","Sort=True")</f>
        <v>14.457205055986483</v>
      </c>
      <c r="U3089" s="43">
        <f ca="1">_xll.BInterpol('Base CDI'!$H$4:$H$28,'Base CDI'!$I$4:$I$29,S3089,"Cubic","Extrapolate=Linear","MultiX=Average","Skip=True","Sort=True")</f>
        <v>14.280851268503024</v>
      </c>
    </row>
    <row r="3090" spans="16:21" x14ac:dyDescent="0.25">
      <c r="P3090" s="10">
        <v>39003</v>
      </c>
      <c r="Q3090">
        <v>15.77347</v>
      </c>
      <c r="S3090" s="42">
        <f t="shared" ca="1" si="53"/>
        <v>48851</v>
      </c>
      <c r="T3090" s="43">
        <f ca="1">_xll.BInterpol('Base CDI'!$H$4:$H$28,'Base CDI'!$J$4:$J$29,S3090,"Cubic","Extrapolate=Linear","MultiX=Average","Skip=True","Sort=True")</f>
        <v>14.457208656708849</v>
      </c>
      <c r="U3090" s="43">
        <f ca="1">_xll.BInterpol('Base CDI'!$H$4:$H$28,'Base CDI'!$I$4:$I$29,S3090,"Cubic","Extrapolate=Linear","MultiX=Average","Skip=True","Sort=True")</f>
        <v>14.280866598962946</v>
      </c>
    </row>
    <row r="3091" spans="16:21" x14ac:dyDescent="0.25">
      <c r="P3091" s="10">
        <v>39006</v>
      </c>
      <c r="Q3091">
        <v>15.78172</v>
      </c>
      <c r="S3091" s="42">
        <f t="shared" ca="1" si="53"/>
        <v>48852</v>
      </c>
      <c r="T3091" s="43">
        <f ca="1">_xll.BInterpol('Base CDI'!$H$4:$H$28,'Base CDI'!$J$4:$J$29,S3091,"Cubic","Extrapolate=Linear","MultiX=Average","Skip=True","Sort=True")</f>
        <v>14.457212145414159</v>
      </c>
      <c r="U3091" s="43">
        <f ca="1">_xll.BInterpol('Base CDI'!$H$4:$H$28,'Base CDI'!$I$4:$I$29,S3091,"Cubic","Extrapolate=Linear","MultiX=Average","Skip=True","Sort=True")</f>
        <v>14.280881783985114</v>
      </c>
    </row>
    <row r="3092" spans="16:21" x14ac:dyDescent="0.25">
      <c r="P3092" s="10">
        <v>39007</v>
      </c>
      <c r="Q3092">
        <v>15.78997</v>
      </c>
      <c r="S3092" s="42">
        <f t="shared" ca="1" si="53"/>
        <v>48853</v>
      </c>
      <c r="T3092" s="43">
        <f ca="1">_xll.BInterpol('Base CDI'!$H$4:$H$28,'Base CDI'!$J$4:$J$29,S3092,"Cubic","Extrapolate=Linear","MultiX=Average","Skip=True","Sort=True")</f>
        <v>14.457215522473025</v>
      </c>
      <c r="U3092" s="43">
        <f ca="1">_xll.BInterpol('Base CDI'!$H$4:$H$28,'Base CDI'!$I$4:$I$29,S3092,"Cubic","Extrapolate=Linear","MultiX=Average","Skip=True","Sort=True")</f>
        <v>14.280896824031982</v>
      </c>
    </row>
    <row r="3093" spans="16:21" x14ac:dyDescent="0.25">
      <c r="P3093" s="10">
        <v>39008</v>
      </c>
      <c r="Q3093">
        <v>15.79823</v>
      </c>
      <c r="S3093" s="42">
        <f t="shared" ca="1" si="53"/>
        <v>48854</v>
      </c>
      <c r="T3093" s="43">
        <f ca="1">_xll.BInterpol('Base CDI'!$H$4:$H$28,'Base CDI'!$J$4:$J$29,S3093,"Cubic","Extrapolate=Linear","MultiX=Average","Skip=True","Sort=True")</f>
        <v>14.457218788256048</v>
      </c>
      <c r="U3093" s="43">
        <f ca="1">_xll.BInterpol('Base CDI'!$H$4:$H$28,'Base CDI'!$I$4:$I$29,S3093,"Cubic","Extrapolate=Linear","MultiX=Average","Skip=True","Sort=True")</f>
        <v>14.280911719566003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48855</v>
      </c>
      <c r="T3094" s="43">
        <f ca="1">_xll.BInterpol('Base CDI'!$H$4:$H$28,'Base CDI'!$J$4:$J$29,S3094,"Cubic","Extrapolate=Linear","MultiX=Average","Skip=True","Sort=True")</f>
        <v>14.457221943133835</v>
      </c>
      <c r="U3094" s="43">
        <f ca="1">_xll.BInterpol('Base CDI'!$H$4:$H$28,'Base CDI'!$I$4:$I$29,S3094,"Cubic","Extrapolate=Linear","MultiX=Average","Skip=True","Sort=True")</f>
        <v>14.280926471049623</v>
      </c>
    </row>
    <row r="3095" spans="16:21" x14ac:dyDescent="0.25">
      <c r="P3095" s="10">
        <v>39010</v>
      </c>
      <c r="Q3095">
        <v>15.81451</v>
      </c>
      <c r="S3095" s="42">
        <f t="shared" ca="1" si="53"/>
        <v>48856</v>
      </c>
      <c r="T3095" s="43">
        <f ca="1">_xll.BInterpol('Base CDI'!$H$4:$H$28,'Base CDI'!$J$4:$J$29,S3095,"Cubic","Extrapolate=Linear","MultiX=Average","Skip=True","Sort=True")</f>
        <v>14.457224987476993</v>
      </c>
      <c r="U3095" s="43">
        <f ca="1">_xll.BInterpol('Base CDI'!$H$4:$H$28,'Base CDI'!$I$4:$I$29,S3095,"Cubic","Extrapolate=Linear","MultiX=Average","Skip=True","Sort=True")</f>
        <v>14.280941078945297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48857</v>
      </c>
      <c r="T3096" s="43">
        <f ca="1">_xll.BInterpol('Base CDI'!$H$4:$H$28,'Base CDI'!$J$4:$J$29,S3096,"Cubic","Extrapolate=Linear","MultiX=Average","Skip=True","Sort=True")</f>
        <v>14.457227921656123</v>
      </c>
      <c r="U3096" s="43">
        <f ca="1">_xll.BInterpol('Base CDI'!$H$4:$H$28,'Base CDI'!$I$4:$I$29,S3096,"Cubic","Extrapolate=Linear","MultiX=Average","Skip=True","Sort=True")</f>
        <v>14.280955543715473</v>
      </c>
    </row>
    <row r="3097" spans="16:21" x14ac:dyDescent="0.25">
      <c r="P3097" s="10">
        <v>39014</v>
      </c>
      <c r="Q3097">
        <v>15.83052</v>
      </c>
      <c r="S3097" s="42">
        <f t="shared" ca="1" si="53"/>
        <v>48858</v>
      </c>
      <c r="T3097" s="43">
        <f ca="1">_xll.BInterpol('Base CDI'!$H$4:$H$28,'Base CDI'!$J$4:$J$29,S3097,"Cubic","Extrapolate=Linear","MultiX=Average","Skip=True","Sort=True")</f>
        <v>14.457230746041834</v>
      </c>
      <c r="U3097" s="43">
        <f ca="1">_xll.BInterpol('Base CDI'!$H$4:$H$28,'Base CDI'!$I$4:$I$29,S3097,"Cubic","Extrapolate=Linear","MultiX=Average","Skip=True","Sort=True")</f>
        <v>14.280969865822605</v>
      </c>
    </row>
    <row r="3098" spans="16:21" x14ac:dyDescent="0.25">
      <c r="P3098" s="10">
        <v>39015</v>
      </c>
      <c r="Q3098">
        <v>15.83853</v>
      </c>
      <c r="S3098" s="42">
        <f t="shared" ca="1" si="53"/>
        <v>48859</v>
      </c>
      <c r="T3098" s="43">
        <f ca="1">_xll.BInterpol('Base CDI'!$H$4:$H$28,'Base CDI'!$J$4:$J$29,S3098,"Cubic","Extrapolate=Linear","MultiX=Average","Skip=True","Sort=True")</f>
        <v>14.45723346100473</v>
      </c>
      <c r="U3098" s="43">
        <f ca="1">_xll.BInterpol('Base CDI'!$H$4:$H$28,'Base CDI'!$I$4:$I$29,S3098,"Cubic","Extrapolate=Linear","MultiX=Average","Skip=True","Sort=True")</f>
        <v>14.280984045729143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48860</v>
      </c>
      <c r="T3099" s="43">
        <f ca="1">_xll.BInterpol('Base CDI'!$H$4:$H$28,'Base CDI'!$J$4:$J$29,S3099,"Cubic","Extrapolate=Linear","MultiX=Average","Skip=True","Sort=True")</f>
        <v>14.457236066915417</v>
      </c>
      <c r="U3099" s="43">
        <f ca="1">_xll.BInterpol('Base CDI'!$H$4:$H$28,'Base CDI'!$I$4:$I$29,S3099,"Cubic","Extrapolate=Linear","MultiX=Average","Skip=True","Sort=True")</f>
        <v>14.28099808389754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48861</v>
      </c>
      <c r="T3100" s="43">
        <f ca="1">_xll.BInterpol('Base CDI'!$H$4:$H$28,'Base CDI'!$J$4:$J$29,S3100,"Cubic","Extrapolate=Linear","MultiX=Average","Skip=True","Sort=True")</f>
        <v>14.457238564144498</v>
      </c>
      <c r="U3100" s="43">
        <f ca="1">_xll.BInterpol('Base CDI'!$H$4:$H$28,'Base CDI'!$I$4:$I$29,S3100,"Cubic","Extrapolate=Linear","MultiX=Average","Skip=True","Sort=True")</f>
        <v>14.281011980790241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48862</v>
      </c>
      <c r="T3101" s="43">
        <f ca="1">_xll.BInterpol('Base CDI'!$H$4:$H$28,'Base CDI'!$J$4:$J$29,S3101,"Cubic","Extrapolate=Linear","MultiX=Average","Skip=True","Sort=True")</f>
        <v>14.457240953062584</v>
      </c>
      <c r="U3101" s="43">
        <f ca="1">_xll.BInterpol('Base CDI'!$H$4:$H$28,'Base CDI'!$I$4:$I$29,S3101,"Cubic","Extrapolate=Linear","MultiX=Average","Skip=True","Sort=True")</f>
        <v>14.281025736869704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48863</v>
      </c>
      <c r="T3102" s="43">
        <f ca="1">_xll.BInterpol('Base CDI'!$H$4:$H$28,'Base CDI'!$J$4:$J$29,S3102,"Cubic","Extrapolate=Linear","MultiX=Average","Skip=True","Sort=True")</f>
        <v>14.457243234040275</v>
      </c>
      <c r="U3102" s="43">
        <f ca="1">_xll.BInterpol('Base CDI'!$H$4:$H$28,'Base CDI'!$I$4:$I$29,S3102,"Cubic","Extrapolate=Linear","MultiX=Average","Skip=True","Sort=True")</f>
        <v>14.281039352598377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48864</v>
      </c>
      <c r="T3103" s="43">
        <f ca="1">_xll.BInterpol('Base CDI'!$H$4:$H$28,'Base CDI'!$J$4:$J$29,S3103,"Cubic","Extrapolate=Linear","MultiX=Average","Skip=True","Sort=True")</f>
        <v>14.457245407448177</v>
      </c>
      <c r="U3103" s="43">
        <f ca="1">_xll.BInterpol('Base CDI'!$H$4:$H$28,'Base CDI'!$I$4:$I$29,S3103,"Cubic","Extrapolate=Linear","MultiX=Average","Skip=True","Sort=True")</f>
        <v>14.28105282843871</v>
      </c>
    </row>
    <row r="3104" spans="16:21" x14ac:dyDescent="0.25">
      <c r="P3104" s="10">
        <v>39024</v>
      </c>
      <c r="Q3104">
        <v>15.88673</v>
      </c>
      <c r="S3104" s="42">
        <f t="shared" ca="1" si="53"/>
        <v>48865</v>
      </c>
      <c r="T3104" s="43">
        <f ca="1">_xll.BInterpol('Base CDI'!$H$4:$H$28,'Base CDI'!$J$4:$J$29,S3104,"Cubic","Extrapolate=Linear","MultiX=Average","Skip=True","Sort=True")</f>
        <v>14.457247473656897</v>
      </c>
      <c r="U3104" s="43">
        <f ca="1">_xll.BInterpol('Base CDI'!$H$4:$H$28,'Base CDI'!$I$4:$I$29,S3104,"Cubic","Extrapolate=Linear","MultiX=Average","Skip=True","Sort=True")</f>
        <v>14.281066164853158</v>
      </c>
    </row>
    <row r="3105" spans="16:21" x14ac:dyDescent="0.25">
      <c r="P3105" s="10">
        <v>39027</v>
      </c>
      <c r="Q3105">
        <v>15.8948</v>
      </c>
      <c r="S3105" s="42">
        <f t="shared" ca="1" si="53"/>
        <v>48866</v>
      </c>
      <c r="T3105" s="43">
        <f ca="1">_xll.BInterpol('Base CDI'!$H$4:$H$28,'Base CDI'!$J$4:$J$29,S3105,"Cubic","Extrapolate=Linear","MultiX=Average","Skip=True","Sort=True")</f>
        <v>14.457249433037042</v>
      </c>
      <c r="U3105" s="43">
        <f ca="1">_xll.BInterpol('Base CDI'!$H$4:$H$28,'Base CDI'!$I$4:$I$29,S3105,"Cubic","Extrapolate=Linear","MultiX=Average","Skip=True","Sort=True")</f>
        <v>14.281079362304167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48867</v>
      </c>
      <c r="T3106" s="43">
        <f ca="1">_xll.BInterpol('Base CDI'!$H$4:$H$28,'Base CDI'!$J$4:$J$29,S3106,"Cubic","Extrapolate=Linear","MultiX=Average","Skip=True","Sort=True")</f>
        <v>14.457251285959213</v>
      </c>
      <c r="U3106" s="43">
        <f ca="1">_xll.BInterpol('Base CDI'!$H$4:$H$28,'Base CDI'!$I$4:$I$29,S3106,"Cubic","Extrapolate=Linear","MultiX=Average","Skip=True","Sort=True")</f>
        <v>14.281092421254192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48868</v>
      </c>
      <c r="T3107" s="43">
        <f ca="1">_xll.BInterpol('Base CDI'!$H$4:$H$28,'Base CDI'!$J$4:$J$29,S3107,"Cubic","Extrapolate=Linear","MultiX=Average","Skip=True","Sort=True")</f>
        <v>14.45725303279402</v>
      </c>
      <c r="U3107" s="43">
        <f ca="1">_xll.BInterpol('Base CDI'!$H$4:$H$28,'Base CDI'!$I$4:$I$29,S3107,"Cubic","Extrapolate=Linear","MultiX=Average","Skip=True","Sort=True")</f>
        <v>14.281105342165683</v>
      </c>
    </row>
    <row r="3108" spans="16:21" x14ac:dyDescent="0.25">
      <c r="P3108" s="10">
        <v>39030</v>
      </c>
      <c r="Q3108">
        <v>15.91906</v>
      </c>
      <c r="S3108" s="42">
        <f t="shared" ca="1" si="53"/>
        <v>48869</v>
      </c>
      <c r="T3108" s="43">
        <f ca="1">_xll.BInterpol('Base CDI'!$H$4:$H$28,'Base CDI'!$J$4:$J$29,S3108,"Cubic","Extrapolate=Linear","MultiX=Average","Skip=True","Sort=True")</f>
        <v>14.457254673912065</v>
      </c>
      <c r="U3108" s="43">
        <f ca="1">_xll.BInterpol('Base CDI'!$H$4:$H$28,'Base CDI'!$I$4:$I$29,S3108,"Cubic","Extrapolate=Linear","MultiX=Average","Skip=True","Sort=True")</f>
        <v>14.281118125501088</v>
      </c>
    </row>
    <row r="3109" spans="16:21" x14ac:dyDescent="0.25">
      <c r="P3109" s="10">
        <v>39031</v>
      </c>
      <c r="Q3109">
        <v>15.92713</v>
      </c>
      <c r="S3109" s="42">
        <f t="shared" ca="1" si="53"/>
        <v>48870</v>
      </c>
      <c r="T3109" s="43">
        <f ca="1">_xll.BInterpol('Base CDI'!$H$4:$H$28,'Base CDI'!$J$4:$J$29,S3109,"Cubic","Extrapolate=Linear","MultiX=Average","Skip=True","Sort=True")</f>
        <v>14.457256209683953</v>
      </c>
      <c r="U3109" s="43">
        <f ca="1">_xll.BInterpol('Base CDI'!$H$4:$H$28,'Base CDI'!$I$4:$I$29,S3109,"Cubic","Extrapolate=Linear","MultiX=Average","Skip=True","Sort=True")</f>
        <v>14.281130771722863</v>
      </c>
    </row>
    <row r="3110" spans="16:21" x14ac:dyDescent="0.25">
      <c r="P3110" s="10">
        <v>39034</v>
      </c>
      <c r="Q3110">
        <v>15.93521</v>
      </c>
      <c r="S3110" s="42">
        <f t="shared" ca="1" si="53"/>
        <v>48871</v>
      </c>
      <c r="T3110" s="43">
        <f ca="1">_xll.BInterpol('Base CDI'!$H$4:$H$28,'Base CDI'!$J$4:$J$29,S3110,"Cubic","Extrapolate=Linear","MultiX=Average","Skip=True","Sort=True")</f>
        <v>14.457257640480291</v>
      </c>
      <c r="U3110" s="43">
        <f ca="1">_xll.BInterpol('Base CDI'!$H$4:$H$28,'Base CDI'!$I$4:$I$29,S3110,"Cubic","Extrapolate=Linear","MultiX=Average","Skip=True","Sort=True")</f>
        <v>14.281143281293456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48872</v>
      </c>
      <c r="T3111" s="43">
        <f ca="1">_xll.BInterpol('Base CDI'!$H$4:$H$28,'Base CDI'!$J$4:$J$29,S3111,"Cubic","Extrapolate=Linear","MultiX=Average","Skip=True","Sort=True")</f>
        <v>14.457258966671686</v>
      </c>
      <c r="U3111" s="43">
        <f ca="1">_xll.BInterpol('Base CDI'!$H$4:$H$28,'Base CDI'!$I$4:$I$29,S3111,"Cubic","Extrapolate=Linear","MultiX=Average","Skip=True","Sort=True")</f>
        <v>14.28115565467532</v>
      </c>
    </row>
    <row r="3112" spans="16:21" x14ac:dyDescent="0.25">
      <c r="P3112" s="10">
        <v>39037</v>
      </c>
      <c r="Q3112">
        <v>15.95138</v>
      </c>
      <c r="S3112" s="42">
        <f t="shared" ca="1" si="53"/>
        <v>48873</v>
      </c>
      <c r="T3112" s="43">
        <f ca="1">_xll.BInterpol('Base CDI'!$H$4:$H$28,'Base CDI'!$J$4:$J$29,S3112,"Cubic","Extrapolate=Linear","MultiX=Average","Skip=True","Sort=True")</f>
        <v>14.457260188628741</v>
      </c>
      <c r="U3112" s="43">
        <f ca="1">_xll.BInterpol('Base CDI'!$H$4:$H$28,'Base CDI'!$I$4:$I$29,S3112,"Cubic","Extrapolate=Linear","MultiX=Average","Skip=True","Sort=True")</f>
        <v>14.281167892330906</v>
      </c>
    </row>
    <row r="3113" spans="16:21" x14ac:dyDescent="0.25">
      <c r="P3113" s="10">
        <v>39038</v>
      </c>
      <c r="Q3113">
        <v>15.95946</v>
      </c>
      <c r="S3113" s="42">
        <f t="shared" ca="1" si="53"/>
        <v>48874</v>
      </c>
      <c r="T3113" s="43">
        <f ca="1">_xll.BInterpol('Base CDI'!$H$4:$H$28,'Base CDI'!$J$4:$J$29,S3113,"Cubic","Extrapolate=Linear","MultiX=Average","Skip=True","Sort=True")</f>
        <v>14.45726130672206</v>
      </c>
      <c r="U3113" s="43">
        <f ca="1">_xll.BInterpol('Base CDI'!$H$4:$H$28,'Base CDI'!$I$4:$I$29,S3113,"Cubic","Extrapolate=Linear","MultiX=Average","Skip=True","Sort=True")</f>
        <v>14.281179994722661</v>
      </c>
    </row>
    <row r="3114" spans="16:21" x14ac:dyDescent="0.25">
      <c r="P3114" s="10">
        <v>39041</v>
      </c>
      <c r="Q3114">
        <v>15.96754</v>
      </c>
      <c r="S3114" s="42">
        <f t="shared" ca="1" si="53"/>
        <v>48875</v>
      </c>
      <c r="T3114" s="43">
        <f ca="1">_xll.BInterpol('Base CDI'!$H$4:$H$28,'Base CDI'!$J$4:$J$29,S3114,"Cubic","Extrapolate=Linear","MultiX=Average","Skip=True","Sort=True")</f>
        <v>14.457262321322252</v>
      </c>
      <c r="U3114" s="43">
        <f ca="1">_xll.BInterpol('Base CDI'!$H$4:$H$28,'Base CDI'!$I$4:$I$29,S3114,"Cubic","Extrapolate=Linear","MultiX=Average","Skip=True","Sort=True")</f>
        <v>14.281191962313041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48876</v>
      </c>
      <c r="T3115" s="43">
        <f ca="1">_xll.BInterpol('Base CDI'!$H$4:$H$28,'Base CDI'!$J$4:$J$29,S3115,"Cubic","Extrapolate=Linear","MultiX=Average","Skip=True","Sort=True")</f>
        <v>14.457263232799921</v>
      </c>
      <c r="U3115" s="43">
        <f ca="1">_xll.BInterpol('Base CDI'!$H$4:$H$28,'Base CDI'!$I$4:$I$29,S3115,"Cubic","Extrapolate=Linear","MultiX=Average","Skip=True","Sort=True")</f>
        <v>14.281203795564497</v>
      </c>
    </row>
    <row r="3116" spans="16:21" x14ac:dyDescent="0.25">
      <c r="P3116" s="10">
        <v>39043</v>
      </c>
      <c r="Q3116">
        <v>15.98373</v>
      </c>
      <c r="S3116" s="42">
        <f t="shared" ca="1" si="53"/>
        <v>48877</v>
      </c>
      <c r="T3116" s="43">
        <f ca="1">_xll.BInterpol('Base CDI'!$H$4:$H$28,'Base CDI'!$J$4:$J$29,S3116,"Cubic","Extrapolate=Linear","MultiX=Average","Skip=True","Sort=True")</f>
        <v>14.45726404152567</v>
      </c>
      <c r="U3116" s="43">
        <f ca="1">_xll.BInterpol('Base CDI'!$H$4:$H$28,'Base CDI'!$I$4:$I$29,S3116,"Cubic","Extrapolate=Linear","MultiX=Average","Skip=True","Sort=True")</f>
        <v>14.281215494939476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48878</v>
      </c>
      <c r="T3117" s="43">
        <f ca="1">_xll.BInterpol('Base CDI'!$H$4:$H$28,'Base CDI'!$J$4:$J$29,S3117,"Cubic","Extrapolate=Linear","MultiX=Average","Skip=True","Sort=True")</f>
        <v>14.457264747870109</v>
      </c>
      <c r="U3117" s="43">
        <f ca="1">_xll.BInterpol('Base CDI'!$H$4:$H$28,'Base CDI'!$I$4:$I$29,S3117,"Cubic","Extrapolate=Linear","MultiX=Average","Skip=True","Sort=True")</f>
        <v>14.281227060900433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48879</v>
      </c>
      <c r="T3118" s="43">
        <f ca="1">_xll.BInterpol('Base CDI'!$H$4:$H$28,'Base CDI'!$J$4:$J$29,S3118,"Cubic","Extrapolate=Linear","MultiX=Average","Skip=True","Sort=True")</f>
        <v>14.457265352203839</v>
      </c>
      <c r="U3118" s="43">
        <f ca="1">_xll.BInterpol('Base CDI'!$H$4:$H$28,'Base CDI'!$I$4:$I$29,S3118,"Cubic","Extrapolate=Linear","MultiX=Average","Skip=True","Sort=True")</f>
        <v>14.281238493909816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48880</v>
      </c>
      <c r="T3119" s="43">
        <f ca="1">_xll.BInterpol('Base CDI'!$H$4:$H$28,'Base CDI'!$J$4:$J$29,S3119,"Cubic","Extrapolate=Linear","MultiX=Average","Skip=True","Sort=True")</f>
        <v>14.457265854897468</v>
      </c>
      <c r="U3119" s="43">
        <f ca="1">_xll.BInterpol('Base CDI'!$H$4:$H$28,'Base CDI'!$I$4:$I$29,S3119,"Cubic","Extrapolate=Linear","MultiX=Average","Skip=True","Sort=True")</f>
        <v>14.281249794430078</v>
      </c>
    </row>
    <row r="3120" spans="16:21" x14ac:dyDescent="0.25">
      <c r="P3120" s="10">
        <v>39049</v>
      </c>
      <c r="Q3120">
        <v>16.01614</v>
      </c>
      <c r="S3120" s="42">
        <f t="shared" ca="1" si="53"/>
        <v>48881</v>
      </c>
      <c r="T3120" s="43">
        <f ca="1">_xll.BInterpol('Base CDI'!$H$4:$H$28,'Base CDI'!$J$4:$J$29,S3120,"Cubic","Extrapolate=Linear","MultiX=Average","Skip=True","Sort=True")</f>
        <v>14.457266256321601</v>
      </c>
      <c r="U3120" s="43">
        <f ca="1">_xll.BInterpol('Base CDI'!$H$4:$H$28,'Base CDI'!$I$4:$I$29,S3120,"Cubic","Extrapolate=Linear","MultiX=Average","Skip=True","Sort=True")</f>
        <v>14.281260962923671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48882</v>
      </c>
      <c r="T3121" s="43">
        <f ca="1">_xll.BInterpol('Base CDI'!$H$4:$H$28,'Base CDI'!$J$4:$J$29,S3121,"Cubic","Extrapolate=Linear","MultiX=Average","Skip=True","Sort=True")</f>
        <v>14.457266556846843</v>
      </c>
      <c r="U3121" s="43">
        <f ca="1">_xll.BInterpol('Base CDI'!$H$4:$H$28,'Base CDI'!$I$4:$I$29,S3121,"Cubic","Extrapolate=Linear","MultiX=Average","Skip=True","Sort=True")</f>
        <v>14.281271999853043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48883</v>
      </c>
      <c r="T3122" s="43">
        <f ca="1">_xll.BInterpol('Base CDI'!$H$4:$H$28,'Base CDI'!$J$4:$J$29,S3122,"Cubic","Extrapolate=Linear","MultiX=Average","Skip=True","Sort=True")</f>
        <v>14.457266756843797</v>
      </c>
      <c r="U3122" s="43">
        <f ca="1">_xll.BInterpol('Base CDI'!$H$4:$H$28,'Base CDI'!$I$4:$I$29,S3122,"Cubic","Extrapolate=Linear","MultiX=Average","Skip=True","Sort=True")</f>
        <v>14.281282905680648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48884</v>
      </c>
      <c r="T3123" s="43">
        <f ca="1">_xll.BInterpol('Base CDI'!$H$4:$H$28,'Base CDI'!$J$4:$J$29,S3123,"Cubic","Extrapolate=Linear","MultiX=Average","Skip=True","Sort=True")</f>
        <v>14.457266856683074</v>
      </c>
      <c r="U3123" s="43">
        <f ca="1">_xll.BInterpol('Base CDI'!$H$4:$H$28,'Base CDI'!$I$4:$I$29,S3123,"Cubic","Extrapolate=Linear","MultiX=Average","Skip=True","Sort=True")</f>
        <v>14.281293680868936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48885</v>
      </c>
      <c r="T3124" s="43">
        <f ca="1">_xll.BInterpol('Base CDI'!$H$4:$H$28,'Base CDI'!$J$4:$J$29,S3124,"Cubic","Extrapolate=Linear","MultiX=Average","Skip=True","Sort=True")</f>
        <v>14.457266856735274</v>
      </c>
      <c r="U3124" s="43">
        <f ca="1">_xll.BInterpol('Base CDI'!$H$4:$H$28,'Base CDI'!$I$4:$I$29,S3124,"Cubic","Extrapolate=Linear","MultiX=Average","Skip=True","Sort=True")</f>
        <v>14.281304325880358</v>
      </c>
    </row>
    <row r="3125" spans="16:21" x14ac:dyDescent="0.25">
      <c r="P3125" s="10">
        <v>39056</v>
      </c>
      <c r="Q3125">
        <v>16.05594</v>
      </c>
      <c r="S3125" s="42">
        <f t="shared" ca="1" si="53"/>
        <v>48886</v>
      </c>
      <c r="T3125" s="43">
        <f ca="1">_xll.BInterpol('Base CDI'!$H$4:$H$28,'Base CDI'!$J$4:$J$29,S3125,"Cubic","Extrapolate=Linear","MultiX=Average","Skip=True","Sort=True")</f>
        <v>14.457266757371004</v>
      </c>
      <c r="U3125" s="43">
        <f ca="1">_xll.BInterpol('Base CDI'!$H$4:$H$28,'Base CDI'!$I$4:$I$29,S3125,"Cubic","Extrapolate=Linear","MultiX=Average","Skip=True","Sort=True")</f>
        <v>14.281314841177366</v>
      </c>
    </row>
    <row r="3126" spans="16:21" x14ac:dyDescent="0.25">
      <c r="P3126" s="10">
        <v>39057</v>
      </c>
      <c r="Q3126">
        <v>16.06381</v>
      </c>
      <c r="S3126" s="42">
        <f t="shared" ca="1" si="53"/>
        <v>48887</v>
      </c>
      <c r="T3126" s="43">
        <f ca="1">_xll.BInterpol('Base CDI'!$H$4:$H$28,'Base CDI'!$J$4:$J$29,S3126,"Cubic","Extrapolate=Linear","MultiX=Average","Skip=True","Sort=True")</f>
        <v>14.457266558960871</v>
      </c>
      <c r="U3126" s="43">
        <f ca="1">_xll.BInterpol('Base CDI'!$H$4:$H$28,'Base CDI'!$I$4:$I$29,S3126,"Cubic","Extrapolate=Linear","MultiX=Average","Skip=True","Sort=True")</f>
        <v>14.281325227222409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48888</v>
      </c>
      <c r="T3127" s="43">
        <f ca="1">_xll.BInterpol('Base CDI'!$H$4:$H$28,'Base CDI'!$J$4:$J$29,S3127,"Cubic","Extrapolate=Linear","MultiX=Average","Skip=True","Sort=True")</f>
        <v>14.457266261875478</v>
      </c>
      <c r="U3127" s="43">
        <f ca="1">_xll.BInterpol('Base CDI'!$H$4:$H$28,'Base CDI'!$I$4:$I$29,S3127,"Cubic","Extrapolate=Linear","MultiX=Average","Skip=True","Sort=True")</f>
        <v>14.281335484477939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48889</v>
      </c>
      <c r="T3128" s="43">
        <f ca="1">_xll.BInterpol('Base CDI'!$H$4:$H$28,'Base CDI'!$J$4:$J$29,S3128,"Cubic","Extrapolate=Linear","MultiX=Average","Skip=True","Sort=True")</f>
        <v>14.457265866485432</v>
      </c>
      <c r="U3128" s="43">
        <f ca="1">_xll.BInterpol('Base CDI'!$H$4:$H$28,'Base CDI'!$I$4:$I$29,S3128,"Cubic","Extrapolate=Linear","MultiX=Average","Skip=True","Sort=True")</f>
        <v>14.281345613406408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48890</v>
      </c>
      <c r="T3129" s="43">
        <f ca="1">_xll.BInterpol('Base CDI'!$H$4:$H$28,'Base CDI'!$J$4:$J$29,S3129,"Cubic","Extrapolate=Linear","MultiX=Average","Skip=True","Sort=True")</f>
        <v>14.45726537316134</v>
      </c>
      <c r="U3129" s="43">
        <f ca="1">_xll.BInterpol('Base CDI'!$H$4:$H$28,'Base CDI'!$I$4:$I$29,S3129,"Cubic","Extrapolate=Linear","MultiX=Average","Skip=True","Sort=True")</f>
        <v>14.281355614470266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48891</v>
      </c>
      <c r="T3130" s="43">
        <f ca="1">_xll.BInterpol('Base CDI'!$H$4:$H$28,'Base CDI'!$J$4:$J$29,S3130,"Cubic","Extrapolate=Linear","MultiX=Average","Skip=True","Sort=True")</f>
        <v>14.457264782273803</v>
      </c>
      <c r="U3130" s="43">
        <f ca="1">_xll.BInterpol('Base CDI'!$H$4:$H$28,'Base CDI'!$I$4:$I$29,S3130,"Cubic","Extrapolate=Linear","MultiX=Average","Skip=True","Sort=True")</f>
        <v>14.281365488131964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48892</v>
      </c>
      <c r="T3131" s="43">
        <f ca="1">_xll.BInterpol('Base CDI'!$H$4:$H$28,'Base CDI'!$J$4:$J$29,S3131,"Cubic","Extrapolate=Linear","MultiX=Average","Skip=True","Sort=True")</f>
        <v>14.457264094193429</v>
      </c>
      <c r="U3131" s="43">
        <f ca="1">_xll.BInterpol('Base CDI'!$H$4:$H$28,'Base CDI'!$I$4:$I$29,S3131,"Cubic","Extrapolate=Linear","MultiX=Average","Skip=True","Sort=True")</f>
        <v>14.281375234853956</v>
      </c>
    </row>
    <row r="3132" spans="16:21" x14ac:dyDescent="0.25">
      <c r="P3132" s="10">
        <v>39065</v>
      </c>
      <c r="Q3132">
        <v>16.11102</v>
      </c>
      <c r="S3132" s="42">
        <f t="shared" ca="1" si="53"/>
        <v>48893</v>
      </c>
      <c r="T3132" s="43">
        <f ca="1">_xll.BInterpol('Base CDI'!$H$4:$H$28,'Base CDI'!$J$4:$J$29,S3132,"Cubic","Extrapolate=Linear","MultiX=Average","Skip=True","Sort=True")</f>
        <v>14.457263309290823</v>
      </c>
      <c r="U3132" s="43">
        <f ca="1">_xll.BInterpol('Base CDI'!$H$4:$H$28,'Base CDI'!$I$4:$I$29,S3132,"Cubic","Extrapolate=Linear","MultiX=Average","Skip=True","Sort=True")</f>
        <v>14.281384855098688</v>
      </c>
    </row>
    <row r="3133" spans="16:21" x14ac:dyDescent="0.25">
      <c r="P3133" s="10">
        <v>39066</v>
      </c>
      <c r="Q3133">
        <v>16.11889</v>
      </c>
      <c r="S3133" s="42">
        <f t="shared" ca="1" si="53"/>
        <v>48894</v>
      </c>
      <c r="T3133" s="43">
        <f ca="1">_xll.BInterpol('Base CDI'!$H$4:$H$28,'Base CDI'!$J$4:$J$29,S3133,"Cubic","Extrapolate=Linear","MultiX=Average","Skip=True","Sort=True")</f>
        <v>14.457262427936591</v>
      </c>
      <c r="U3133" s="43">
        <f ca="1">_xll.BInterpol('Base CDI'!$H$4:$H$28,'Base CDI'!$I$4:$I$29,S3133,"Cubic","Extrapolate=Linear","MultiX=Average","Skip=True","Sort=True")</f>
        <v>14.281394349328615</v>
      </c>
    </row>
    <row r="3134" spans="16:21" x14ac:dyDescent="0.25">
      <c r="P3134" s="10">
        <v>39069</v>
      </c>
      <c r="Q3134">
        <v>16.12677</v>
      </c>
      <c r="S3134" s="42">
        <f t="shared" ca="1" si="53"/>
        <v>48895</v>
      </c>
      <c r="T3134" s="43">
        <f ca="1">_xll.BInterpol('Base CDI'!$H$4:$H$28,'Base CDI'!$J$4:$J$29,S3134,"Cubic","Extrapolate=Linear","MultiX=Average","Skip=True","Sort=True")</f>
        <v>14.457261450501338</v>
      </c>
      <c r="U3134" s="43">
        <f ca="1">_xll.BInterpol('Base CDI'!$H$4:$H$28,'Base CDI'!$I$4:$I$29,S3134,"Cubic","Extrapolate=Linear","MultiX=Average","Skip=True","Sort=True")</f>
        <v>14.281403718006187</v>
      </c>
    </row>
    <row r="3135" spans="16:21" x14ac:dyDescent="0.25">
      <c r="P3135" s="10">
        <v>39070</v>
      </c>
      <c r="Q3135">
        <v>16.13466</v>
      </c>
      <c r="S3135" s="42">
        <f t="shared" ca="1" si="53"/>
        <v>48896</v>
      </c>
      <c r="T3135" s="43">
        <f ca="1">_xll.BInterpol('Base CDI'!$H$4:$H$28,'Base CDI'!$J$4:$J$29,S3135,"Cubic","Extrapolate=Linear","MultiX=Average","Skip=True","Sort=True")</f>
        <v>14.457260377355668</v>
      </c>
      <c r="U3135" s="43">
        <f ca="1">_xll.BInterpol('Base CDI'!$H$4:$H$28,'Base CDI'!$I$4:$I$29,S3135,"Cubic","Extrapolate=Linear","MultiX=Average","Skip=True","Sort=True")</f>
        <v>14.281412961593855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48897</v>
      </c>
      <c r="T3136" s="43">
        <f ca="1">_xll.BInterpol('Base CDI'!$H$4:$H$28,'Base CDI'!$J$4:$J$29,S3136,"Cubic","Extrapolate=Linear","MultiX=Average","Skip=True","Sort=True")</f>
        <v>14.457259208870189</v>
      </c>
      <c r="U3136" s="43">
        <f ca="1">_xll.BInterpol('Base CDI'!$H$4:$H$28,'Base CDI'!$I$4:$I$29,S3136,"Cubic","Extrapolate=Linear","MultiX=Average","Skip=True","Sort=True")</f>
        <v>14.281422080554069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48898</v>
      </c>
      <c r="T3137" s="43">
        <f ca="1">_xll.BInterpol('Base CDI'!$H$4:$H$28,'Base CDI'!$J$4:$J$29,S3137,"Cubic","Extrapolate=Linear","MultiX=Average","Skip=True","Sort=True")</f>
        <v>14.457257945415504</v>
      </c>
      <c r="U3137" s="43">
        <f ca="1">_xll.BInterpol('Base CDI'!$H$4:$H$28,'Base CDI'!$I$4:$I$29,S3137,"Cubic","Extrapolate=Linear","MultiX=Average","Skip=True","Sort=True")</f>
        <v>14.281431075349282</v>
      </c>
    </row>
    <row r="3138" spans="16:21" x14ac:dyDescent="0.25">
      <c r="P3138" s="10">
        <v>39073</v>
      </c>
      <c r="Q3138">
        <v>16.15841</v>
      </c>
      <c r="S3138" s="42">
        <f t="shared" ca="1" si="53"/>
        <v>48899</v>
      </c>
      <c r="T3138" s="43">
        <f ca="1">_xll.BInterpol('Base CDI'!$H$4:$H$28,'Base CDI'!$J$4:$J$29,S3138,"Cubic","Extrapolate=Linear","MultiX=Average","Skip=True","Sort=True")</f>
        <v>14.45725658736222</v>
      </c>
      <c r="U3138" s="43">
        <f ca="1">_xll.BInterpol('Base CDI'!$H$4:$H$28,'Base CDI'!$I$4:$I$29,S3138,"Cubic","Extrapolate=Linear","MultiX=Average","Skip=True","Sort=True")</f>
        <v>14.281439946441942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48900</v>
      </c>
      <c r="T3139" s="43">
        <f ca="1">_xll.BInterpol('Base CDI'!$H$4:$H$28,'Base CDI'!$J$4:$J$29,S3139,"Cubic","Extrapolate=Linear","MultiX=Average","Skip=True","Sort=True")</f>
        <v>14.457255135080942</v>
      </c>
      <c r="U3139" s="43">
        <f ca="1">_xll.BInterpol('Base CDI'!$H$4:$H$28,'Base CDI'!$I$4:$I$29,S3139,"Cubic","Extrapolate=Linear","MultiX=Average","Skip=True","Sort=True")</f>
        <v>14.281448694294506</v>
      </c>
    </row>
    <row r="3140" spans="16:21" x14ac:dyDescent="0.25">
      <c r="P3140" s="10">
        <v>39078</v>
      </c>
      <c r="Q3140">
        <v>16.17426</v>
      </c>
      <c r="S3140" s="42">
        <f t="shared" ca="1" si="53"/>
        <v>48901</v>
      </c>
      <c r="T3140" s="43">
        <f ca="1">_xll.BInterpol('Base CDI'!$H$4:$H$28,'Base CDI'!$J$4:$J$29,S3140,"Cubic","Extrapolate=Linear","MultiX=Average","Skip=True","Sort=True")</f>
        <v>14.457253588942274</v>
      </c>
      <c r="U3140" s="43">
        <f ca="1">_xll.BInterpol('Base CDI'!$H$4:$H$28,'Base CDI'!$I$4:$I$29,S3140,"Cubic","Extrapolate=Linear","MultiX=Average","Skip=True","Sort=True")</f>
        <v>14.281457319369419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48902</v>
      </c>
      <c r="T3141" s="43">
        <f ca="1">_xll.BInterpol('Base CDI'!$H$4:$H$28,'Base CDI'!$J$4:$J$29,S3141,"Cubic","Extrapolate=Linear","MultiX=Average","Skip=True","Sort=True")</f>
        <v>14.457251949316822</v>
      </c>
      <c r="U3141" s="43">
        <f ca="1">_xll.BInterpol('Base CDI'!$H$4:$H$28,'Base CDI'!$I$4:$I$29,S3141,"Cubic","Extrapolate=Linear","MultiX=Average","Skip=True","Sort=True")</f>
        <v>14.281465822129135</v>
      </c>
    </row>
    <row r="3142" spans="16:21" x14ac:dyDescent="0.25">
      <c r="P3142" s="10">
        <v>39080</v>
      </c>
      <c r="Q3142">
        <v>16.19014</v>
      </c>
      <c r="S3142" s="42">
        <f t="shared" ca="1" si="53"/>
        <v>48903</v>
      </c>
      <c r="T3142" s="43">
        <f ca="1">_xll.BInterpol('Base CDI'!$H$4:$H$28,'Base CDI'!$J$4:$J$29,S3142,"Cubic","Extrapolate=Linear","MultiX=Average","Skip=True","Sort=True")</f>
        <v>14.457250216575193</v>
      </c>
      <c r="U3142" s="43">
        <f ca="1">_xll.BInterpol('Base CDI'!$H$4:$H$28,'Base CDI'!$I$4:$I$29,S3142,"Cubic","Extrapolate=Linear","MultiX=Average","Skip=True","Sort=True")</f>
        <v>14.281474203036105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48904</v>
      </c>
      <c r="T3143" s="43">
        <f ca="1">_xll.BInterpol('Base CDI'!$H$4:$H$28,'Base CDI'!$J$4:$J$29,S3143,"Cubic","Extrapolate=Linear","MultiX=Average","Skip=True","Sort=True")</f>
        <v>14.45724839108799</v>
      </c>
      <c r="U3143" s="43">
        <f ca="1">_xll.BInterpol('Base CDI'!$H$4:$H$28,'Base CDI'!$I$4:$I$29,S3143,"Cubic","Extrapolate=Linear","MultiX=Average","Skip=True","Sort=True")</f>
        <v>14.281482462552777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48905</v>
      </c>
      <c r="T3144" s="43">
        <f ca="1">_xll.BInterpol('Base CDI'!$H$4:$H$28,'Base CDI'!$J$4:$J$29,S3144,"Cubic","Extrapolate=Linear","MultiX=Average","Skip=True","Sort=True")</f>
        <v>14.457246473225821</v>
      </c>
      <c r="U3144" s="43">
        <f ca="1">_xll.BInterpol('Base CDI'!$H$4:$H$28,'Base CDI'!$I$4:$I$29,S3144,"Cubic","Extrapolate=Linear","MultiX=Average","Skip=True","Sort=True")</f>
        <v>14.281490601141607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48906</v>
      </c>
      <c r="T3145" s="43">
        <f ca="1">_xll.BInterpol('Base CDI'!$H$4:$H$28,'Base CDI'!$J$4:$J$29,S3145,"Cubic","Extrapolate=Linear","MultiX=Average","Skip=True","Sort=True")</f>
        <v>14.45724446335929</v>
      </c>
      <c r="U3145" s="43">
        <f ca="1">_xll.BInterpol('Base CDI'!$H$4:$H$28,'Base CDI'!$I$4:$I$29,S3145,"Cubic","Extrapolate=Linear","MultiX=Average","Skip=True","Sort=True")</f>
        <v>14.281498619265044</v>
      </c>
    </row>
    <row r="3146" spans="16:21" x14ac:dyDescent="0.25">
      <c r="P3146" s="10">
        <v>39087</v>
      </c>
      <c r="Q3146">
        <v>16.22195</v>
      </c>
      <c r="S3146" s="42">
        <f t="shared" ca="1" si="53"/>
        <v>48907</v>
      </c>
      <c r="T3146" s="43">
        <f ca="1">_xll.BInterpol('Base CDI'!$H$4:$H$28,'Base CDI'!$J$4:$J$29,S3146,"Cubic","Extrapolate=Linear","MultiX=Average","Skip=True","Sort=True")</f>
        <v>14.457242361859002</v>
      </c>
      <c r="U3146" s="43">
        <f ca="1">_xll.BInterpol('Base CDI'!$H$4:$H$28,'Base CDI'!$I$4:$I$29,S3146,"Cubic","Extrapolate=Linear","MultiX=Average","Skip=True","Sort=True")</f>
        <v>14.281506517385537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48908</v>
      </c>
      <c r="T3147" s="43">
        <f ca="1">_xll.BInterpol('Base CDI'!$H$4:$H$28,'Base CDI'!$J$4:$J$29,S3147,"Cubic","Extrapolate=Linear","MultiX=Average","Skip=True","Sort=True")</f>
        <v>14.457240169095561</v>
      </c>
      <c r="U3147" s="43">
        <f ca="1">_xll.BInterpol('Base CDI'!$H$4:$H$28,'Base CDI'!$I$4:$I$29,S3147,"Cubic","Extrapolate=Linear","MultiX=Average","Skip=True","Sort=True")</f>
        <v>14.281514295965541</v>
      </c>
    </row>
    <row r="3148" spans="16:21" x14ac:dyDescent="0.25">
      <c r="P3148" s="10">
        <v>39091</v>
      </c>
      <c r="Q3148">
        <v>16.23789</v>
      </c>
      <c r="S3148" s="42">
        <f t="shared" ca="1" si="54"/>
        <v>48909</v>
      </c>
      <c r="T3148" s="43">
        <f ca="1">_xll.BInterpol('Base CDI'!$H$4:$H$28,'Base CDI'!$J$4:$J$29,S3148,"Cubic","Extrapolate=Linear","MultiX=Average","Skip=True","Sort=True")</f>
        <v>14.457237885439577</v>
      </c>
      <c r="U3148" s="43">
        <f ca="1">_xll.BInterpol('Base CDI'!$H$4:$H$28,'Base CDI'!$I$4:$I$29,S3148,"Cubic","Extrapolate=Linear","MultiX=Average","Skip=True","Sort=True")</f>
        <v>14.281521955467504</v>
      </c>
    </row>
    <row r="3149" spans="16:21" x14ac:dyDescent="0.25">
      <c r="P3149" s="10">
        <v>39092</v>
      </c>
      <c r="Q3149">
        <v>16.24587</v>
      </c>
      <c r="S3149" s="42">
        <f t="shared" ca="1" si="54"/>
        <v>48910</v>
      </c>
      <c r="T3149" s="43">
        <f ca="1">_xll.BInterpol('Base CDI'!$H$4:$H$28,'Base CDI'!$J$4:$J$29,S3149,"Cubic","Extrapolate=Linear","MultiX=Average","Skip=True","Sort=True")</f>
        <v>14.457235511261651</v>
      </c>
      <c r="U3149" s="43">
        <f ca="1">_xll.BInterpol('Base CDI'!$H$4:$H$28,'Base CDI'!$I$4:$I$29,S3149,"Cubic","Extrapolate=Linear","MultiX=Average","Skip=True","Sort=True")</f>
        <v>14.281529496353878</v>
      </c>
    </row>
    <row r="3150" spans="16:21" x14ac:dyDescent="0.25">
      <c r="P3150" s="10">
        <v>39093</v>
      </c>
      <c r="Q3150">
        <v>16.25384</v>
      </c>
      <c r="S3150" s="42">
        <f t="shared" ca="1" si="54"/>
        <v>48911</v>
      </c>
      <c r="T3150" s="43">
        <f ca="1">_xll.BInterpol('Base CDI'!$H$4:$H$28,'Base CDI'!$J$4:$J$29,S3150,"Cubic","Extrapolate=Linear","MultiX=Average","Skip=True","Sort=True")</f>
        <v>14.457233046932389</v>
      </c>
      <c r="U3150" s="43">
        <f ca="1">_xll.BInterpol('Base CDI'!$H$4:$H$28,'Base CDI'!$I$4:$I$29,S3150,"Cubic","Extrapolate=Linear","MultiX=Average","Skip=True","Sort=True")</f>
        <v>14.281536919087115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48912</v>
      </c>
      <c r="T3151" s="43">
        <f ca="1">_xll.BInterpol('Base CDI'!$H$4:$H$28,'Base CDI'!$J$4:$J$29,S3151,"Cubic","Extrapolate=Linear","MultiX=Average","Skip=True","Sort=True")</f>
        <v>14.457230492822399</v>
      </c>
      <c r="U3151" s="43">
        <f ca="1">_xll.BInterpol('Base CDI'!$H$4:$H$28,'Base CDI'!$I$4:$I$29,S3151,"Cubic","Extrapolate=Linear","MultiX=Average","Skip=True","Sort=True")</f>
        <v>14.281544224129663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48913</v>
      </c>
      <c r="T3152" s="43">
        <f ca="1">_xll.BInterpol('Base CDI'!$H$4:$H$28,'Base CDI'!$J$4:$J$29,S3152,"Cubic","Extrapolate=Linear","MultiX=Average","Skip=True","Sort=True")</f>
        <v>14.457227849302283</v>
      </c>
      <c r="U3152" s="43">
        <f ca="1">_xll.BInterpol('Base CDI'!$H$4:$H$28,'Base CDI'!$I$4:$I$29,S3152,"Cubic","Extrapolate=Linear","MultiX=Average","Skip=True","Sort=True")</f>
        <v>14.281551411943978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48914</v>
      </c>
      <c r="T3153" s="43">
        <f ca="1">_xll.BInterpol('Base CDI'!$H$4:$H$28,'Base CDI'!$J$4:$J$29,S3153,"Cubic","Extrapolate=Linear","MultiX=Average","Skip=True","Sort=True")</f>
        <v>14.457225116742649</v>
      </c>
      <c r="U3153" s="43">
        <f ca="1">_xll.BInterpol('Base CDI'!$H$4:$H$28,'Base CDI'!$I$4:$I$29,S3153,"Cubic","Extrapolate=Linear","MultiX=Average","Skip=True","Sort=True")</f>
        <v>14.281558482992507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48915</v>
      </c>
      <c r="T3154" s="43">
        <f ca="1">_xll.BInterpol('Base CDI'!$H$4:$H$28,'Base CDI'!$J$4:$J$29,S3154,"Cubic","Extrapolate=Linear","MultiX=Average","Skip=True","Sort=True")</f>
        <v>14.4572222955141</v>
      </c>
      <c r="U3154" s="43">
        <f ca="1">_xll.BInterpol('Base CDI'!$H$4:$H$28,'Base CDI'!$I$4:$I$29,S3154,"Cubic","Extrapolate=Linear","MultiX=Average","Skip=True","Sort=True")</f>
        <v>14.281565437737703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48916</v>
      </c>
      <c r="T3155" s="43">
        <f ca="1">_xll.BInterpol('Base CDI'!$H$4:$H$28,'Base CDI'!$J$4:$J$29,S3155,"Cubic","Extrapolate=Linear","MultiX=Average","Skip=True","Sort=True")</f>
        <v>14.457219385987244</v>
      </c>
      <c r="U3155" s="43">
        <f ca="1">_xll.BInterpol('Base CDI'!$H$4:$H$28,'Base CDI'!$I$4:$I$29,S3155,"Cubic","Extrapolate=Linear","MultiX=Average","Skip=True","Sort=True")</f>
        <v>14.281572276642015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48917</v>
      </c>
      <c r="T3156" s="43">
        <f ca="1">_xll.BInterpol('Base CDI'!$H$4:$H$28,'Base CDI'!$J$4:$J$29,S3156,"Cubic","Extrapolate=Linear","MultiX=Average","Skip=True","Sort=True")</f>
        <v>14.457216388532684</v>
      </c>
      <c r="U3156" s="43">
        <f ca="1">_xll.BInterpol('Base CDI'!$H$4:$H$28,'Base CDI'!$I$4:$I$29,S3156,"Cubic","Extrapolate=Linear","MultiX=Average","Skip=True","Sort=True")</f>
        <v>14.281579000167897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48918</v>
      </c>
      <c r="T3157" s="43">
        <f ca="1">_xll.BInterpol('Base CDI'!$H$4:$H$28,'Base CDI'!$J$4:$J$29,S3157,"Cubic","Extrapolate=Linear","MultiX=Average","Skip=True","Sort=True")</f>
        <v>14.457213303521026</v>
      </c>
      <c r="U3157" s="43">
        <f ca="1">_xll.BInterpol('Base CDI'!$H$4:$H$28,'Base CDI'!$I$4:$I$29,S3157,"Cubic","Extrapolate=Linear","MultiX=Average","Skip=True","Sort=True")</f>
        <v>14.281585608777798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48919</v>
      </c>
      <c r="T3158" s="43">
        <f ca="1">_xll.BInterpol('Base CDI'!$H$4:$H$28,'Base CDI'!$J$4:$J$29,S3158,"Cubic","Extrapolate=Linear","MultiX=Average","Skip=True","Sort=True")</f>
        <v>14.457210131322878</v>
      </c>
      <c r="U3158" s="43">
        <f ca="1">_xll.BInterpol('Base CDI'!$H$4:$H$28,'Base CDI'!$I$4:$I$29,S3158,"Cubic","Extrapolate=Linear","MultiX=Average","Skip=True","Sort=True")</f>
        <v>14.281592102934169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48920</v>
      </c>
      <c r="T3159" s="43">
        <f ca="1">_xll.BInterpol('Base CDI'!$H$4:$H$28,'Base CDI'!$J$4:$J$29,S3159,"Cubic","Extrapolate=Linear","MultiX=Average","Skip=True","Sort=True")</f>
        <v>14.457206872308841</v>
      </c>
      <c r="U3159" s="43">
        <f ca="1">_xll.BInterpol('Base CDI'!$H$4:$H$28,'Base CDI'!$I$4:$I$29,S3159,"Cubic","Extrapolate=Linear","MultiX=Average","Skip=True","Sort=True")</f>
        <v>14.281598483099465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48921</v>
      </c>
      <c r="T3160" s="43">
        <f ca="1">_xll.BInterpol('Base CDI'!$H$4:$H$28,'Base CDI'!$J$4:$J$29,S3160,"Cubic","Extrapolate=Linear","MultiX=Average","Skip=True","Sort=True")</f>
        <v>14.457203526849526</v>
      </c>
      <c r="U3160" s="43">
        <f ca="1">_xll.BInterpol('Base CDI'!$H$4:$H$28,'Base CDI'!$I$4:$I$29,S3160,"Cubic","Extrapolate=Linear","MultiX=Average","Skip=True","Sort=True")</f>
        <v>14.281604749736131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48922</v>
      </c>
      <c r="T3161" s="43">
        <f ca="1">_xll.BInterpol('Base CDI'!$H$4:$H$28,'Base CDI'!$J$4:$J$29,S3161,"Cubic","Extrapolate=Linear","MultiX=Average","Skip=True","Sort=True")</f>
        <v>14.457200095315532</v>
      </c>
      <c r="U3161" s="43">
        <f ca="1">_xll.BInterpol('Base CDI'!$H$4:$H$28,'Base CDI'!$I$4:$I$29,S3161,"Cubic","Extrapolate=Linear","MultiX=Average","Skip=True","Sort=True")</f>
        <v>14.281610903306623</v>
      </c>
    </row>
    <row r="3162" spans="16:21" x14ac:dyDescent="0.25">
      <c r="P3162" s="10">
        <v>39111</v>
      </c>
      <c r="Q3162">
        <v>16.34918</v>
      </c>
      <c r="S3162" s="42">
        <f t="shared" ca="1" si="54"/>
        <v>48923</v>
      </c>
      <c r="T3162" s="43">
        <f ca="1">_xll.BInterpol('Base CDI'!$H$4:$H$28,'Base CDI'!$J$4:$J$29,S3162,"Cubic","Extrapolate=Linear","MultiX=Average","Skip=True","Sort=True")</f>
        <v>14.457196578077466</v>
      </c>
      <c r="U3162" s="43">
        <f ca="1">_xll.BInterpol('Base CDI'!$H$4:$H$28,'Base CDI'!$I$4:$I$29,S3162,"Cubic","Extrapolate=Linear","MultiX=Average","Skip=True","Sort=True")</f>
        <v>14.281616944273388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48924</v>
      </c>
      <c r="T3163" s="43">
        <f ca="1">_xll.BInterpol('Base CDI'!$H$4:$H$28,'Base CDI'!$J$4:$J$29,S3163,"Cubic","Extrapolate=Linear","MultiX=Average","Skip=True","Sort=True")</f>
        <v>14.457192975505938</v>
      </c>
      <c r="U3163" s="43">
        <f ca="1">_xll.BInterpol('Base CDI'!$H$4:$H$28,'Base CDI'!$I$4:$I$29,S3163,"Cubic","Extrapolate=Linear","MultiX=Average","Skip=True","Sort=True")</f>
        <v>14.281622873098881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48925</v>
      </c>
      <c r="T3164" s="43">
        <f ca="1">_xll.BInterpol('Base CDI'!$H$4:$H$28,'Base CDI'!$J$4:$J$29,S3164,"Cubic","Extrapolate=Linear","MultiX=Average","Skip=True","Sort=True")</f>
        <v>14.457189287971548</v>
      </c>
      <c r="U3164" s="43">
        <f ca="1">_xll.BInterpol('Base CDI'!$H$4:$H$28,'Base CDI'!$I$4:$I$29,S3164,"Cubic","Extrapolate=Linear","MultiX=Average","Skip=True","Sort=True")</f>
        <v>14.281628690245551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48926</v>
      </c>
      <c r="T3165" s="43">
        <f ca="1">_xll.BInterpol('Base CDI'!$H$4:$H$28,'Base CDI'!$J$4:$J$29,S3165,"Cubic","Extrapolate=Linear","MultiX=Average","Skip=True","Sort=True")</f>
        <v>14.457185515844905</v>
      </c>
      <c r="U3165" s="43">
        <f ca="1">_xll.BInterpol('Base CDI'!$H$4:$H$28,'Base CDI'!$I$4:$I$29,S3165,"Cubic","Extrapolate=Linear","MultiX=Average","Skip=True","Sort=True")</f>
        <v>14.281634396175848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48927</v>
      </c>
      <c r="T3166" s="43">
        <f ca="1">_xll.BInterpol('Base CDI'!$H$4:$H$28,'Base CDI'!$J$4:$J$29,S3166,"Cubic","Extrapolate=Linear","MultiX=Average","Skip=True","Sort=True")</f>
        <v>14.457181659496612</v>
      </c>
      <c r="U3166" s="43">
        <f ca="1">_xll.BInterpol('Base CDI'!$H$4:$H$28,'Base CDI'!$I$4:$I$29,S3166,"Cubic","Extrapolate=Linear","MultiX=Average","Skip=True","Sort=True")</f>
        <v>14.281639991352225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48928</v>
      </c>
      <c r="T3167" s="43">
        <f ca="1">_xll.BInterpol('Base CDI'!$H$4:$H$28,'Base CDI'!$J$4:$J$29,S3167,"Cubic","Extrapolate=Linear","MultiX=Average","Skip=True","Sort=True")</f>
        <v>14.457177719297276</v>
      </c>
      <c r="U3167" s="43">
        <f ca="1">_xll.BInterpol('Base CDI'!$H$4:$H$28,'Base CDI'!$I$4:$I$29,S3167,"Cubic","Extrapolate=Linear","MultiX=Average","Skip=True","Sort=True")</f>
        <v>14.281645476237134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48929</v>
      </c>
      <c r="T3168" s="43">
        <f ca="1">_xll.BInterpol('Base CDI'!$H$4:$H$28,'Base CDI'!$J$4:$J$29,S3168,"Cubic","Extrapolate=Linear","MultiX=Average","Skip=True","Sort=True")</f>
        <v>14.457173695617501</v>
      </c>
      <c r="U3168" s="43">
        <f ca="1">_xll.BInterpol('Base CDI'!$H$4:$H$28,'Base CDI'!$I$4:$I$29,S3168,"Cubic","Extrapolate=Linear","MultiX=Average","Skip=True","Sort=True")</f>
        <v>14.281650851293023</v>
      </c>
    </row>
    <row r="3169" spans="16:21" x14ac:dyDescent="0.25">
      <c r="P3169" s="10">
        <v>39120</v>
      </c>
      <c r="Q3169">
        <v>16.40436</v>
      </c>
      <c r="S3169" s="42">
        <f t="shared" ca="1" si="54"/>
        <v>48930</v>
      </c>
      <c r="T3169" s="43">
        <f ca="1">_xll.BInterpol('Base CDI'!$H$4:$H$28,'Base CDI'!$J$4:$J$29,S3169,"Cubic","Extrapolate=Linear","MultiX=Average","Skip=True","Sort=True")</f>
        <v>14.457169588827892</v>
      </c>
      <c r="U3169" s="43">
        <f ca="1">_xll.BInterpol('Base CDI'!$H$4:$H$28,'Base CDI'!$I$4:$I$29,S3169,"Cubic","Extrapolate=Linear","MultiX=Average","Skip=True","Sort=True")</f>
        <v>14.281656116982345</v>
      </c>
    </row>
    <row r="3170" spans="16:21" x14ac:dyDescent="0.25">
      <c r="P3170" s="10">
        <v>39121</v>
      </c>
      <c r="Q3170">
        <v>16.41226</v>
      </c>
      <c r="S3170" s="42">
        <f t="shared" ca="1" si="54"/>
        <v>48931</v>
      </c>
      <c r="T3170" s="43">
        <f ca="1">_xll.BInterpol('Base CDI'!$H$4:$H$28,'Base CDI'!$J$4:$J$29,S3170,"Cubic","Extrapolate=Linear","MultiX=Average","Skip=True","Sort=True")</f>
        <v>14.457165399299056</v>
      </c>
      <c r="U3170" s="43">
        <f ca="1">_xll.BInterpol('Base CDI'!$H$4:$H$28,'Base CDI'!$I$4:$I$29,S3170,"Cubic","Extrapolate=Linear","MultiX=Average","Skip=True","Sort=True")</f>
        <v>14.281661273767552</v>
      </c>
    </row>
    <row r="3171" spans="16:21" x14ac:dyDescent="0.25">
      <c r="P3171" s="10">
        <v>39122</v>
      </c>
      <c r="Q3171">
        <v>16.42015</v>
      </c>
      <c r="S3171" s="42">
        <f t="shared" ca="1" si="54"/>
        <v>48932</v>
      </c>
      <c r="T3171" s="43">
        <f ca="1">_xll.BInterpol('Base CDI'!$H$4:$H$28,'Base CDI'!$J$4:$J$29,S3171,"Cubic","Extrapolate=Linear","MultiX=Average","Skip=True","Sort=True")</f>
        <v>14.457161127401598</v>
      </c>
      <c r="U3171" s="43">
        <f ca="1">_xll.BInterpol('Base CDI'!$H$4:$H$28,'Base CDI'!$I$4:$I$29,S3171,"Cubic","Extrapolate=Linear","MultiX=Average","Skip=True","Sort=True")</f>
        <v>14.281666322111093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48933</v>
      </c>
      <c r="T3172" s="43">
        <f ca="1">_xll.BInterpol('Base CDI'!$H$4:$H$28,'Base CDI'!$J$4:$J$29,S3172,"Cubic","Extrapolate=Linear","MultiX=Average","Skip=True","Sort=True")</f>
        <v>14.457156773506123</v>
      </c>
      <c r="U3172" s="43">
        <f ca="1">_xll.BInterpol('Base CDI'!$H$4:$H$28,'Base CDI'!$I$4:$I$29,S3172,"Cubic","Extrapolate=Linear","MultiX=Average","Skip=True","Sort=True")</f>
        <v>14.281671262475419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48934</v>
      </c>
      <c r="T3173" s="43">
        <f ca="1">_xll.BInterpol('Base CDI'!$H$4:$H$28,'Base CDI'!$J$4:$J$29,S3173,"Cubic","Extrapolate=Linear","MultiX=Average","Skip=True","Sort=True")</f>
        <v>14.457152337983237</v>
      </c>
      <c r="U3173" s="43">
        <f ca="1">_xll.BInterpol('Base CDI'!$H$4:$H$28,'Base CDI'!$I$4:$I$29,S3173,"Cubic","Extrapolate=Linear","MultiX=Average","Skip=True","Sort=True")</f>
        <v>14.281676095322982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48935</v>
      </c>
      <c r="T3174" s="43">
        <f ca="1">_xll.BInterpol('Base CDI'!$H$4:$H$28,'Base CDI'!$J$4:$J$29,S3174,"Cubic","Extrapolate=Linear","MultiX=Average","Skip=True","Sort=True")</f>
        <v>14.457147821203543</v>
      </c>
      <c r="U3174" s="43">
        <f ca="1">_xll.BInterpol('Base CDI'!$H$4:$H$28,'Base CDI'!$I$4:$I$29,S3174,"Cubic","Extrapolate=Linear","MultiX=Average","Skip=True","Sort=True")</f>
        <v>14.281680821116234</v>
      </c>
    </row>
    <row r="3175" spans="16:21" x14ac:dyDescent="0.25">
      <c r="P3175" s="10">
        <v>39128</v>
      </c>
      <c r="Q3175">
        <v>16.45177</v>
      </c>
      <c r="S3175" s="42">
        <f t="shared" ca="1" si="54"/>
        <v>48936</v>
      </c>
      <c r="T3175" s="43">
        <f ca="1">_xll.BInterpol('Base CDI'!$H$4:$H$28,'Base CDI'!$J$4:$J$29,S3175,"Cubic","Extrapolate=Linear","MultiX=Average","Skip=True","Sort=True")</f>
        <v>14.457143223537651</v>
      </c>
      <c r="U3175" s="43">
        <f ca="1">_xll.BInterpol('Base CDI'!$H$4:$H$28,'Base CDI'!$I$4:$I$29,S3175,"Cubic","Extrapolate=Linear","MultiX=Average","Skip=True","Sort=True")</f>
        <v>14.281685440317625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48937</v>
      </c>
      <c r="T3176" s="43">
        <f ca="1">_xll.BInterpol('Base CDI'!$H$4:$H$28,'Base CDI'!$J$4:$J$29,S3176,"Cubic","Extrapolate=Linear","MultiX=Average","Skip=True","Sort=True")</f>
        <v>14.457138545356162</v>
      </c>
      <c r="U3176" s="43">
        <f ca="1">_xll.BInterpol('Base CDI'!$H$4:$H$28,'Base CDI'!$I$4:$I$29,S3176,"Cubic","Extrapolate=Linear","MultiX=Average","Skip=True","Sort=True")</f>
        <v>14.281689953389607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48938</v>
      </c>
      <c r="T3177" s="43">
        <f ca="1">_xll.BInterpol('Base CDI'!$H$4:$H$28,'Base CDI'!$J$4:$J$29,S3177,"Cubic","Extrapolate=Linear","MultiX=Average","Skip=True","Sort=True")</f>
        <v>14.457133787029683</v>
      </c>
      <c r="U3177" s="43">
        <f ca="1">_xll.BInterpol('Base CDI'!$H$4:$H$28,'Base CDI'!$I$4:$I$29,S3177,"Cubic","Extrapolate=Linear","MultiX=Average","Skip=True","Sort=True")</f>
        <v>14.28169436079463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48939</v>
      </c>
      <c r="T3178" s="43">
        <f ca="1">_xll.BInterpol('Base CDI'!$H$4:$H$28,'Base CDI'!$J$4:$J$29,S3178,"Cubic","Extrapolate=Linear","MultiX=Average","Skip=True","Sort=True")</f>
        <v>14.457128948928819</v>
      </c>
      <c r="U3178" s="43">
        <f ca="1">_xll.BInterpol('Base CDI'!$H$4:$H$28,'Base CDI'!$I$4:$I$29,S3178,"Cubic","Extrapolate=Linear","MultiX=Average","Skip=True","Sort=True")</f>
        <v>14.281698662995144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48940</v>
      </c>
      <c r="T3179" s="43">
        <f ca="1">_xll.BInterpol('Base CDI'!$H$4:$H$28,'Base CDI'!$J$4:$J$29,S3179,"Cubic","Extrapolate=Linear","MultiX=Average","Skip=True","Sort=True")</f>
        <v>14.457124031424177</v>
      </c>
      <c r="U3179" s="43">
        <f ca="1">_xll.BInterpol('Base CDI'!$H$4:$H$28,'Base CDI'!$I$4:$I$29,S3179,"Cubic","Extrapolate=Linear","MultiX=Average","Skip=True","Sort=True")</f>
        <v>14.281702860453603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48941</v>
      </c>
      <c r="T3180" s="43">
        <f ca="1">_xll.BInterpol('Base CDI'!$H$4:$H$28,'Base CDI'!$J$4:$J$29,S3180,"Cubic","Extrapolate=Linear","MultiX=Average","Skip=True","Sort=True")</f>
        <v>14.457119034886359</v>
      </c>
      <c r="U3180" s="43">
        <f ca="1">_xll.BInterpol('Base CDI'!$H$4:$H$28,'Base CDI'!$I$4:$I$29,S3180,"Cubic","Extrapolate=Linear","MultiX=Average","Skip=True","Sort=True")</f>
        <v>14.281706953632456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48942</v>
      </c>
      <c r="T3181" s="43">
        <f ca="1">_xll.BInterpol('Base CDI'!$H$4:$H$28,'Base CDI'!$J$4:$J$29,S3181,"Cubic","Extrapolate=Linear","MultiX=Average","Skip=True","Sort=True")</f>
        <v>14.457113959685975</v>
      </c>
      <c r="U3181" s="43">
        <f ca="1">_xll.BInterpol('Base CDI'!$H$4:$H$28,'Base CDI'!$I$4:$I$29,S3181,"Cubic","Extrapolate=Linear","MultiX=Average","Skip=True","Sort=True")</f>
        <v>14.281710942994154</v>
      </c>
    </row>
    <row r="3182" spans="16:21" x14ac:dyDescent="0.25">
      <c r="P3182" s="10">
        <v>39141</v>
      </c>
      <c r="Q3182">
        <v>16.50723</v>
      </c>
      <c r="S3182" s="42">
        <f t="shared" ca="1" si="54"/>
        <v>48943</v>
      </c>
      <c r="T3182" s="43">
        <f ca="1">_xll.BInterpol('Base CDI'!$H$4:$H$28,'Base CDI'!$J$4:$J$29,S3182,"Cubic","Extrapolate=Linear","MultiX=Average","Skip=True","Sort=True")</f>
        <v>14.457108806193627</v>
      </c>
      <c r="U3182" s="43">
        <f ca="1">_xll.BInterpol('Base CDI'!$H$4:$H$28,'Base CDI'!$I$4:$I$29,S3182,"Cubic","Extrapolate=Linear","MultiX=Average","Skip=True","Sort=True")</f>
        <v>14.28171482900115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48944</v>
      </c>
      <c r="T3183" s="43">
        <f ca="1">_xll.BInterpol('Base CDI'!$H$4:$H$28,'Base CDI'!$J$4:$J$29,S3183,"Cubic","Extrapolate=Linear","MultiX=Average","Skip=True","Sort=True")</f>
        <v>14.45710357477992</v>
      </c>
      <c r="U3183" s="43">
        <f ca="1">_xll.BInterpol('Base CDI'!$H$4:$H$28,'Base CDI'!$I$4:$I$29,S3183,"Cubic","Extrapolate=Linear","MultiX=Average","Skip=True","Sort=True")</f>
        <v>14.281718612115892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48945</v>
      </c>
      <c r="T3184" s="43">
        <f ca="1">_xll.BInterpol('Base CDI'!$H$4:$H$28,'Base CDI'!$J$4:$J$29,S3184,"Cubic","Extrapolate=Linear","MultiX=Average","Skip=True","Sort=True")</f>
        <v>14.457098265815462</v>
      </c>
      <c r="U3184" s="43">
        <f ca="1">_xll.BInterpol('Base CDI'!$H$4:$H$28,'Base CDI'!$I$4:$I$29,S3184,"Cubic","Extrapolate=Linear","MultiX=Average","Skip=True","Sort=True")</f>
        <v>14.281722292800834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48946</v>
      </c>
      <c r="T3185" s="43">
        <f ca="1">_xll.BInterpol('Base CDI'!$H$4:$H$28,'Base CDI'!$J$4:$J$29,S3185,"Cubic","Extrapolate=Linear","MultiX=Average","Skip=True","Sort=True")</f>
        <v>14.457092879670856</v>
      </c>
      <c r="U3185" s="43">
        <f ca="1">_xll.BInterpol('Base CDI'!$H$4:$H$28,'Base CDI'!$I$4:$I$29,S3185,"Cubic","Extrapolate=Linear","MultiX=Average","Skip=True","Sort=True")</f>
        <v>14.281725871518427</v>
      </c>
    </row>
    <row r="3186" spans="16:21" x14ac:dyDescent="0.25">
      <c r="P3186" s="10">
        <v>39147</v>
      </c>
      <c r="Q3186">
        <v>16.53905</v>
      </c>
      <c r="S3186" s="42">
        <f t="shared" ca="1" si="54"/>
        <v>48947</v>
      </c>
      <c r="T3186" s="43">
        <f ca="1">_xll.BInterpol('Base CDI'!$H$4:$H$28,'Base CDI'!$J$4:$J$29,S3186,"Cubic","Extrapolate=Linear","MultiX=Average","Skip=True","Sort=True")</f>
        <v>14.457087416716709</v>
      </c>
      <c r="U3186" s="43">
        <f ca="1">_xll.BInterpol('Base CDI'!$H$4:$H$28,'Base CDI'!$I$4:$I$29,S3186,"Cubic","Extrapolate=Linear","MultiX=Average","Skip=True","Sort=True")</f>
        <v>14.281729348731119</v>
      </c>
    </row>
    <row r="3187" spans="16:21" x14ac:dyDescent="0.25">
      <c r="P3187" s="10">
        <v>39148</v>
      </c>
      <c r="Q3187">
        <v>16.54701</v>
      </c>
      <c r="S3187" s="42">
        <f t="shared" ca="1" si="54"/>
        <v>48948</v>
      </c>
      <c r="T3187" s="43">
        <f ca="1">_xll.BInterpol('Base CDI'!$H$4:$H$28,'Base CDI'!$J$4:$J$29,S3187,"Cubic","Extrapolate=Linear","MultiX=Average","Skip=True","Sort=True")</f>
        <v>14.457081877323626</v>
      </c>
      <c r="U3187" s="43">
        <f ca="1">_xll.BInterpol('Base CDI'!$H$4:$H$28,'Base CDI'!$I$4:$I$29,S3187,"Cubic","Extrapolate=Linear","MultiX=Average","Skip=True","Sort=True")</f>
        <v>14.281732724901365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48949</v>
      </c>
      <c r="T3188" s="43">
        <f ca="1">_xll.BInterpol('Base CDI'!$H$4:$H$28,'Base CDI'!$J$4:$J$29,S3188,"Cubic","Extrapolate=Linear","MultiX=Average","Skip=True","Sort=True")</f>
        <v>14.457076261862211</v>
      </c>
      <c r="U3188" s="43">
        <f ca="1">_xll.BInterpol('Base CDI'!$H$4:$H$28,'Base CDI'!$I$4:$I$29,S3188,"Cubic","Extrapolate=Linear","MultiX=Average","Skip=True","Sort=True")</f>
        <v>14.281736000491613</v>
      </c>
    </row>
    <row r="3189" spans="16:21" x14ac:dyDescent="0.25">
      <c r="P3189" s="10">
        <v>39150</v>
      </c>
      <c r="Q3189">
        <v>16.56278</v>
      </c>
      <c r="S3189" s="42">
        <f t="shared" ca="1" si="54"/>
        <v>48950</v>
      </c>
      <c r="T3189" s="43">
        <f ca="1">_xll.BInterpol('Base CDI'!$H$4:$H$28,'Base CDI'!$J$4:$J$29,S3189,"Cubic","Extrapolate=Linear","MultiX=Average","Skip=True","Sort=True")</f>
        <v>14.457070570703072</v>
      </c>
      <c r="U3189" s="43">
        <f ca="1">_xll.BInterpol('Base CDI'!$H$4:$H$28,'Base CDI'!$I$4:$I$29,S3189,"Cubic","Extrapolate=Linear","MultiX=Average","Skip=True","Sort=True")</f>
        <v>14.281739175964315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48951</v>
      </c>
      <c r="T3190" s="43">
        <f ca="1">_xll.BInterpol('Base CDI'!$H$4:$H$28,'Base CDI'!$J$4:$J$29,S3190,"Cubic","Extrapolate=Linear","MultiX=Average","Skip=True","Sort=True")</f>
        <v>14.457064804216811</v>
      </c>
      <c r="U3190" s="43">
        <f ca="1">_xll.BInterpol('Base CDI'!$H$4:$H$28,'Base CDI'!$I$4:$I$29,S3190,"Cubic","Extrapolate=Linear","MultiX=Average","Skip=True","Sort=True")</f>
        <v>14.281742251781925</v>
      </c>
    </row>
    <row r="3191" spans="16:21" x14ac:dyDescent="0.25">
      <c r="P3191" s="10">
        <v>39154</v>
      </c>
      <c r="Q3191">
        <v>16.57845</v>
      </c>
      <c r="S3191" s="42">
        <f t="shared" ca="1" si="54"/>
        <v>48952</v>
      </c>
      <c r="T3191" s="43">
        <f ca="1">_xll.BInterpol('Base CDI'!$H$4:$H$28,'Base CDI'!$J$4:$J$29,S3191,"Cubic","Extrapolate=Linear","MultiX=Average","Skip=True","Sort=True")</f>
        <v>14.457058962774036</v>
      </c>
      <c r="U3191" s="43">
        <f ca="1">_xll.BInterpol('Base CDI'!$H$4:$H$28,'Base CDI'!$I$4:$I$29,S3191,"Cubic","Extrapolate=Linear","MultiX=Average","Skip=True","Sort=True")</f>
        <v>14.281745228406889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48953</v>
      </c>
      <c r="T3192" s="43">
        <f ca="1">_xll.BInterpol('Base CDI'!$H$4:$H$28,'Base CDI'!$J$4:$J$29,S3192,"Cubic","Extrapolate=Linear","MultiX=Average","Skip=True","Sort=True")</f>
        <v>14.457053046745353</v>
      </c>
      <c r="U3192" s="43">
        <f ca="1">_xll.BInterpol('Base CDI'!$H$4:$H$28,'Base CDI'!$I$4:$I$29,S3192,"Cubic","Extrapolate=Linear","MultiX=Average","Skip=True","Sort=True")</f>
        <v>14.281748106301659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48954</v>
      </c>
      <c r="T3193" s="43">
        <f ca="1">_xll.BInterpol('Base CDI'!$H$4:$H$28,'Base CDI'!$J$4:$J$29,S3193,"Cubic","Extrapolate=Linear","MultiX=Average","Skip=True","Sort=True")</f>
        <v>14.457047056501365</v>
      </c>
      <c r="U3193" s="43">
        <f ca="1">_xll.BInterpol('Base CDI'!$H$4:$H$28,'Base CDI'!$I$4:$I$29,S3193,"Cubic","Extrapolate=Linear","MultiX=Average","Skip=True","Sort=True")</f>
        <v>14.281750885928691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48955</v>
      </c>
      <c r="T3194" s="43">
        <f ca="1">_xll.BInterpol('Base CDI'!$H$4:$H$28,'Base CDI'!$J$4:$J$29,S3194,"Cubic","Extrapolate=Linear","MultiX=Average","Skip=True","Sort=True")</f>
        <v>14.457040992412677</v>
      </c>
      <c r="U3194" s="43">
        <f ca="1">_xll.BInterpol('Base CDI'!$H$4:$H$28,'Base CDI'!$I$4:$I$29,S3194,"Cubic","Extrapolate=Linear","MultiX=Average","Skip=True","Sort=True")</f>
        <v>14.281753567750432</v>
      </c>
    </row>
    <row r="3195" spans="16:21" x14ac:dyDescent="0.25">
      <c r="P3195" s="10">
        <v>39160</v>
      </c>
      <c r="Q3195">
        <v>16.60979</v>
      </c>
      <c r="S3195" s="42">
        <f t="shared" ca="1" si="54"/>
        <v>48956</v>
      </c>
      <c r="T3195" s="43">
        <f ca="1">_xll.BInterpol('Base CDI'!$H$4:$H$28,'Base CDI'!$J$4:$J$29,S3195,"Cubic","Extrapolate=Linear","MultiX=Average","Skip=True","Sort=True")</f>
        <v>14.457034854849898</v>
      </c>
      <c r="U3195" s="43">
        <f ca="1">_xll.BInterpol('Base CDI'!$H$4:$H$28,'Base CDI'!$I$4:$I$29,S3195,"Cubic","Extrapolate=Linear","MultiX=Average","Skip=True","Sort=True")</f>
        <v>14.281756152229333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48957</v>
      </c>
      <c r="T3196" s="43">
        <f ca="1">_xll.BInterpol('Base CDI'!$H$4:$H$28,'Base CDI'!$J$4:$J$29,S3196,"Cubic","Extrapolate=Linear","MultiX=Average","Skip=True","Sort=True")</f>
        <v>14.45702864418363</v>
      </c>
      <c r="U3196" s="43">
        <f ca="1">_xll.BInterpol('Base CDI'!$H$4:$H$28,'Base CDI'!$I$4:$I$29,S3196,"Cubic","Extrapolate=Linear","MultiX=Average","Skip=True","Sort=True")</f>
        <v>14.281758639827846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48958</v>
      </c>
      <c r="T3197" s="43">
        <f ca="1">_xll.BInterpol('Base CDI'!$H$4:$H$28,'Base CDI'!$J$4:$J$29,S3197,"Cubic","Extrapolate=Linear","MultiX=Average","Skip=True","Sort=True")</f>
        <v>14.45702236078448</v>
      </c>
      <c r="U3197" s="43">
        <f ca="1">_xll.BInterpol('Base CDI'!$H$4:$H$28,'Base CDI'!$I$4:$I$29,S3197,"Cubic","Extrapolate=Linear","MultiX=Average","Skip=True","Sort=True")</f>
        <v>14.28176103100842</v>
      </c>
    </row>
    <row r="3198" spans="16:21" x14ac:dyDescent="0.25">
      <c r="P3198" s="10">
        <v>39163</v>
      </c>
      <c r="Q3198">
        <v>16.63335</v>
      </c>
      <c r="S3198" s="42">
        <f t="shared" ca="1" si="54"/>
        <v>48959</v>
      </c>
      <c r="T3198" s="43">
        <f ca="1">_xll.BInterpol('Base CDI'!$H$4:$H$28,'Base CDI'!$J$4:$J$29,S3198,"Cubic","Extrapolate=Linear","MultiX=Average","Skip=True","Sort=True")</f>
        <v>14.457016005023052</v>
      </c>
      <c r="U3198" s="43">
        <f ca="1">_xll.BInterpol('Base CDI'!$H$4:$H$28,'Base CDI'!$I$4:$I$29,S3198,"Cubic","Extrapolate=Linear","MultiX=Average","Skip=True","Sort=True")</f>
        <v>14.281763326233511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48960</v>
      </c>
      <c r="T3199" s="43">
        <f ca="1">_xll.BInterpol('Base CDI'!$H$4:$H$28,'Base CDI'!$J$4:$J$29,S3199,"Cubic","Extrapolate=Linear","MultiX=Average","Skip=True","Sort=True")</f>
        <v>14.457009577269952</v>
      </c>
      <c r="U3199" s="43">
        <f ca="1">_xll.BInterpol('Base CDI'!$H$4:$H$28,'Base CDI'!$I$4:$I$29,S3199,"Cubic","Extrapolate=Linear","MultiX=Average","Skip=True","Sort=True")</f>
        <v>14.281765525965566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48961</v>
      </c>
      <c r="T3200" s="43">
        <f ca="1">_xll.BInterpol('Base CDI'!$H$4:$H$28,'Base CDI'!$J$4:$J$29,S3200,"Cubic","Extrapolate=Linear","MultiX=Average","Skip=True","Sort=True")</f>
        <v>14.457003077895786</v>
      </c>
      <c r="U3200" s="43">
        <f ca="1">_xll.BInterpol('Base CDI'!$H$4:$H$28,'Base CDI'!$I$4:$I$29,S3200,"Cubic","Extrapolate=Linear","MultiX=Average","Skip=True","Sort=True")</f>
        <v>14.281767630667037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48962</v>
      </c>
      <c r="T3201" s="43">
        <f ca="1">_xll.BInterpol('Base CDI'!$H$4:$H$28,'Base CDI'!$J$4:$J$29,S3201,"Cubic","Extrapolate=Linear","MultiX=Average","Skip=True","Sort=True")</f>
        <v>14.45699650727116</v>
      </c>
      <c r="U3201" s="43">
        <f ca="1">_xll.BInterpol('Base CDI'!$H$4:$H$28,'Base CDI'!$I$4:$I$29,S3201,"Cubic","Extrapolate=Linear","MultiX=Average","Skip=True","Sort=True")</f>
        <v>14.281769640800375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48963</v>
      </c>
      <c r="T3202" s="43">
        <f ca="1">_xll.BInterpol('Base CDI'!$H$4:$H$28,'Base CDI'!$J$4:$J$29,S3202,"Cubic","Extrapolate=Linear","MultiX=Average","Skip=True","Sort=True")</f>
        <v>14.456989865766678</v>
      </c>
      <c r="U3202" s="43">
        <f ca="1">_xll.BInterpol('Base CDI'!$H$4:$H$28,'Base CDI'!$I$4:$I$29,S3202,"Cubic","Extrapolate=Linear","MultiX=Average","Skip=True","Sort=True")</f>
        <v>14.281771556828032</v>
      </c>
    </row>
    <row r="3203" spans="16:21" x14ac:dyDescent="0.25">
      <c r="P3203" s="10">
        <v>39170</v>
      </c>
      <c r="Q3203">
        <v>16.67259</v>
      </c>
      <c r="S3203" s="42">
        <f t="shared" ca="1" si="54"/>
        <v>48964</v>
      </c>
      <c r="T3203" s="43">
        <f ca="1">_xll.BInterpol('Base CDI'!$H$4:$H$28,'Base CDI'!$J$4:$J$29,S3203,"Cubic","Extrapolate=Linear","MultiX=Average","Skip=True","Sort=True")</f>
        <v>14.456983153752946</v>
      </c>
      <c r="U3203" s="43">
        <f ca="1">_xll.BInterpol('Base CDI'!$H$4:$H$28,'Base CDI'!$I$4:$I$29,S3203,"Cubic","Extrapolate=Linear","MultiX=Average","Skip=True","Sort=True")</f>
        <v>14.281773379212458</v>
      </c>
    </row>
    <row r="3204" spans="16:21" x14ac:dyDescent="0.25">
      <c r="P3204" s="10">
        <v>39171</v>
      </c>
      <c r="Q3204">
        <v>16.68046</v>
      </c>
      <c r="S3204" s="42">
        <f t="shared" ca="1" si="54"/>
        <v>48965</v>
      </c>
      <c r="T3204" s="43">
        <f ca="1">_xll.BInterpol('Base CDI'!$H$4:$H$28,'Base CDI'!$J$4:$J$29,S3204,"Cubic","Extrapolate=Linear","MultiX=Average","Skip=True","Sort=True")</f>
        <v>14.456976371600568</v>
      </c>
      <c r="U3204" s="43">
        <f ca="1">_xll.BInterpol('Base CDI'!$H$4:$H$28,'Base CDI'!$I$4:$I$29,S3204,"Cubic","Extrapolate=Linear","MultiX=Average","Skip=True","Sort=True")</f>
        <v>14.281775108416106</v>
      </c>
    </row>
    <row r="3205" spans="16:21" x14ac:dyDescent="0.25">
      <c r="P3205" s="10">
        <v>39174</v>
      </c>
      <c r="Q3205">
        <v>16.68835</v>
      </c>
      <c r="S3205" s="42">
        <f t="shared" ca="1" si="54"/>
        <v>48966</v>
      </c>
      <c r="T3205" s="43">
        <f ca="1">_xll.BInterpol('Base CDI'!$H$4:$H$28,'Base CDI'!$J$4:$J$29,S3205,"Cubic","Extrapolate=Linear","MultiX=Average","Skip=True","Sort=True")</f>
        <v>14.45696951968015</v>
      </c>
      <c r="U3205" s="43">
        <f ca="1">_xll.BInterpol('Base CDI'!$H$4:$H$28,'Base CDI'!$I$4:$I$29,S3205,"Cubic","Extrapolate=Linear","MultiX=Average","Skip=True","Sort=True")</f>
        <v>14.281776744901423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48967</v>
      </c>
      <c r="T3206" s="43">
        <f ca="1">_xll.BInterpol('Base CDI'!$H$4:$H$28,'Base CDI'!$J$4:$J$29,S3206,"Cubic","Extrapolate=Linear","MultiX=Average","Skip=True","Sort=True")</f>
        <v>14.456962598362299</v>
      </c>
      <c r="U3206" s="43">
        <f ca="1">_xll.BInterpol('Base CDI'!$H$4:$H$28,'Base CDI'!$I$4:$I$29,S3206,"Cubic","Extrapolate=Linear","MultiX=Average","Skip=True","Sort=True")</f>
        <v>14.281778289130864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48968</v>
      </c>
      <c r="T3207" s="43">
        <f ca="1">_xll.BInterpol('Base CDI'!$H$4:$H$28,'Base CDI'!$J$4:$J$29,S3207,"Cubic","Extrapolate=Linear","MultiX=Average","Skip=True","Sort=True")</f>
        <v>14.456955608017619</v>
      </c>
      <c r="U3207" s="43">
        <f ca="1">_xll.BInterpol('Base CDI'!$H$4:$H$28,'Base CDI'!$I$4:$I$29,S3207,"Cubic","Extrapolate=Linear","MultiX=Average","Skip=True","Sort=True")</f>
        <v>14.281779741566879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48969</v>
      </c>
      <c r="T3208" s="43">
        <f ca="1">_xll.BInterpol('Base CDI'!$H$4:$H$28,'Base CDI'!$J$4:$J$29,S3208,"Cubic","Extrapolate=Linear","MultiX=Average","Skip=True","Sort=True")</f>
        <v>14.456948549016715</v>
      </c>
      <c r="U3208" s="43">
        <f ca="1">_xll.BInterpol('Base CDI'!$H$4:$H$28,'Base CDI'!$I$4:$I$29,S3208,"Cubic","Extrapolate=Linear","MultiX=Average","Skip=True","Sort=True")</f>
        <v>14.281781102671918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48970</v>
      </c>
      <c r="T3209" s="43">
        <f ca="1">_xll.BInterpol('Base CDI'!$H$4:$H$28,'Base CDI'!$J$4:$J$29,S3209,"Cubic","Extrapolate=Linear","MultiX=Average","Skip=True","Sort=True")</f>
        <v>14.456941421730194</v>
      </c>
      <c r="U3209" s="43">
        <f ca="1">_xll.BInterpol('Base CDI'!$H$4:$H$28,'Base CDI'!$I$4:$I$29,S3209,"Cubic","Extrapolate=Linear","MultiX=Average","Skip=True","Sort=True")</f>
        <v>14.281782372908435</v>
      </c>
    </row>
    <row r="3210" spans="16:21" x14ac:dyDescent="0.25">
      <c r="P3210" s="10">
        <v>39182</v>
      </c>
      <c r="Q3210">
        <v>16.72785</v>
      </c>
      <c r="S3210" s="42">
        <f t="shared" ca="1" si="54"/>
        <v>48971</v>
      </c>
      <c r="T3210" s="43">
        <f ca="1">_xll.BInterpol('Base CDI'!$H$4:$H$28,'Base CDI'!$J$4:$J$29,S3210,"Cubic","Extrapolate=Linear","MultiX=Average","Skip=True","Sort=True")</f>
        <v>14.456934226528661</v>
      </c>
      <c r="U3210" s="43">
        <f ca="1">_xll.BInterpol('Base CDI'!$H$4:$H$28,'Base CDI'!$I$4:$I$29,S3210,"Cubic","Extrapolate=Linear","MultiX=Average","Skip=True","Sort=True")</f>
        <v>14.281783552738876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48972</v>
      </c>
      <c r="T3211" s="43">
        <f ca="1">_xll.BInterpol('Base CDI'!$H$4:$H$28,'Base CDI'!$J$4:$J$29,S3211,"Cubic","Extrapolate=Linear","MultiX=Average","Skip=True","Sort=True")</f>
        <v>14.45692696378272</v>
      </c>
      <c r="U3211" s="43">
        <f ca="1">_xll.BInterpol('Base CDI'!$H$4:$H$28,'Base CDI'!$I$4:$I$29,S3211,"Cubic","Extrapolate=Linear","MultiX=Average","Skip=True","Sort=True")</f>
        <v>14.281784642625697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48973</v>
      </c>
      <c r="T3212" s="43">
        <f ca="1">_xll.BInterpol('Base CDI'!$H$4:$H$28,'Base CDI'!$J$4:$J$29,S3212,"Cubic","Extrapolate=Linear","MultiX=Average","Skip=True","Sort=True")</f>
        <v>14.456919633862977</v>
      </c>
      <c r="U3212" s="43">
        <f ca="1">_xll.BInterpol('Base CDI'!$H$4:$H$28,'Base CDI'!$I$4:$I$29,S3212,"Cubic","Extrapolate=Linear","MultiX=Average","Skip=True","Sort=True")</f>
        <v>14.281785643031347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48974</v>
      </c>
      <c r="T3213" s="43">
        <f ca="1">_xll.BInterpol('Base CDI'!$H$4:$H$28,'Base CDI'!$J$4:$J$29,S3213,"Cubic","Extrapolate=Linear","MultiX=Average","Skip=True","Sort=True")</f>
        <v>14.456912237140038</v>
      </c>
      <c r="U3213" s="43">
        <f ca="1">_xll.BInterpol('Base CDI'!$H$4:$H$28,'Base CDI'!$I$4:$I$29,S3213,"Cubic","Extrapolate=Linear","MultiX=Average","Skip=True","Sort=True")</f>
        <v>14.281786554418277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48975</v>
      </c>
      <c r="T3214" s="43">
        <f ca="1">_xll.BInterpol('Base CDI'!$H$4:$H$28,'Base CDI'!$J$4:$J$29,S3214,"Cubic","Extrapolate=Linear","MultiX=Average","Skip=True","Sort=True")</f>
        <v>14.456904773984506</v>
      </c>
      <c r="U3214" s="43">
        <f ca="1">_xll.BInterpol('Base CDI'!$H$4:$H$28,'Base CDI'!$I$4:$I$29,S3214,"Cubic","Extrapolate=Linear","MultiX=Average","Skip=True","Sort=True")</f>
        <v>14.281787377248937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48976</v>
      </c>
      <c r="T3215" s="43">
        <f ca="1">_xll.BInterpol('Base CDI'!$H$4:$H$28,'Base CDI'!$J$4:$J$29,S3215,"Cubic","Extrapolate=Linear","MultiX=Average","Skip=True","Sort=True")</f>
        <v>14.45689724476699</v>
      </c>
      <c r="U3215" s="43">
        <f ca="1">_xll.BInterpol('Base CDI'!$H$4:$H$28,'Base CDI'!$I$4:$I$29,S3215,"Cubic","Extrapolate=Linear","MultiX=Average","Skip=True","Sort=True")</f>
        <v>14.281788111985781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48977</v>
      </c>
      <c r="T3216" s="43">
        <f ca="1">_xll.BInterpol('Base CDI'!$H$4:$H$28,'Base CDI'!$J$4:$J$29,S3216,"Cubic","Extrapolate=Linear","MultiX=Average","Skip=True","Sort=True")</f>
        <v>14.456889649858093</v>
      </c>
      <c r="U3216" s="43">
        <f ca="1">_xll.BInterpol('Base CDI'!$H$4:$H$28,'Base CDI'!$I$4:$I$29,S3216,"Cubic","Extrapolate=Linear","MultiX=Average","Skip=True","Sort=True")</f>
        <v>14.281788759091258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48978</v>
      </c>
      <c r="T3217" s="43">
        <f ca="1">_xll.BInterpol('Base CDI'!$H$4:$H$28,'Base CDI'!$J$4:$J$29,S3217,"Cubic","Extrapolate=Linear","MultiX=Average","Skip=True","Sort=True")</f>
        <v>14.456881989628423</v>
      </c>
      <c r="U3217" s="43">
        <f ca="1">_xll.BInterpol('Base CDI'!$H$4:$H$28,'Base CDI'!$I$4:$I$29,S3217,"Cubic","Extrapolate=Linear","MultiX=Average","Skip=True","Sort=True")</f>
        <v>14.281789319027819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48979</v>
      </c>
      <c r="T3218" s="43">
        <f ca="1">_xll.BInterpol('Base CDI'!$H$4:$H$28,'Base CDI'!$J$4:$J$29,S3218,"Cubic","Extrapolate=Linear","MultiX=Average","Skip=True","Sort=True")</f>
        <v>14.456874264448581</v>
      </c>
      <c r="U3218" s="43">
        <f ca="1">_xll.BInterpol('Base CDI'!$H$4:$H$28,'Base CDI'!$I$4:$I$29,S3218,"Cubic","Extrapolate=Linear","MultiX=Average","Skip=True","Sort=True")</f>
        <v>14.281789792257916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48980</v>
      </c>
      <c r="T3219" s="43">
        <f ca="1">_xll.BInterpol('Base CDI'!$H$4:$H$28,'Base CDI'!$J$4:$J$29,S3219,"Cubic","Extrapolate=Linear","MultiX=Average","Skip=True","Sort=True")</f>
        <v>14.456866474689175</v>
      </c>
      <c r="U3219" s="43">
        <f ca="1">_xll.BInterpol('Base CDI'!$H$4:$H$28,'Base CDI'!$I$4:$I$29,S3219,"Cubic","Extrapolate=Linear","MultiX=Average","Skip=True","Sort=True")</f>
        <v>14.281790179244</v>
      </c>
    </row>
    <row r="3220" spans="16:21" x14ac:dyDescent="0.25">
      <c r="P3220" s="10">
        <v>39196</v>
      </c>
      <c r="Q3220">
        <v>16.8065</v>
      </c>
      <c r="S3220" s="42">
        <f t="shared" ca="1" si="55"/>
        <v>48981</v>
      </c>
      <c r="T3220" s="43">
        <f ca="1">_xll.BInterpol('Base CDI'!$H$4:$H$28,'Base CDI'!$J$4:$J$29,S3220,"Cubic","Extrapolate=Linear","MultiX=Average","Skip=True","Sort=True")</f>
        <v>14.45685862072081</v>
      </c>
      <c r="U3220" s="43">
        <f ca="1">_xll.BInterpol('Base CDI'!$H$4:$H$28,'Base CDI'!$I$4:$I$29,S3220,"Cubic","Extrapolate=Linear","MultiX=Average","Skip=True","Sort=True")</f>
        <v>14.281790480448523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48982</v>
      </c>
      <c r="T3221" s="43">
        <f ca="1">_xll.BInterpol('Base CDI'!$H$4:$H$28,'Base CDI'!$J$4:$J$29,S3221,"Cubic","Extrapolate=Linear","MultiX=Average","Skip=True","Sort=True")</f>
        <v>14.456850702914092</v>
      </c>
      <c r="U3221" s="43">
        <f ca="1">_xll.BInterpol('Base CDI'!$H$4:$H$28,'Base CDI'!$I$4:$I$29,S3221,"Cubic","Extrapolate=Linear","MultiX=Average","Skip=True","Sort=True")</f>
        <v>14.281790696333932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48983</v>
      </c>
      <c r="T3222" s="43">
        <f ca="1">_xll.BInterpol('Base CDI'!$H$4:$H$28,'Base CDI'!$J$4:$J$29,S3222,"Cubic","Extrapolate=Linear","MultiX=Average","Skip=True","Sort=True")</f>
        <v>14.456842721639626</v>
      </c>
      <c r="U3222" s="43">
        <f ca="1">_xll.BInterpol('Base CDI'!$H$4:$H$28,'Base CDI'!$I$4:$I$29,S3222,"Cubic","Extrapolate=Linear","MultiX=Average","Skip=True","Sort=True")</f>
        <v>14.281790827362682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48984</v>
      </c>
      <c r="T3223" s="43">
        <f ca="1">_xll.BInterpol('Base CDI'!$H$4:$H$28,'Base CDI'!$J$4:$J$29,S3223,"Cubic","Extrapolate=Linear","MultiX=Average","Skip=True","Sort=True")</f>
        <v>14.456834677268018</v>
      </c>
      <c r="U3223" s="43">
        <f ca="1">_xll.BInterpol('Base CDI'!$H$4:$H$28,'Base CDI'!$I$4:$I$29,S3223,"Cubic","Extrapolate=Linear","MultiX=Average","Skip=True","Sort=True")</f>
        <v>14.281790873997224</v>
      </c>
    </row>
    <row r="3224" spans="16:21" x14ac:dyDescent="0.25">
      <c r="P3224" s="10">
        <v>39202</v>
      </c>
      <c r="Q3224">
        <v>16.83755</v>
      </c>
      <c r="S3224" s="42">
        <f t="shared" ca="1" si="55"/>
        <v>48985</v>
      </c>
      <c r="T3224" s="43">
        <f ca="1">_xll.BInterpol('Base CDI'!$H$4:$H$28,'Base CDI'!$J$4:$J$29,S3224,"Cubic","Extrapolate=Linear","MultiX=Average","Skip=True","Sort=True")</f>
        <v>14.456826570169872</v>
      </c>
      <c r="U3224" s="43">
        <f ca="1">_xll.BInterpol('Base CDI'!$H$4:$H$28,'Base CDI'!$I$4:$I$29,S3224,"Cubic","Extrapolate=Linear","MultiX=Average","Skip=True","Sort=True")</f>
        <v>14.281790836700008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48986</v>
      </c>
      <c r="T3225" s="43">
        <f ca="1">_xll.BInterpol('Base CDI'!$H$4:$H$28,'Base CDI'!$J$4:$J$29,S3225,"Cubic","Extrapolate=Linear","MultiX=Average","Skip=True","Sort=True")</f>
        <v>14.456818400715793</v>
      </c>
      <c r="U3225" s="43">
        <f ca="1">_xll.BInterpol('Base CDI'!$H$4:$H$28,'Base CDI'!$I$4:$I$29,S3225,"Cubic","Extrapolate=Linear","MultiX=Average","Skip=True","Sort=True")</f>
        <v>14.281790715933486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48987</v>
      </c>
      <c r="T3226" s="43">
        <f ca="1">_xll.BInterpol('Base CDI'!$H$4:$H$28,'Base CDI'!$J$4:$J$29,S3226,"Cubic","Extrapolate=Linear","MultiX=Average","Skip=True","Sort=True")</f>
        <v>14.456810169276389</v>
      </c>
      <c r="U3226" s="43">
        <f ca="1">_xll.BInterpol('Base CDI'!$H$4:$H$28,'Base CDI'!$I$4:$I$29,S3226,"Cubic","Extrapolate=Linear","MultiX=Average","Skip=True","Sort=True")</f>
        <v>14.281790512160107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48988</v>
      </c>
      <c r="T3227" s="43">
        <f ca="1">_xll.BInterpol('Base CDI'!$H$4:$H$28,'Base CDI'!$J$4:$J$29,S3227,"Cubic","Extrapolate=Linear","MultiX=Average","Skip=True","Sort=True")</f>
        <v>14.456801876222263</v>
      </c>
      <c r="U3227" s="43">
        <f ca="1">_xll.BInterpol('Base CDI'!$H$4:$H$28,'Base CDI'!$I$4:$I$29,S3227,"Cubic","Extrapolate=Linear","MultiX=Average","Skip=True","Sort=True")</f>
        <v>14.281790225842323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48989</v>
      </c>
      <c r="T3228" s="43">
        <f ca="1">_xll.BInterpol('Base CDI'!$H$4:$H$28,'Base CDI'!$J$4:$J$29,S3228,"Cubic","Extrapolate=Linear","MultiX=Average","Skip=True","Sort=True")</f>
        <v>14.456793521924022</v>
      </c>
      <c r="U3228" s="43">
        <f ca="1">_xll.BInterpol('Base CDI'!$H$4:$H$28,'Base CDI'!$I$4:$I$29,S3228,"Cubic","Extrapolate=Linear","MultiX=Average","Skip=True","Sort=True")</f>
        <v>14.281789857442586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48990</v>
      </c>
      <c r="T3229" s="43">
        <f ca="1">_xll.BInterpol('Base CDI'!$H$4:$H$28,'Base CDI'!$J$4:$J$29,S3229,"Cubic","Extrapolate=Linear","MultiX=Average","Skip=True","Sort=True")</f>
        <v>14.456785106752269</v>
      </c>
      <c r="U3229" s="43">
        <f ca="1">_xll.BInterpol('Base CDI'!$H$4:$H$28,'Base CDI'!$I$4:$I$29,S3229,"Cubic","Extrapolate=Linear","MultiX=Average","Skip=True","Sort=True")</f>
        <v>14.281789407423346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48991</v>
      </c>
      <c r="T3230" s="43">
        <f ca="1">_xll.BInterpol('Base CDI'!$H$4:$H$28,'Base CDI'!$J$4:$J$29,S3230,"Cubic","Extrapolate=Linear","MultiX=Average","Skip=True","Sort=True")</f>
        <v>14.456776631077611</v>
      </c>
      <c r="U3230" s="43">
        <f ca="1">_xll.BInterpol('Base CDI'!$H$4:$H$28,'Base CDI'!$I$4:$I$29,S3230,"Cubic","Extrapolate=Linear","MultiX=Average","Skip=True","Sort=True")</f>
        <v>14.281788876247056</v>
      </c>
    </row>
    <row r="3231" spans="16:21" x14ac:dyDescent="0.25">
      <c r="P3231" s="10">
        <v>39212</v>
      </c>
      <c r="Q3231">
        <v>16.89207</v>
      </c>
      <c r="S3231" s="42">
        <f t="shared" ca="1" si="55"/>
        <v>48992</v>
      </c>
      <c r="T3231" s="43">
        <f ca="1">_xll.BInterpol('Base CDI'!$H$4:$H$28,'Base CDI'!$J$4:$J$29,S3231,"Cubic","Extrapolate=Linear","MultiX=Average","Skip=True","Sort=True")</f>
        <v>14.456768095270654</v>
      </c>
      <c r="U3231" s="43">
        <f ca="1">_xll.BInterpol('Base CDI'!$H$4:$H$28,'Base CDI'!$I$4:$I$29,S3231,"Cubic","Extrapolate=Linear","MultiX=Average","Skip=True","Sort=True")</f>
        <v>14.281788264376164</v>
      </c>
    </row>
    <row r="3232" spans="16:21" x14ac:dyDescent="0.25">
      <c r="P3232" s="10">
        <v>39213</v>
      </c>
      <c r="Q3232">
        <v>16.89988</v>
      </c>
      <c r="S3232" s="42">
        <f t="shared" ca="1" si="55"/>
        <v>48993</v>
      </c>
      <c r="T3232" s="43">
        <f ca="1">_xll.BInterpol('Base CDI'!$H$4:$H$28,'Base CDI'!$J$4:$J$29,S3232,"Cubic","Extrapolate=Linear","MultiX=Average","Skip=True","Sort=True")</f>
        <v>14.456759499702002</v>
      </c>
      <c r="U3232" s="43">
        <f ca="1">_xll.BInterpol('Base CDI'!$H$4:$H$28,'Base CDI'!$I$4:$I$29,S3232,"Cubic","Extrapolate=Linear","MultiX=Average","Skip=True","Sort=True")</f>
        <v>14.281787572273124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48994</v>
      </c>
      <c r="T3233" s="43">
        <f ca="1">_xll.BInterpol('Base CDI'!$H$4:$H$28,'Base CDI'!$J$4:$J$29,S3233,"Cubic","Extrapolate=Linear","MultiX=Average","Skip=True","Sort=True")</f>
        <v>14.456750844742263</v>
      </c>
      <c r="U3233" s="43">
        <f ca="1">_xll.BInterpol('Base CDI'!$H$4:$H$28,'Base CDI'!$I$4:$I$29,S3233,"Cubic","Extrapolate=Linear","MultiX=Average","Skip=True","Sort=True")</f>
        <v>14.281786800400385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48995</v>
      </c>
      <c r="T3234" s="43">
        <f ca="1">_xll.BInterpol('Base CDI'!$H$4:$H$28,'Base CDI'!$J$4:$J$29,S3234,"Cubic","Extrapolate=Linear","MultiX=Average","Skip=True","Sort=True")</f>
        <v>14.456742130762038</v>
      </c>
      <c r="U3234" s="43">
        <f ca="1">_xll.BInterpol('Base CDI'!$H$4:$H$28,'Base CDI'!$I$4:$I$29,S3234,"Cubic","Extrapolate=Linear","MultiX=Average","Skip=True","Sort=True")</f>
        <v>14.281785949220399</v>
      </c>
    </row>
    <row r="3235" spans="16:21" x14ac:dyDescent="0.25">
      <c r="P3235" s="10">
        <v>39218</v>
      </c>
      <c r="Q3235">
        <v>16.92333</v>
      </c>
      <c r="S3235" s="42">
        <f t="shared" ca="1" si="55"/>
        <v>48996</v>
      </c>
      <c r="T3235" s="43">
        <f ca="1">_xll.BInterpol('Base CDI'!$H$4:$H$28,'Base CDI'!$J$4:$J$29,S3235,"Cubic","Extrapolate=Linear","MultiX=Average","Skip=True","Sort=True")</f>
        <v>14.456733358131936</v>
      </c>
      <c r="U3235" s="43">
        <f ca="1">_xll.BInterpol('Base CDI'!$H$4:$H$28,'Base CDI'!$I$4:$I$29,S3235,"Cubic","Extrapolate=Linear","MultiX=Average","Skip=True","Sort=True")</f>
        <v>14.281785019195617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48997</v>
      </c>
      <c r="T3236" s="43">
        <f ca="1">_xll.BInterpol('Base CDI'!$H$4:$H$28,'Base CDI'!$J$4:$J$29,S3236,"Cubic","Extrapolate=Linear","MultiX=Average","Skip=True","Sort=True")</f>
        <v>14.456724527222562</v>
      </c>
      <c r="U3236" s="43">
        <f ca="1">_xll.BInterpol('Base CDI'!$H$4:$H$28,'Base CDI'!$I$4:$I$29,S3236,"Cubic","Extrapolate=Linear","MultiX=Average","Skip=True","Sort=True")</f>
        <v>14.28178401078849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48998</v>
      </c>
      <c r="T3237" s="43">
        <f ca="1">_xll.BInterpol('Base CDI'!$H$4:$H$28,'Base CDI'!$J$4:$J$29,S3237,"Cubic","Extrapolate=Linear","MultiX=Average","Skip=True","Sort=True")</f>
        <v>14.456715638404519</v>
      </c>
      <c r="U3237" s="43">
        <f ca="1">_xll.BInterpol('Base CDI'!$H$4:$H$28,'Base CDI'!$I$4:$I$29,S3237,"Cubic","Extrapolate=Linear","MultiX=Average","Skip=True","Sort=True")</f>
        <v>14.281782924461471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48999</v>
      </c>
      <c r="T3238" s="43">
        <f ca="1">_xll.BInterpol('Base CDI'!$H$4:$H$28,'Base CDI'!$J$4:$J$29,S3238,"Cubic","Extrapolate=Linear","MultiX=Average","Skip=True","Sort=True")</f>
        <v>14.456706692048414</v>
      </c>
      <c r="U3238" s="43">
        <f ca="1">_xll.BInterpol('Base CDI'!$H$4:$H$28,'Base CDI'!$I$4:$I$29,S3238,"Cubic","Extrapolate=Linear","MultiX=Average","Skip=True","Sort=True")</f>
        <v>14.281781760677008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49000</v>
      </c>
      <c r="T3239" s="43">
        <f ca="1">_xll.BInterpol('Base CDI'!$H$4:$H$28,'Base CDI'!$J$4:$J$29,S3239,"Cubic","Extrapolate=Linear","MultiX=Average","Skip=True","Sort=True")</f>
        <v>14.456697688524853</v>
      </c>
      <c r="U3239" s="43">
        <f ca="1">_xll.BInterpol('Base CDI'!$H$4:$H$28,'Base CDI'!$I$4:$I$29,S3239,"Cubic","Extrapolate=Linear","MultiX=Average","Skip=True","Sort=True")</f>
        <v>14.281780519897552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49001</v>
      </c>
      <c r="T3240" s="43">
        <f ca="1">_xll.BInterpol('Base CDI'!$H$4:$H$28,'Base CDI'!$J$4:$J$29,S3240,"Cubic","Extrapolate=Linear","MultiX=Average","Skip=True","Sort=True")</f>
        <v>14.456688628204439</v>
      </c>
      <c r="U3240" s="43">
        <f ca="1">_xll.BInterpol('Base CDI'!$H$4:$H$28,'Base CDI'!$I$4:$I$29,S3240,"Cubic","Extrapolate=Linear","MultiX=Average","Skip=True","Sort=True")</f>
        <v>14.281779202585557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49002</v>
      </c>
      <c r="T3241" s="43">
        <f ca="1">_xll.BInterpol('Base CDI'!$H$4:$H$28,'Base CDI'!$J$4:$J$29,S3241,"Cubic","Extrapolate=Linear","MultiX=Average","Skip=True","Sort=True")</f>
        <v>14.45667951145778</v>
      </c>
      <c r="U3241" s="43">
        <f ca="1">_xll.BInterpol('Base CDI'!$H$4:$H$28,'Base CDI'!$I$4:$I$29,S3241,"Cubic","Extrapolate=Linear","MultiX=Average","Skip=True","Sort=True")</f>
        <v>14.281777809203472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49003</v>
      </c>
      <c r="T3242" s="43">
        <f ca="1">_xll.BInterpol('Base CDI'!$H$4:$H$28,'Base CDI'!$J$4:$J$29,S3242,"Cubic","Extrapolate=Linear","MultiX=Average","Skip=True","Sort=True")</f>
        <v>14.456670338655481</v>
      </c>
      <c r="U3242" s="43">
        <f ca="1">_xll.BInterpol('Base CDI'!$H$4:$H$28,'Base CDI'!$I$4:$I$29,S3242,"Cubic","Extrapolate=Linear","MultiX=Average","Skip=True","Sort=True")</f>
        <v>14.281776340213748</v>
      </c>
    </row>
    <row r="3243" spans="16:21" x14ac:dyDescent="0.25">
      <c r="P3243" s="10">
        <v>39230</v>
      </c>
      <c r="Q3243">
        <v>16.98601</v>
      </c>
      <c r="S3243" s="42">
        <f t="shared" ca="1" si="55"/>
        <v>49004</v>
      </c>
      <c r="T3243" s="43">
        <f ca="1">_xll.BInterpol('Base CDI'!$H$4:$H$28,'Base CDI'!$J$4:$J$29,S3243,"Cubic","Extrapolate=Linear","MultiX=Average","Skip=True","Sort=True")</f>
        <v>14.456661110168147</v>
      </c>
      <c r="U3243" s="43">
        <f ca="1">_xll.BInterpol('Base CDI'!$H$4:$H$28,'Base CDI'!$I$4:$I$29,S3243,"Cubic","Extrapolate=Linear","MultiX=Average","Skip=True","Sort=True")</f>
        <v>14.281774796078837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49005</v>
      </c>
      <c r="T3244" s="43">
        <f ca="1">_xll.BInterpol('Base CDI'!$H$4:$H$28,'Base CDI'!$J$4:$J$29,S3244,"Cubic","Extrapolate=Linear","MultiX=Average","Skip=True","Sort=True")</f>
        <v>14.456651826366382</v>
      </c>
      <c r="U3244" s="43">
        <f ca="1">_xll.BInterpol('Base CDI'!$H$4:$H$28,'Base CDI'!$I$4:$I$29,S3244,"Cubic","Extrapolate=Linear","MultiX=Average","Skip=True","Sort=True")</f>
        <v>14.28177317726119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49006</v>
      </c>
      <c r="T3245" s="43">
        <f ca="1">_xll.BInterpol('Base CDI'!$H$4:$H$28,'Base CDI'!$J$4:$J$29,S3245,"Cubic","Extrapolate=Linear","MultiX=Average","Skip=True","Sort=True")</f>
        <v>14.456642487620794</v>
      </c>
      <c r="U3245" s="43">
        <f ca="1">_xll.BInterpol('Base CDI'!$H$4:$H$28,'Base CDI'!$I$4:$I$29,S3245,"Cubic","Extrapolate=Linear","MultiX=Average","Skip=True","Sort=True")</f>
        <v>14.281771484223258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49007</v>
      </c>
      <c r="T3246" s="43">
        <f ca="1">_xll.BInterpol('Base CDI'!$H$4:$H$28,'Base CDI'!$J$4:$J$29,S3246,"Cubic","Extrapolate=Linear","MultiX=Average","Skip=True","Sort=True")</f>
        <v>14.456633094301985</v>
      </c>
      <c r="U3246" s="43">
        <f ca="1">_xll.BInterpol('Base CDI'!$H$4:$H$28,'Base CDI'!$I$4:$I$29,S3246,"Cubic","Extrapolate=Linear","MultiX=Average","Skip=True","Sort=True")</f>
        <v>14.281769717427492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49008</v>
      </c>
      <c r="T3247" s="43">
        <f ca="1">_xll.BInterpol('Base CDI'!$H$4:$H$28,'Base CDI'!$J$4:$J$29,S3247,"Cubic","Extrapolate=Linear","MultiX=Average","Skip=True","Sort=True")</f>
        <v>14.456623646780564</v>
      </c>
      <c r="U3247" s="43">
        <f ca="1">_xll.BInterpol('Base CDI'!$H$4:$H$28,'Base CDI'!$I$4:$I$29,S3247,"Cubic","Extrapolate=Linear","MultiX=Average","Skip=True","Sort=True")</f>
        <v>14.281767877336343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49009</v>
      </c>
      <c r="T3248" s="43">
        <f ca="1">_xll.BInterpol('Base CDI'!$H$4:$H$28,'Base CDI'!$J$4:$J$29,S3248,"Cubic","Extrapolate=Linear","MultiX=Average","Skip=True","Sort=True")</f>
        <v>14.456614145427134</v>
      </c>
      <c r="U3248" s="43">
        <f ca="1">_xll.BInterpol('Base CDI'!$H$4:$H$28,'Base CDI'!$I$4:$I$29,S3248,"Cubic","Extrapolate=Linear","MultiX=Average","Skip=True","Sort=True")</f>
        <v>14.281765964412262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49010</v>
      </c>
      <c r="T3249" s="43">
        <f ca="1">_xll.BInterpol('Base CDI'!$H$4:$H$28,'Base CDI'!$J$4:$J$29,S3249,"Cubic","Extrapolate=Linear","MultiX=Average","Skip=True","Sort=True")</f>
        <v>14.456604590612301</v>
      </c>
      <c r="U3249" s="43">
        <f ca="1">_xll.BInterpol('Base CDI'!$H$4:$H$28,'Base CDI'!$I$4:$I$29,S3249,"Cubic","Extrapolate=Linear","MultiX=Average","Skip=True","Sort=True")</f>
        <v>14.281763979117699</v>
      </c>
    </row>
    <row r="3250" spans="16:21" x14ac:dyDescent="0.25">
      <c r="P3250" s="10">
        <v>39239</v>
      </c>
      <c r="Q3250">
        <v>17.04119</v>
      </c>
      <c r="S3250" s="42">
        <f t="shared" ca="1" si="55"/>
        <v>49011</v>
      </c>
      <c r="T3250" s="43">
        <f ca="1">_xll.BInterpol('Base CDI'!$H$4:$H$28,'Base CDI'!$J$4:$J$29,S3250,"Cubic","Extrapolate=Linear","MultiX=Average","Skip=True","Sort=True")</f>
        <v>14.456594982706671</v>
      </c>
      <c r="U3250" s="43">
        <f ca="1">_xll.BInterpol('Base CDI'!$H$4:$H$28,'Base CDI'!$I$4:$I$29,S3250,"Cubic","Extrapolate=Linear","MultiX=Average","Skip=True","Sort=True")</f>
        <v>14.281761921915107</v>
      </c>
    </row>
    <row r="3251" spans="16:21" x14ac:dyDescent="0.25">
      <c r="P3251" s="10">
        <v>39241</v>
      </c>
      <c r="Q3251">
        <v>17.04909</v>
      </c>
      <c r="S3251" s="42">
        <f t="shared" ca="1" si="55"/>
        <v>49012</v>
      </c>
      <c r="T3251" s="43">
        <f ca="1">_xll.BInterpol('Base CDI'!$H$4:$H$28,'Base CDI'!$J$4:$J$29,S3251,"Cubic","Extrapolate=Linear","MultiX=Average","Skip=True","Sort=True")</f>
        <v>14.456585322080848</v>
      </c>
      <c r="U3251" s="43">
        <f ca="1">_xll.BInterpol('Base CDI'!$H$4:$H$28,'Base CDI'!$I$4:$I$29,S3251,"Cubic","Extrapolate=Linear","MultiX=Average","Skip=True","Sort=True")</f>
        <v>14.281759793266938</v>
      </c>
    </row>
    <row r="3252" spans="16:21" x14ac:dyDescent="0.25">
      <c r="P3252" s="10">
        <v>39244</v>
      </c>
      <c r="Q3252">
        <v>17.05668</v>
      </c>
      <c r="S3252" s="42">
        <f t="shared" ca="1" si="55"/>
        <v>49013</v>
      </c>
      <c r="T3252" s="43">
        <f ca="1">_xll.BInterpol('Base CDI'!$H$4:$H$28,'Base CDI'!$J$4:$J$29,S3252,"Cubic","Extrapolate=Linear","MultiX=Average","Skip=True","Sort=True")</f>
        <v>14.456575609105437</v>
      </c>
      <c r="U3252" s="43">
        <f ca="1">_xll.BInterpol('Base CDI'!$H$4:$H$28,'Base CDI'!$I$4:$I$29,S3252,"Cubic","Extrapolate=Linear","MultiX=Average","Skip=True","Sort=True")</f>
        <v>14.281757593635639</v>
      </c>
    </row>
    <row r="3253" spans="16:21" x14ac:dyDescent="0.25">
      <c r="P3253" s="10">
        <v>39245</v>
      </c>
      <c r="Q3253">
        <v>17.06428</v>
      </c>
      <c r="S3253" s="42">
        <f t="shared" ca="1" si="55"/>
        <v>49014</v>
      </c>
      <c r="T3253" s="43">
        <f ca="1">_xll.BInterpol('Base CDI'!$H$4:$H$28,'Base CDI'!$J$4:$J$29,S3253,"Cubic","Extrapolate=Linear","MultiX=Average","Skip=True","Sort=True")</f>
        <v>14.456565844151047</v>
      </c>
      <c r="U3253" s="43">
        <f ca="1">_xll.BInterpol('Base CDI'!$H$4:$H$28,'Base CDI'!$I$4:$I$29,S3253,"Cubic","Extrapolate=Linear","MultiX=Average","Skip=True","Sort=True")</f>
        <v>14.281755323483663</v>
      </c>
    </row>
    <row r="3254" spans="16:21" x14ac:dyDescent="0.25">
      <c r="P3254" s="10">
        <v>39246</v>
      </c>
      <c r="Q3254">
        <v>17.07188</v>
      </c>
      <c r="S3254" s="42">
        <f t="shared" ca="1" si="55"/>
        <v>49015</v>
      </c>
      <c r="T3254" s="43">
        <f ca="1">_xll.BInterpol('Base CDI'!$H$4:$H$28,'Base CDI'!$J$4:$J$29,S3254,"Cubic","Extrapolate=Linear","MultiX=Average","Skip=True","Sort=True")</f>
        <v>14.456556027588279</v>
      </c>
      <c r="U3254" s="43">
        <f ca="1">_xll.BInterpol('Base CDI'!$H$4:$H$28,'Base CDI'!$I$4:$I$29,S3254,"Cubic","Extrapolate=Linear","MultiX=Average","Skip=True","Sort=True")</f>
        <v>14.281752983273464</v>
      </c>
    </row>
    <row r="3255" spans="16:21" x14ac:dyDescent="0.25">
      <c r="P3255" s="10">
        <v>39247</v>
      </c>
      <c r="Q3255">
        <v>17.07948</v>
      </c>
      <c r="S3255" s="42">
        <f t="shared" ca="1" si="55"/>
        <v>49016</v>
      </c>
      <c r="T3255" s="43">
        <f ca="1">_xll.BInterpol('Base CDI'!$H$4:$H$28,'Base CDI'!$J$4:$J$29,S3255,"Cubic","Extrapolate=Linear","MultiX=Average","Skip=True","Sort=True")</f>
        <v>14.456546159787742</v>
      </c>
      <c r="U3255" s="43">
        <f ca="1">_xll.BInterpol('Base CDI'!$H$4:$H$28,'Base CDI'!$I$4:$I$29,S3255,"Cubic","Extrapolate=Linear","MultiX=Average","Skip=True","Sort=True")</f>
        <v>14.281750573467489</v>
      </c>
    </row>
    <row r="3256" spans="16:21" x14ac:dyDescent="0.25">
      <c r="P3256" s="10">
        <v>39248</v>
      </c>
      <c r="Q3256">
        <v>17.08708</v>
      </c>
      <c r="S3256" s="42">
        <f t="shared" ca="1" si="55"/>
        <v>49017</v>
      </c>
      <c r="T3256" s="43">
        <f ca="1">_xll.BInterpol('Base CDI'!$H$4:$H$28,'Base CDI'!$J$4:$J$29,S3256,"Cubic","Extrapolate=Linear","MultiX=Average","Skip=True","Sort=True")</f>
        <v>14.456536241120038</v>
      </c>
      <c r="U3256" s="43">
        <f ca="1">_xll.BInterpol('Base CDI'!$H$4:$H$28,'Base CDI'!$I$4:$I$29,S3256,"Cubic","Extrapolate=Linear","MultiX=Average","Skip=True","Sort=True")</f>
        <v>14.28174809452819</v>
      </c>
    </row>
    <row r="3257" spans="16:21" x14ac:dyDescent="0.25">
      <c r="P3257" s="10">
        <v>39251</v>
      </c>
      <c r="Q3257">
        <v>17.09468</v>
      </c>
      <c r="S3257" s="42">
        <f t="shared" ca="1" si="55"/>
        <v>49018</v>
      </c>
      <c r="T3257" s="43">
        <f ca="1">_xll.BInterpol('Base CDI'!$H$4:$H$28,'Base CDI'!$J$4:$J$29,S3257,"Cubic","Extrapolate=Linear","MultiX=Average","Skip=True","Sort=True")</f>
        <v>14.456526271955775</v>
      </c>
      <c r="U3257" s="43">
        <f ca="1">_xll.BInterpol('Base CDI'!$H$4:$H$28,'Base CDI'!$I$4:$I$29,S3257,"Cubic","Extrapolate=Linear","MultiX=Average","Skip=True","Sort=True")</f>
        <v>14.281745546918021</v>
      </c>
    </row>
    <row r="3258" spans="16:21" x14ac:dyDescent="0.25">
      <c r="P3258" s="10">
        <v>39252</v>
      </c>
      <c r="Q3258">
        <v>17.10229</v>
      </c>
      <c r="S3258" s="42">
        <f t="shared" ca="1" si="55"/>
        <v>49019</v>
      </c>
      <c r="T3258" s="43">
        <f ca="1">_xll.BInterpol('Base CDI'!$H$4:$H$28,'Base CDI'!$J$4:$J$29,S3258,"Cubic","Extrapolate=Linear","MultiX=Average","Skip=True","Sort=True")</f>
        <v>14.456516252665557</v>
      </c>
      <c r="U3258" s="43">
        <f ca="1">_xll.BInterpol('Base CDI'!$H$4:$H$28,'Base CDI'!$I$4:$I$29,S3258,"Cubic","Extrapolate=Linear","MultiX=Average","Skip=True","Sort=True")</f>
        <v>14.28174293109943</v>
      </c>
    </row>
    <row r="3259" spans="16:21" x14ac:dyDescent="0.25">
      <c r="P3259" s="10">
        <v>39253</v>
      </c>
      <c r="Q3259">
        <v>17.1099</v>
      </c>
      <c r="S3259" s="42">
        <f t="shared" ca="1" si="55"/>
        <v>49020</v>
      </c>
      <c r="T3259" s="43">
        <f ca="1">_xll.BInterpol('Base CDI'!$H$4:$H$28,'Base CDI'!$J$4:$J$29,S3259,"Cubic","Extrapolate=Linear","MultiX=Average","Skip=True","Sort=True")</f>
        <v>14.45650618361999</v>
      </c>
      <c r="U3259" s="43">
        <f ca="1">_xll.BInterpol('Base CDI'!$H$4:$H$28,'Base CDI'!$I$4:$I$29,S3259,"Cubic","Extrapolate=Linear","MultiX=Average","Skip=True","Sort=True")</f>
        <v>14.281740247534868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49021</v>
      </c>
      <c r="T3260" s="43">
        <f ca="1">_xll.BInterpol('Base CDI'!$H$4:$H$28,'Base CDI'!$J$4:$J$29,S3260,"Cubic","Extrapolate=Linear","MultiX=Average","Skip=True","Sort=True")</f>
        <v>14.456496065189679</v>
      </c>
      <c r="U3260" s="43">
        <f ca="1">_xll.BInterpol('Base CDI'!$H$4:$H$28,'Base CDI'!$I$4:$I$29,S3260,"Cubic","Extrapolate=Linear","MultiX=Average","Skip=True","Sort=True")</f>
        <v>14.281737496686787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49022</v>
      </c>
      <c r="T3261" s="43">
        <f ca="1">_xll.BInterpol('Base CDI'!$H$4:$H$28,'Base CDI'!$J$4:$J$29,S3261,"Cubic","Extrapolate=Linear","MultiX=Average","Skip=True","Sort=True")</f>
        <v>14.45648589774523</v>
      </c>
      <c r="U3261" s="43">
        <f ca="1">_xll.BInterpol('Base CDI'!$H$4:$H$28,'Base CDI'!$I$4:$I$29,S3261,"Cubic","Extrapolate=Linear","MultiX=Average","Skip=True","Sort=True")</f>
        <v>14.281734679017639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49023</v>
      </c>
      <c r="T3262" s="43">
        <f ca="1">_xll.BInterpol('Base CDI'!$H$4:$H$28,'Base CDI'!$J$4:$J$29,S3262,"Cubic","Extrapolate=Linear","MultiX=Average","Skip=True","Sort=True")</f>
        <v>14.456475681657247</v>
      </c>
      <c r="U3262" s="43">
        <f ca="1">_xll.BInterpol('Base CDI'!$H$4:$H$28,'Base CDI'!$I$4:$I$29,S3262,"Cubic","Extrapolate=Linear","MultiX=Average","Skip=True","Sort=True")</f>
        <v>14.281731794989874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49024</v>
      </c>
      <c r="T3263" s="43">
        <f ca="1">_xll.BInterpol('Base CDI'!$H$4:$H$28,'Base CDI'!$J$4:$J$29,S3263,"Cubic","Extrapolate=Linear","MultiX=Average","Skip=True","Sort=True")</f>
        <v>14.456465417296338</v>
      </c>
      <c r="U3263" s="43">
        <f ca="1">_xll.BInterpol('Base CDI'!$H$4:$H$28,'Base CDI'!$I$4:$I$29,S3263,"Cubic","Extrapolate=Linear","MultiX=Average","Skip=True","Sort=True")</f>
        <v>14.281728845065944</v>
      </c>
    </row>
    <row r="3264" spans="16:21" x14ac:dyDescent="0.25">
      <c r="P3264" s="10">
        <v>39260</v>
      </c>
      <c r="Q3264">
        <v>17.14799</v>
      </c>
      <c r="S3264" s="42">
        <f t="shared" ca="1" si="55"/>
        <v>49025</v>
      </c>
      <c r="T3264" s="43">
        <f ca="1">_xll.BInterpol('Base CDI'!$H$4:$H$28,'Base CDI'!$J$4:$J$29,S3264,"Cubic","Extrapolate=Linear","MultiX=Average","Skip=True","Sort=True")</f>
        <v>14.456455105033106</v>
      </c>
      <c r="U3264" s="43">
        <f ca="1">_xll.BInterpol('Base CDI'!$H$4:$H$28,'Base CDI'!$I$4:$I$29,S3264,"Cubic","Extrapolate=Linear","MultiX=Average","Skip=True","Sort=True")</f>
        <v>14.281725829708298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49026</v>
      </c>
      <c r="T3265" s="43">
        <f ca="1">_xll.BInterpol('Base CDI'!$H$4:$H$28,'Base CDI'!$J$4:$J$29,S3265,"Cubic","Extrapolate=Linear","MultiX=Average","Skip=True","Sort=True")</f>
        <v>14.456444745238157</v>
      </c>
      <c r="U3265" s="43">
        <f ca="1">_xll.BInterpol('Base CDI'!$H$4:$H$28,'Base CDI'!$I$4:$I$29,S3265,"Cubic","Extrapolate=Linear","MultiX=Average","Skip=True","Sort=True")</f>
        <v>14.281722749379389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49027</v>
      </c>
      <c r="T3266" s="43">
        <f ca="1">_xll.BInterpol('Base CDI'!$H$4:$H$28,'Base CDI'!$J$4:$J$29,S3266,"Cubic","Extrapolate=Linear","MultiX=Average","Skip=True","Sort=True")</f>
        <v>14.456434338282095</v>
      </c>
      <c r="U3266" s="43">
        <f ca="1">_xll.BInterpol('Base CDI'!$H$4:$H$28,'Base CDI'!$I$4:$I$29,S3266,"Cubic","Extrapolate=Linear","MultiX=Average","Skip=True","Sort=True")</f>
        <v>14.281719604541667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49028</v>
      </c>
      <c r="T3267" s="43">
        <f ca="1">_xll.BInterpol('Base CDI'!$H$4:$H$28,'Base CDI'!$J$4:$J$29,S3267,"Cubic","Extrapolate=Linear","MultiX=Average","Skip=True","Sort=True")</f>
        <v>14.456423884535528</v>
      </c>
      <c r="U3267" s="43">
        <f ca="1">_xll.BInterpol('Base CDI'!$H$4:$H$28,'Base CDI'!$I$4:$I$29,S3267,"Cubic","Extrapolate=Linear","MultiX=Average","Skip=True","Sort=True")</f>
        <v>14.281716395657584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49029</v>
      </c>
      <c r="T3268" s="43">
        <f ca="1">_xll.BInterpol('Base CDI'!$H$4:$H$28,'Base CDI'!$J$4:$J$29,S3268,"Cubic","Extrapolate=Linear","MultiX=Average","Skip=True","Sort=True")</f>
        <v>14.456413384369061</v>
      </c>
      <c r="U3268" s="43">
        <f ca="1">_xll.BInterpol('Base CDI'!$H$4:$H$28,'Base CDI'!$I$4:$I$29,S3268,"Cubic","Extrapolate=Linear","MultiX=Average","Skip=True","Sort=True")</f>
        <v>14.281713123189592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49030</v>
      </c>
      <c r="T3269" s="43">
        <f ca="1">_xll.BInterpol('Base CDI'!$H$4:$H$28,'Base CDI'!$J$4:$J$29,S3269,"Cubic","Extrapolate=Linear","MultiX=Average","Skip=True","Sort=True")</f>
        <v>14.456402838153297</v>
      </c>
      <c r="U3269" s="43">
        <f ca="1">_xll.BInterpol('Base CDI'!$H$4:$H$28,'Base CDI'!$I$4:$I$29,S3269,"Cubic","Extrapolate=Linear","MultiX=Average","Skip=True","Sort=True")</f>
        <v>14.281709787600139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49031</v>
      </c>
      <c r="T3270" s="43">
        <f ca="1">_xll.BInterpol('Base CDI'!$H$4:$H$28,'Base CDI'!$J$4:$J$29,S3270,"Cubic","Extrapolate=Linear","MultiX=Average","Skip=True","Sort=True")</f>
        <v>14.456392246258844</v>
      </c>
      <c r="U3270" s="43">
        <f ca="1">_xll.BInterpol('Base CDI'!$H$4:$H$28,'Base CDI'!$I$4:$I$29,S3270,"Cubic","Extrapolate=Linear","MultiX=Average","Skip=True","Sort=True")</f>
        <v>14.281706389351678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49032</v>
      </c>
      <c r="T3271" s="43">
        <f ca="1">_xll.BInterpol('Base CDI'!$H$4:$H$28,'Base CDI'!$J$4:$J$29,S3271,"Cubic","Extrapolate=Linear","MultiX=Average","Skip=True","Sort=True")</f>
        <v>14.456381609056304</v>
      </c>
      <c r="U3271" s="43">
        <f ca="1">_xll.BInterpol('Base CDI'!$H$4:$H$28,'Base CDI'!$I$4:$I$29,S3271,"Cubic","Extrapolate=Linear","MultiX=Average","Skip=True","Sort=True")</f>
        <v>14.281702928906661</v>
      </c>
    </row>
    <row r="3272" spans="16:21" x14ac:dyDescent="0.25">
      <c r="P3272" s="10">
        <v>39272</v>
      </c>
      <c r="Q3272">
        <v>17.20918</v>
      </c>
      <c r="S3272" s="42">
        <f t="shared" ca="1" si="55"/>
        <v>49033</v>
      </c>
      <c r="T3272" s="43">
        <f ca="1">_xll.BInterpol('Base CDI'!$H$4:$H$28,'Base CDI'!$J$4:$J$29,S3272,"Cubic","Extrapolate=Linear","MultiX=Average","Skip=True","Sort=True")</f>
        <v>14.456370926916287</v>
      </c>
      <c r="U3272" s="43">
        <f ca="1">_xll.BInterpol('Base CDI'!$H$4:$H$28,'Base CDI'!$I$4:$I$29,S3272,"Cubic","Extrapolate=Linear","MultiX=Average","Skip=True","Sort=True")</f>
        <v>14.281699406727537</v>
      </c>
    </row>
    <row r="3273" spans="16:21" x14ac:dyDescent="0.25">
      <c r="P3273" s="10">
        <v>39273</v>
      </c>
      <c r="Q3273">
        <v>17.21686</v>
      </c>
      <c r="S3273" s="42">
        <f t="shared" ca="1" si="55"/>
        <v>49034</v>
      </c>
      <c r="T3273" s="43">
        <f ca="1">_xll.BInterpol('Base CDI'!$H$4:$H$28,'Base CDI'!$J$4:$J$29,S3273,"Cubic","Extrapolate=Linear","MultiX=Average","Skip=True","Sort=True")</f>
        <v>14.456360200209396</v>
      </c>
      <c r="U3273" s="43">
        <f ca="1">_xll.BInterpol('Base CDI'!$H$4:$H$28,'Base CDI'!$I$4:$I$29,S3273,"Cubic","Extrapolate=Linear","MultiX=Average","Skip=True","Sort=True")</f>
        <v>14.281695823276758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49035</v>
      </c>
      <c r="T3274" s="43">
        <f ca="1">_xll.BInterpol('Base CDI'!$H$4:$H$28,'Base CDI'!$J$4:$J$29,S3274,"Cubic","Extrapolate=Linear","MultiX=Average","Skip=True","Sort=True")</f>
        <v>14.456349429306236</v>
      </c>
      <c r="U3274" s="43">
        <f ca="1">_xll.BInterpol('Base CDI'!$H$4:$H$28,'Base CDI'!$I$4:$I$29,S3274,"Cubic","Extrapolate=Linear","MultiX=Average","Skip=True","Sort=True")</f>
        <v>14.281692179016776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49036</v>
      </c>
      <c r="T3275" s="43">
        <f ca="1">_xll.BInterpol('Base CDI'!$H$4:$H$28,'Base CDI'!$J$4:$J$29,S3275,"Cubic","Extrapolate=Linear","MultiX=Average","Skip=True","Sort=True")</f>
        <v>14.456338614577414</v>
      </c>
      <c r="U3275" s="43">
        <f ca="1">_xll.BInterpol('Base CDI'!$H$4:$H$28,'Base CDI'!$I$4:$I$29,S3275,"Cubic","Extrapolate=Linear","MultiX=Average","Skip=True","Sort=True")</f>
        <v>14.281688474410041</v>
      </c>
    </row>
    <row r="3276" spans="16:21" x14ac:dyDescent="0.25">
      <c r="P3276" s="10">
        <v>39276</v>
      </c>
      <c r="Q3276">
        <v>17.23987</v>
      </c>
      <c r="S3276" s="42">
        <f t="shared" ca="1" si="56"/>
        <v>49037</v>
      </c>
      <c r="T3276" s="43">
        <f ca="1">_xll.BInterpol('Base CDI'!$H$4:$H$28,'Base CDI'!$J$4:$J$29,S3276,"Cubic","Extrapolate=Linear","MultiX=Average","Skip=True","Sort=True")</f>
        <v>14.456327756393533</v>
      </c>
      <c r="U3276" s="43">
        <f ca="1">_xll.BInterpol('Base CDI'!$H$4:$H$28,'Base CDI'!$I$4:$I$29,S3276,"Cubic","Extrapolate=Linear","MultiX=Average","Skip=True","Sort=True")</f>
        <v>14.281684709919004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49038</v>
      </c>
      <c r="T3277" s="43">
        <f ca="1">_xll.BInterpol('Base CDI'!$H$4:$H$28,'Base CDI'!$J$4:$J$29,S3277,"Cubic","Extrapolate=Linear","MultiX=Average","Skip=True","Sort=True")</f>
        <v>14.456316855125198</v>
      </c>
      <c r="U3277" s="43">
        <f ca="1">_xll.BInterpol('Base CDI'!$H$4:$H$28,'Base CDI'!$I$4:$I$29,S3277,"Cubic","Extrapolate=Linear","MultiX=Average","Skip=True","Sort=True")</f>
        <v>14.281680886006116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49039</v>
      </c>
      <c r="T3278" s="43">
        <f ca="1">_xll.BInterpol('Base CDI'!$H$4:$H$28,'Base CDI'!$J$4:$J$29,S3278,"Cubic","Extrapolate=Linear","MultiX=Average","Skip=True","Sort=True")</f>
        <v>14.456305911143017</v>
      </c>
      <c r="U3278" s="43">
        <f ca="1">_xll.BInterpol('Base CDI'!$H$4:$H$28,'Base CDI'!$I$4:$I$29,S3278,"Cubic","Extrapolate=Linear","MultiX=Average","Skip=True","Sort=True")</f>
        <v>14.281677003133829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49040</v>
      </c>
      <c r="T3279" s="43">
        <f ca="1">_xll.BInterpol('Base CDI'!$H$4:$H$28,'Base CDI'!$J$4:$J$29,S3279,"Cubic","Extrapolate=Linear","MultiX=Average","Skip=True","Sort=True")</f>
        <v>14.456294924817596</v>
      </c>
      <c r="U3279" s="43">
        <f ca="1">_xll.BInterpol('Base CDI'!$H$4:$H$28,'Base CDI'!$I$4:$I$29,S3279,"Cubic","Extrapolate=Linear","MultiX=Average","Skip=True","Sort=True")</f>
        <v>14.281673061764593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49041</v>
      </c>
      <c r="T3280" s="43">
        <f ca="1">_xll.BInterpol('Base CDI'!$H$4:$H$28,'Base CDI'!$J$4:$J$29,S3280,"Cubic","Extrapolate=Linear","MultiX=Average","Skip=True","Sort=True")</f>
        <v>14.456283896519537</v>
      </c>
      <c r="U3280" s="43">
        <f ca="1">_xll.BInterpol('Base CDI'!$H$4:$H$28,'Base CDI'!$I$4:$I$29,S3280,"Cubic","Extrapolate=Linear","MultiX=Average","Skip=True","Sort=True")</f>
        <v>14.28166906236086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49042</v>
      </c>
      <c r="T3281" s="43">
        <f ca="1">_xll.BInterpol('Base CDI'!$H$4:$H$28,'Base CDI'!$J$4:$J$29,S3281,"Cubic","Extrapolate=Linear","MultiX=Average","Skip=True","Sort=True")</f>
        <v>14.456272826619447</v>
      </c>
      <c r="U3281" s="43">
        <f ca="1">_xll.BInterpol('Base CDI'!$H$4:$H$28,'Base CDI'!$I$4:$I$29,S3281,"Cubic","Extrapolate=Linear","MultiX=Average","Skip=True","Sort=True")</f>
        <v>14.281665005385081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49043</v>
      </c>
      <c r="T3282" s="43">
        <f ca="1">_xll.BInterpol('Base CDI'!$H$4:$H$28,'Base CDI'!$J$4:$J$29,S3282,"Cubic","Extrapolate=Linear","MultiX=Average","Skip=True","Sort=True")</f>
        <v>14.456261715487933</v>
      </c>
      <c r="U3282" s="43">
        <f ca="1">_xll.BInterpol('Base CDI'!$H$4:$H$28,'Base CDI'!$I$4:$I$29,S3282,"Cubic","Extrapolate=Linear","MultiX=Average","Skip=True","Sort=True")</f>
        <v>14.281660891299707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49044</v>
      </c>
      <c r="T3283" s="43">
        <f ca="1">_xll.BInterpol('Base CDI'!$H$4:$H$28,'Base CDI'!$J$4:$J$29,S3283,"Cubic","Extrapolate=Linear","MultiX=Average","Skip=True","Sort=True")</f>
        <v>14.456250563495598</v>
      </c>
      <c r="U3283" s="43">
        <f ca="1">_xll.BInterpol('Base CDI'!$H$4:$H$28,'Base CDI'!$I$4:$I$29,S3283,"Cubic","Extrapolate=Linear","MultiX=Average","Skip=True","Sort=True")</f>
        <v>14.281656720567188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49045</v>
      </c>
      <c r="T3284" s="43">
        <f ca="1">_xll.BInterpol('Base CDI'!$H$4:$H$28,'Base CDI'!$J$4:$J$29,S3284,"Cubic","Extrapolate=Linear","MultiX=Average","Skip=True","Sort=True")</f>
        <v>14.456239371013048</v>
      </c>
      <c r="U3284" s="43">
        <f ca="1">_xll.BInterpol('Base CDI'!$H$4:$H$28,'Base CDI'!$I$4:$I$29,S3284,"Cubic","Extrapolate=Linear","MultiX=Average","Skip=True","Sort=True")</f>
        <v>14.281652493649977</v>
      </c>
    </row>
    <row r="3285" spans="16:21" x14ac:dyDescent="0.25">
      <c r="P3285" s="10">
        <v>39289</v>
      </c>
      <c r="Q3285">
        <v>17.30753</v>
      </c>
      <c r="S3285" s="42">
        <f t="shared" ca="1" si="56"/>
        <v>49046</v>
      </c>
      <c r="T3285" s="43">
        <f ca="1">_xll.BInterpol('Base CDI'!$H$4:$H$28,'Base CDI'!$J$4:$J$29,S3285,"Cubic","Extrapolate=Linear","MultiX=Average","Skip=True","Sort=True")</f>
        <v>14.456228138410887</v>
      </c>
      <c r="U3285" s="43">
        <f ca="1">_xll.BInterpol('Base CDI'!$H$4:$H$28,'Base CDI'!$I$4:$I$29,S3285,"Cubic","Extrapolate=Linear","MultiX=Average","Skip=True","Sort=True")</f>
        <v>14.281648211010523</v>
      </c>
    </row>
    <row r="3286" spans="16:21" x14ac:dyDescent="0.25">
      <c r="P3286" s="10">
        <v>39290</v>
      </c>
      <c r="Q3286">
        <v>17.31493</v>
      </c>
      <c r="S3286" s="42">
        <f t="shared" ca="1" si="56"/>
        <v>49047</v>
      </c>
      <c r="T3286" s="43">
        <f ca="1">_xll.BInterpol('Base CDI'!$H$4:$H$28,'Base CDI'!$J$4:$J$29,S3286,"Cubic","Extrapolate=Linear","MultiX=Average","Skip=True","Sort=True")</f>
        <v>14.456216866059725</v>
      </c>
      <c r="U3286" s="43">
        <f ca="1">_xll.BInterpol('Base CDI'!$H$4:$H$28,'Base CDI'!$I$4:$I$29,S3286,"Cubic","Extrapolate=Linear","MultiX=Average","Skip=True","Sort=True")</f>
        <v>14.281643873111278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49048</v>
      </c>
      <c r="T3287" s="43">
        <f ca="1">_xll.BInterpol('Base CDI'!$H$4:$H$28,'Base CDI'!$J$4:$J$29,S3287,"Cubic","Extrapolate=Linear","MultiX=Average","Skip=True","Sort=True")</f>
        <v>14.456205554330163</v>
      </c>
      <c r="U3287" s="43">
        <f ca="1">_xll.BInterpol('Base CDI'!$H$4:$H$28,'Base CDI'!$I$4:$I$29,S3287,"Cubic","Extrapolate=Linear","MultiX=Average","Skip=True","Sort=True")</f>
        <v>14.281639480414695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49049</v>
      </c>
      <c r="T3288" s="43">
        <f ca="1">_xll.BInterpol('Base CDI'!$H$4:$H$28,'Base CDI'!$J$4:$J$29,S3288,"Cubic","Extrapolate=Linear","MultiX=Average","Skip=True","Sort=True")</f>
        <v>14.456194203592807</v>
      </c>
      <c r="U3288" s="43">
        <f ca="1">_xll.BInterpol('Base CDI'!$H$4:$H$28,'Base CDI'!$I$4:$I$29,S3288,"Cubic","Extrapolate=Linear","MultiX=Average","Skip=True","Sort=True")</f>
        <v>14.281635033383221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49050</v>
      </c>
      <c r="T3289" s="43">
        <f ca="1">_xll.BInterpol('Base CDI'!$H$4:$H$28,'Base CDI'!$J$4:$J$29,S3289,"Cubic","Extrapolate=Linear","MultiX=Average","Skip=True","Sort=True")</f>
        <v>14.456182814218263</v>
      </c>
      <c r="U3289" s="43">
        <f ca="1">_xll.BInterpol('Base CDI'!$H$4:$H$28,'Base CDI'!$I$4:$I$29,S3289,"Cubic","Extrapolate=Linear","MultiX=Average","Skip=True","Sort=True")</f>
        <v>14.281630532479312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49051</v>
      </c>
      <c r="T3290" s="43">
        <f ca="1">_xll.BInterpol('Base CDI'!$H$4:$H$28,'Base CDI'!$J$4:$J$29,S3290,"Cubic","Extrapolate=Linear","MultiX=Average","Skip=True","Sort=True")</f>
        <v>14.456171386577138</v>
      </c>
      <c r="U3290" s="43">
        <f ca="1">_xll.BInterpol('Base CDI'!$H$4:$H$28,'Base CDI'!$I$4:$I$29,S3290,"Cubic","Extrapolate=Linear","MultiX=Average","Skip=True","Sort=True")</f>
        <v>14.281625978165414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49052</v>
      </c>
      <c r="T3291" s="43">
        <f ca="1">_xll.BInterpol('Base CDI'!$H$4:$H$28,'Base CDI'!$J$4:$J$29,S3291,"Cubic","Extrapolate=Linear","MultiX=Average","Skip=True","Sort=True")</f>
        <v>14.456159921040033</v>
      </c>
      <c r="U3291" s="43">
        <f ca="1">_xll.BInterpol('Base CDI'!$H$4:$H$28,'Base CDI'!$I$4:$I$29,S3291,"Cubic","Extrapolate=Linear","MultiX=Average","Skip=True","Sort=True")</f>
        <v>14.281621370903983</v>
      </c>
    </row>
    <row r="3292" spans="16:21" x14ac:dyDescent="0.25">
      <c r="P3292" s="10">
        <v>39300</v>
      </c>
      <c r="Q3292">
        <v>17.35943</v>
      </c>
      <c r="S3292" s="42">
        <f t="shared" ca="1" si="56"/>
        <v>49053</v>
      </c>
      <c r="T3292" s="43">
        <f ca="1">_xll.BInterpol('Base CDI'!$H$4:$H$28,'Base CDI'!$J$4:$J$29,S3292,"Cubic","Extrapolate=Linear","MultiX=Average","Skip=True","Sort=True")</f>
        <v>14.456148417977559</v>
      </c>
      <c r="U3292" s="43">
        <f ca="1">_xll.BInterpol('Base CDI'!$H$4:$H$28,'Base CDI'!$I$4:$I$29,S3292,"Cubic","Extrapolate=Linear","MultiX=Average","Skip=True","Sort=True")</f>
        <v>14.281616711157465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49054</v>
      </c>
      <c r="T3293" s="43">
        <f ca="1">_xll.BInterpol('Base CDI'!$H$4:$H$28,'Base CDI'!$J$4:$J$29,S3293,"Cubic","Extrapolate=Linear","MultiX=Average","Skip=True","Sort=True")</f>
        <v>14.456136877760317</v>
      </c>
      <c r="U3293" s="43">
        <f ca="1">_xll.BInterpol('Base CDI'!$H$4:$H$28,'Base CDI'!$I$4:$I$29,S3293,"Cubic","Extrapolate=Linear","MultiX=Average","Skip=True","Sort=True")</f>
        <v>14.281611999388314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49055</v>
      </c>
      <c r="T3294" s="43">
        <f ca="1">_xll.BInterpol('Base CDI'!$H$4:$H$28,'Base CDI'!$J$4:$J$29,S3294,"Cubic","Extrapolate=Linear","MultiX=Average","Skip=True","Sort=True")</f>
        <v>14.456125300758915</v>
      </c>
      <c r="U3294" s="43">
        <f ca="1">_xll.BInterpol('Base CDI'!$H$4:$H$28,'Base CDI'!$I$4:$I$29,S3294,"Cubic","Extrapolate=Linear","MultiX=Average","Skip=True","Sort=True")</f>
        <v>14.281607236058981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49056</v>
      </c>
      <c r="T3295" s="43">
        <f ca="1">_xll.BInterpol('Base CDI'!$H$4:$H$28,'Base CDI'!$J$4:$J$29,S3295,"Cubic","Extrapolate=Linear","MultiX=Average","Skip=True","Sort=True")</f>
        <v>14.456113687343956</v>
      </c>
      <c r="U3295" s="43">
        <f ca="1">_xll.BInterpol('Base CDI'!$H$4:$H$28,'Base CDI'!$I$4:$I$29,S3295,"Cubic","Extrapolate=Linear","MultiX=Average","Skip=True","Sort=True")</f>
        <v>14.281602421631918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49057</v>
      </c>
      <c r="T3296" s="43">
        <f ca="1">_xll.BInterpol('Base CDI'!$H$4:$H$28,'Base CDI'!$J$4:$J$29,S3296,"Cubic","Extrapolate=Linear","MultiX=Average","Skip=True","Sort=True")</f>
        <v>14.456102037886048</v>
      </c>
      <c r="U3296" s="43">
        <f ca="1">_xll.BInterpol('Base CDI'!$H$4:$H$28,'Base CDI'!$I$4:$I$29,S3296,"Cubic","Extrapolate=Linear","MultiX=Average","Skip=True","Sort=True")</f>
        <v>14.281597556569574</v>
      </c>
    </row>
    <row r="3297" spans="16:21" x14ac:dyDescent="0.25">
      <c r="P3297" s="10">
        <v>39307</v>
      </c>
      <c r="Q3297">
        <v>17.39658</v>
      </c>
      <c r="S3297" s="42">
        <f t="shared" ca="1" si="56"/>
        <v>49058</v>
      </c>
      <c r="T3297" s="43">
        <f ca="1">_xll.BInterpol('Base CDI'!$H$4:$H$28,'Base CDI'!$J$4:$J$29,S3297,"Cubic","Extrapolate=Linear","MultiX=Average","Skip=True","Sort=True")</f>
        <v>14.456090352755796</v>
      </c>
      <c r="U3297" s="43">
        <f ca="1">_xll.BInterpol('Base CDI'!$H$4:$H$28,'Base CDI'!$I$4:$I$29,S3297,"Cubic","Extrapolate=Linear","MultiX=Average","Skip=True","Sort=True")</f>
        <v>14.281592641334402</v>
      </c>
    </row>
    <row r="3298" spans="16:21" x14ac:dyDescent="0.25">
      <c r="P3298" s="10">
        <v>39308</v>
      </c>
      <c r="Q3298">
        <v>17.40401</v>
      </c>
      <c r="S3298" s="42">
        <f t="shared" ca="1" si="56"/>
        <v>49059</v>
      </c>
      <c r="T3298" s="43">
        <f ca="1">_xll.BInterpol('Base CDI'!$H$4:$H$28,'Base CDI'!$J$4:$J$29,S3298,"Cubic","Extrapolate=Linear","MultiX=Average","Skip=True","Sort=True")</f>
        <v>14.456078632323802</v>
      </c>
      <c r="U3298" s="43">
        <f ca="1">_xll.BInterpol('Base CDI'!$H$4:$H$28,'Base CDI'!$I$4:$I$29,S3298,"Cubic","Extrapolate=Linear","MultiX=Average","Skip=True","Sort=True")</f>
        <v>14.281587676388851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49060</v>
      </c>
      <c r="T3299" s="43">
        <f ca="1">_xll.BInterpol('Base CDI'!$H$4:$H$28,'Base CDI'!$J$4:$J$29,S3299,"Cubic","Extrapolate=Linear","MultiX=Average","Skip=True","Sort=True")</f>
        <v>14.456066876960675</v>
      </c>
      <c r="U3299" s="43">
        <f ca="1">_xll.BInterpol('Base CDI'!$H$4:$H$28,'Base CDI'!$I$4:$I$29,S3299,"Cubic","Extrapolate=Linear","MultiX=Average","Skip=True","Sort=True")</f>
        <v>14.281582662195374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49061</v>
      </c>
      <c r="T3300" s="43">
        <f ca="1">_xll.BInterpol('Base CDI'!$H$4:$H$28,'Base CDI'!$J$4:$J$29,S3300,"Cubic","Extrapolate=Linear","MultiX=Average","Skip=True","Sort=True")</f>
        <v>14.456055087037019</v>
      </c>
      <c r="U3300" s="43">
        <f ca="1">_xll.BInterpol('Base CDI'!$H$4:$H$28,'Base CDI'!$I$4:$I$29,S3300,"Cubic","Extrapolate=Linear","MultiX=Average","Skip=True","Sort=True")</f>
        <v>14.281577599216421</v>
      </c>
    </row>
    <row r="3301" spans="16:21" x14ac:dyDescent="0.25">
      <c r="P3301" s="10">
        <v>39311</v>
      </c>
      <c r="Q3301">
        <v>17.42632</v>
      </c>
      <c r="S3301" s="42">
        <f t="shared" ca="1" si="56"/>
        <v>49062</v>
      </c>
      <c r="T3301" s="43">
        <f ca="1">_xll.BInterpol('Base CDI'!$H$4:$H$28,'Base CDI'!$J$4:$J$29,S3301,"Cubic","Extrapolate=Linear","MultiX=Average","Skip=True","Sort=True")</f>
        <v>14.456043262923441</v>
      </c>
      <c r="U3301" s="43">
        <f ca="1">_xll.BInterpol('Base CDI'!$H$4:$H$28,'Base CDI'!$I$4:$I$29,S3301,"Cubic","Extrapolate=Linear","MultiX=Average","Skip=True","Sort=True")</f>
        <v>14.281572487914444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49063</v>
      </c>
      <c r="T3302" s="43">
        <f ca="1">_xll.BInterpol('Base CDI'!$H$4:$H$28,'Base CDI'!$J$4:$J$29,S3302,"Cubic","Extrapolate=Linear","MultiX=Average","Skip=True","Sort=True")</f>
        <v>14.456031404990542</v>
      </c>
      <c r="U3302" s="43">
        <f ca="1">_xll.BInterpol('Base CDI'!$H$4:$H$28,'Base CDI'!$I$4:$I$29,S3302,"Cubic","Extrapolate=Linear","MultiX=Average","Skip=True","Sort=True")</f>
        <v>14.281567328751892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49064</v>
      </c>
      <c r="T3303" s="43">
        <f ca="1">_xll.BInterpol('Base CDI'!$H$4:$H$28,'Base CDI'!$J$4:$J$29,S3303,"Cubic","Extrapolate=Linear","MultiX=Average","Skip=True","Sort=True")</f>
        <v>14.456019513608933</v>
      </c>
      <c r="U3303" s="43">
        <f ca="1">_xll.BInterpol('Base CDI'!$H$4:$H$28,'Base CDI'!$I$4:$I$29,S3303,"Cubic","Extrapolate=Linear","MultiX=Average","Skip=True","Sort=True")</f>
        <v>14.281562122191218</v>
      </c>
    </row>
    <row r="3304" spans="16:21" x14ac:dyDescent="0.25">
      <c r="P3304" s="10">
        <v>39316</v>
      </c>
      <c r="Q3304">
        <v>17.44867</v>
      </c>
      <c r="S3304" s="42">
        <f t="shared" ca="1" si="56"/>
        <v>49065</v>
      </c>
      <c r="T3304" s="43">
        <f ca="1">_xll.BInterpol('Base CDI'!$H$4:$H$28,'Base CDI'!$J$4:$J$29,S3304,"Cubic","Extrapolate=Linear","MultiX=Average","Skip=True","Sort=True")</f>
        <v>14.456007589149214</v>
      </c>
      <c r="U3304" s="43">
        <f ca="1">_xll.BInterpol('Base CDI'!$H$4:$H$28,'Base CDI'!$I$4:$I$29,S3304,"Cubic","Extrapolate=Linear","MultiX=Average","Skip=True","Sort=True")</f>
        <v>14.281556868694873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49066</v>
      </c>
      <c r="T3305" s="43">
        <f ca="1">_xll.BInterpol('Base CDI'!$H$4:$H$28,'Base CDI'!$J$4:$J$29,S3305,"Cubic","Extrapolate=Linear","MultiX=Average","Skip=True","Sort=True")</f>
        <v>14.455995631981995</v>
      </c>
      <c r="U3305" s="43">
        <f ca="1">_xll.BInterpol('Base CDI'!$H$4:$H$28,'Base CDI'!$I$4:$I$29,S3305,"Cubic","Extrapolate=Linear","MultiX=Average","Skip=True","Sort=True")</f>
        <v>14.281551568725307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49067</v>
      </c>
      <c r="T3306" s="43">
        <f ca="1">_xll.BInterpol('Base CDI'!$H$4:$H$28,'Base CDI'!$J$4:$J$29,S3306,"Cubic","Extrapolate=Linear","MultiX=Average","Skip=True","Sort=True")</f>
        <v>14.45598364247788</v>
      </c>
      <c r="U3306" s="43">
        <f ca="1">_xll.BInterpol('Base CDI'!$H$4:$H$28,'Base CDI'!$I$4:$I$29,S3306,"Cubic","Extrapolate=Linear","MultiX=Average","Skip=True","Sort=True")</f>
        <v>14.281546222744971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49068</v>
      </c>
      <c r="T3307" s="43">
        <f ca="1">_xll.BInterpol('Base CDI'!$H$4:$H$28,'Base CDI'!$J$4:$J$29,S3307,"Cubic","Extrapolate=Linear","MultiX=Average","Skip=True","Sort=True")</f>
        <v>14.455971621007473</v>
      </c>
      <c r="U3307" s="43">
        <f ca="1">_xll.BInterpol('Base CDI'!$H$4:$H$28,'Base CDI'!$I$4:$I$29,S3307,"Cubic","Extrapolate=Linear","MultiX=Average","Skip=True","Sort=True")</f>
        <v>14.281540831216319</v>
      </c>
    </row>
    <row r="3308" spans="16:21" x14ac:dyDescent="0.25">
      <c r="P3308" s="10">
        <v>39322</v>
      </c>
      <c r="Q3308">
        <v>17.4785</v>
      </c>
      <c r="S3308" s="42">
        <f t="shared" ca="1" si="56"/>
        <v>49069</v>
      </c>
      <c r="T3308" s="43">
        <f ca="1">_xll.BInterpol('Base CDI'!$H$4:$H$28,'Base CDI'!$J$4:$J$29,S3308,"Cubic","Extrapolate=Linear","MultiX=Average","Skip=True","Sort=True")</f>
        <v>14.455959567941381</v>
      </c>
      <c r="U3308" s="43">
        <f ca="1">_xll.BInterpol('Base CDI'!$H$4:$H$28,'Base CDI'!$I$4:$I$29,S3308,"Cubic","Extrapolate=Linear","MultiX=Average","Skip=True","Sort=True")</f>
        <v>14.281535394601798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49070</v>
      </c>
      <c r="T3309" s="43">
        <f ca="1">_xll.BInterpol('Base CDI'!$H$4:$H$28,'Base CDI'!$J$4:$J$29,S3309,"Cubic","Extrapolate=Linear","MultiX=Average","Skip=True","Sort=True")</f>
        <v>14.455947483650206</v>
      </c>
      <c r="U3309" s="43">
        <f ca="1">_xll.BInterpol('Base CDI'!$H$4:$H$28,'Base CDI'!$I$4:$I$29,S3309,"Cubic","Extrapolate=Linear","MultiX=Average","Skip=True","Sort=True")</f>
        <v>14.281529913363862</v>
      </c>
    </row>
    <row r="3310" spans="16:21" x14ac:dyDescent="0.25">
      <c r="P3310" s="10">
        <v>39324</v>
      </c>
      <c r="Q3310">
        <v>17.49343</v>
      </c>
      <c r="S3310" s="42">
        <f t="shared" ca="1" si="56"/>
        <v>49071</v>
      </c>
      <c r="T3310" s="43">
        <f ca="1">_xll.BInterpol('Base CDI'!$H$4:$H$28,'Base CDI'!$J$4:$J$29,S3310,"Cubic","Extrapolate=Linear","MultiX=Average","Skip=True","Sort=True")</f>
        <v>14.455935368504559</v>
      </c>
      <c r="U3310" s="43">
        <f ca="1">_xll.BInterpol('Base CDI'!$H$4:$H$28,'Base CDI'!$I$4:$I$29,S3310,"Cubic","Extrapolate=Linear","MultiX=Average","Skip=True","Sort=True")</f>
        <v>14.281524387964961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49072</v>
      </c>
      <c r="T3311" s="43">
        <f ca="1">_xll.BInterpol('Base CDI'!$H$4:$H$28,'Base CDI'!$J$4:$J$29,S3311,"Cubic","Extrapolate=Linear","MultiX=Average","Skip=True","Sort=True")</f>
        <v>14.455923222875041</v>
      </c>
      <c r="U3311" s="43">
        <f ca="1">_xll.BInterpol('Base CDI'!$H$4:$H$28,'Base CDI'!$I$4:$I$29,S3311,"Cubic","Extrapolate=Linear","MultiX=Average","Skip=True","Sort=True")</f>
        <v>14.281518818867546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49073</v>
      </c>
      <c r="T3312" s="43">
        <f ca="1">_xll.BInterpol('Base CDI'!$H$4:$H$28,'Base CDI'!$J$4:$J$29,S3312,"Cubic","Extrapolate=Linear","MultiX=Average","Skip=True","Sort=True")</f>
        <v>14.455911047132259</v>
      </c>
      <c r="U3312" s="43">
        <f ca="1">_xll.BInterpol('Base CDI'!$H$4:$H$28,'Base CDI'!$I$4:$I$29,S3312,"Cubic","Extrapolate=Linear","MultiX=Average","Skip=True","Sort=True")</f>
        <v>14.281513206534068</v>
      </c>
    </row>
    <row r="3313" spans="16:21" x14ac:dyDescent="0.25">
      <c r="P3313" s="10">
        <v>39329</v>
      </c>
      <c r="Q3313">
        <v>17.51595</v>
      </c>
      <c r="S3313" s="42">
        <f t="shared" ca="1" si="56"/>
        <v>49074</v>
      </c>
      <c r="T3313" s="43">
        <f ca="1">_xll.BInterpol('Base CDI'!$H$4:$H$28,'Base CDI'!$J$4:$J$29,S3313,"Cubic","Extrapolate=Linear","MultiX=Average","Skip=True","Sort=True")</f>
        <v>14.455898841646817</v>
      </c>
      <c r="U3313" s="43">
        <f ca="1">_xll.BInterpol('Base CDI'!$H$4:$H$28,'Base CDI'!$I$4:$I$29,S3313,"Cubic","Extrapolate=Linear","MultiX=Average","Skip=True","Sort=True")</f>
        <v>14.28150755142698</v>
      </c>
    </row>
    <row r="3314" spans="16:21" x14ac:dyDescent="0.25">
      <c r="P3314" s="10">
        <v>39330</v>
      </c>
      <c r="Q3314">
        <v>17.52345</v>
      </c>
      <c r="S3314" s="42">
        <f t="shared" ca="1" si="56"/>
        <v>49075</v>
      </c>
      <c r="T3314" s="43">
        <f ca="1">_xll.BInterpol('Base CDI'!$H$4:$H$28,'Base CDI'!$J$4:$J$29,S3314,"Cubic","Extrapolate=Linear","MultiX=Average","Skip=True","Sort=True")</f>
        <v>14.455886606789322</v>
      </c>
      <c r="U3314" s="43">
        <f ca="1">_xll.BInterpol('Base CDI'!$H$4:$H$28,'Base CDI'!$I$4:$I$29,S3314,"Cubic","Extrapolate=Linear","MultiX=Average","Skip=True","Sort=True")</f>
        <v>14.281501854008729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49076</v>
      </c>
      <c r="T3315" s="43">
        <f ca="1">_xll.BInterpol('Base CDI'!$H$4:$H$28,'Base CDI'!$J$4:$J$29,S3315,"Cubic","Extrapolate=Linear","MultiX=Average","Skip=True","Sort=True")</f>
        <v>14.455874342930381</v>
      </c>
      <c r="U3315" s="43">
        <f ca="1">_xll.BInterpol('Base CDI'!$H$4:$H$28,'Base CDI'!$I$4:$I$29,S3315,"Cubic","Extrapolate=Linear","MultiX=Average","Skip=True","Sort=True")</f>
        <v>14.281496114741769</v>
      </c>
    </row>
    <row r="3316" spans="16:21" x14ac:dyDescent="0.25">
      <c r="P3316" s="10">
        <v>39335</v>
      </c>
      <c r="Q3316">
        <v>17.53828</v>
      </c>
      <c r="S3316" s="42">
        <f t="shared" ca="1" si="56"/>
        <v>49077</v>
      </c>
      <c r="T3316" s="43">
        <f ca="1">_xll.BInterpol('Base CDI'!$H$4:$H$28,'Base CDI'!$J$4:$J$29,S3316,"Cubic","Extrapolate=Linear","MultiX=Average","Skip=True","Sort=True")</f>
        <v>14.455862050440595</v>
      </c>
      <c r="U3316" s="43">
        <f ca="1">_xll.BInterpol('Base CDI'!$H$4:$H$28,'Base CDI'!$I$4:$I$29,S3316,"Cubic","Extrapolate=Linear","MultiX=Average","Skip=True","Sort=True")</f>
        <v>14.281490334088552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49078</v>
      </c>
      <c r="T3317" s="43">
        <f ca="1">_xll.BInterpol('Base CDI'!$H$4:$H$28,'Base CDI'!$J$4:$J$29,S3317,"Cubic","Extrapolate=Linear","MultiX=Average","Skip=True","Sort=True")</f>
        <v>14.455849729690572</v>
      </c>
      <c r="U3317" s="43">
        <f ca="1">_xll.BInterpol('Base CDI'!$H$4:$H$28,'Base CDI'!$I$4:$I$29,S3317,"Cubic","Extrapolate=Linear","MultiX=Average","Skip=True","Sort=True")</f>
        <v>14.281484512511526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49079</v>
      </c>
      <c r="T3318" s="43">
        <f ca="1">_xll.BInterpol('Base CDI'!$H$4:$H$28,'Base CDI'!$J$4:$J$29,S3318,"Cubic","Extrapolate=Linear","MultiX=Average","Skip=True","Sort=True")</f>
        <v>14.455837381050916</v>
      </c>
      <c r="U3318" s="43">
        <f ca="1">_xll.BInterpol('Base CDI'!$H$4:$H$28,'Base CDI'!$I$4:$I$29,S3318,"Cubic","Extrapolate=Linear","MultiX=Average","Skip=True","Sort=True")</f>
        <v>14.281478650473144</v>
      </c>
    </row>
    <row r="3319" spans="16:21" x14ac:dyDescent="0.25">
      <c r="P3319" s="10">
        <v>39338</v>
      </c>
      <c r="Q3319">
        <v>17.56033</v>
      </c>
      <c r="S3319" s="42">
        <f t="shared" ca="1" si="56"/>
        <v>49080</v>
      </c>
      <c r="T3319" s="43">
        <f ca="1">_xll.BInterpol('Base CDI'!$H$4:$H$28,'Base CDI'!$J$4:$J$29,S3319,"Cubic","Extrapolate=Linear","MultiX=Average","Skip=True","Sort=True")</f>
        <v>14.455825004892235</v>
      </c>
      <c r="U3319" s="43">
        <f ca="1">_xll.BInterpol('Base CDI'!$H$4:$H$28,'Base CDI'!$I$4:$I$29,S3319,"Cubic","Extrapolate=Linear","MultiX=Average","Skip=True","Sort=True")</f>
        <v>14.281472748435858</v>
      </c>
    </row>
    <row r="3320" spans="16:21" x14ac:dyDescent="0.25">
      <c r="P3320" s="10">
        <v>39339</v>
      </c>
      <c r="Q3320">
        <v>17.56767</v>
      </c>
      <c r="S3320" s="42">
        <f t="shared" ca="1" si="56"/>
        <v>49081</v>
      </c>
      <c r="T3320" s="43">
        <f ca="1">_xll.BInterpol('Base CDI'!$H$4:$H$28,'Base CDI'!$J$4:$J$29,S3320,"Cubic","Extrapolate=Linear","MultiX=Average","Skip=True","Sort=True")</f>
        <v>14.455812601585132</v>
      </c>
      <c r="U3320" s="43">
        <f ca="1">_xll.BInterpol('Base CDI'!$H$4:$H$28,'Base CDI'!$I$4:$I$29,S3320,"Cubic","Extrapolate=Linear","MultiX=Average","Skip=True","Sort=True")</f>
        <v>14.281466806862117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49082</v>
      </c>
      <c r="T3321" s="43">
        <f ca="1">_xll.BInterpol('Base CDI'!$H$4:$H$28,'Base CDI'!$J$4:$J$29,S3321,"Cubic","Extrapolate=Linear","MultiX=Average","Skip=True","Sort=True")</f>
        <v>14.455800171500213</v>
      </c>
      <c r="U3321" s="43">
        <f ca="1">_xll.BInterpol('Base CDI'!$H$4:$H$28,'Base CDI'!$I$4:$I$29,S3321,"Cubic","Extrapolate=Linear","MultiX=Average","Skip=True","Sort=True")</f>
        <v>14.281460826214373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49083</v>
      </c>
      <c r="T3322" s="43">
        <f ca="1">_xll.BInterpol('Base CDI'!$H$4:$H$28,'Base CDI'!$J$4:$J$29,S3322,"Cubic","Extrapolate=Linear","MultiX=Average","Skip=True","Sort=True")</f>
        <v>14.455787715008084</v>
      </c>
      <c r="U3322" s="43">
        <f ca="1">_xll.BInterpol('Base CDI'!$H$4:$H$28,'Base CDI'!$I$4:$I$29,S3322,"Cubic","Extrapolate=Linear","MultiX=Average","Skip=True","Sort=True")</f>
        <v>14.281454806955075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49084</v>
      </c>
      <c r="T3323" s="43">
        <f ca="1">_xll.BInterpol('Base CDI'!$H$4:$H$28,'Base CDI'!$J$4:$J$29,S3323,"Cubic","Extrapolate=Linear","MultiX=Average","Skip=True","Sort=True")</f>
        <v>14.455775232479349</v>
      </c>
      <c r="U3323" s="43">
        <f ca="1">_xll.BInterpol('Base CDI'!$H$4:$H$28,'Base CDI'!$I$4:$I$29,S3323,"Cubic","Extrapolate=Linear","MultiX=Average","Skip=True","Sort=True")</f>
        <v>14.281448749546678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49085</v>
      </c>
      <c r="T3324" s="43">
        <f ca="1">_xll.BInterpol('Base CDI'!$H$4:$H$28,'Base CDI'!$J$4:$J$29,S3324,"Cubic","Extrapolate=Linear","MultiX=Average","Skip=True","Sort=True")</f>
        <v>14.455762724284615</v>
      </c>
      <c r="U3324" s="43">
        <f ca="1">_xll.BInterpol('Base CDI'!$H$4:$H$28,'Base CDI'!$I$4:$I$29,S3324,"Cubic","Extrapolate=Linear","MultiX=Average","Skip=True","Sort=True")</f>
        <v>14.281442654451633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49086</v>
      </c>
      <c r="T3325" s="43">
        <f ca="1">_xll.BInterpol('Base CDI'!$H$4:$H$28,'Base CDI'!$J$4:$J$29,S3325,"Cubic","Extrapolate=Linear","MultiX=Average","Skip=True","Sort=True")</f>
        <v>14.455750190794486</v>
      </c>
      <c r="U3325" s="43">
        <f ca="1">_xll.BInterpol('Base CDI'!$H$4:$H$28,'Base CDI'!$I$4:$I$29,S3325,"Cubic","Extrapolate=Linear","MultiX=Average","Skip=True","Sort=True")</f>
        <v>14.281436522132386</v>
      </c>
    </row>
    <row r="3326" spans="16:21" x14ac:dyDescent="0.25">
      <c r="P3326" s="10">
        <v>39349</v>
      </c>
      <c r="Q3326">
        <v>17.61178</v>
      </c>
      <c r="S3326" s="42">
        <f t="shared" ca="1" si="56"/>
        <v>49087</v>
      </c>
      <c r="T3326" s="43">
        <f ca="1">_xll.BInterpol('Base CDI'!$H$4:$H$28,'Base CDI'!$J$4:$J$29,S3326,"Cubic","Extrapolate=Linear","MultiX=Average","Skip=True","Sort=True")</f>
        <v>14.455737632379568</v>
      </c>
      <c r="U3326" s="43">
        <f ca="1">_xll.BInterpol('Base CDI'!$H$4:$H$28,'Base CDI'!$I$4:$I$29,S3326,"Cubic","Extrapolate=Linear","MultiX=Average","Skip=True","Sort=True")</f>
        <v>14.281430353051393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49088</v>
      </c>
      <c r="T3327" s="43">
        <f ca="1">_xll.BInterpol('Base CDI'!$H$4:$H$28,'Base CDI'!$J$4:$J$29,S3327,"Cubic","Extrapolate=Linear","MultiX=Average","Skip=True","Sort=True")</f>
        <v>14.455725049410468</v>
      </c>
      <c r="U3327" s="43">
        <f ca="1">_xll.BInterpol('Base CDI'!$H$4:$H$28,'Base CDI'!$I$4:$I$29,S3327,"Cubic","Extrapolate=Linear","MultiX=Average","Skip=True","Sort=True")</f>
        <v>14.281424147671103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49089</v>
      </c>
      <c r="T3328" s="43">
        <f ca="1">_xll.BInterpol('Base CDI'!$H$4:$H$28,'Base CDI'!$J$4:$J$29,S3328,"Cubic","Extrapolate=Linear","MultiX=Average","Skip=True","Sort=True")</f>
        <v>14.455712442257788</v>
      </c>
      <c r="U3328" s="43">
        <f ca="1">_xll.BInterpol('Base CDI'!$H$4:$H$28,'Base CDI'!$I$4:$I$29,S3328,"Cubic","Extrapolate=Linear","MultiX=Average","Skip=True","Sort=True")</f>
        <v>14.281417906453969</v>
      </c>
    </row>
    <row r="3329" spans="16:21" x14ac:dyDescent="0.25">
      <c r="P3329" s="10">
        <v>39352</v>
      </c>
      <c r="Q3329">
        <v>17.63383</v>
      </c>
      <c r="S3329" s="42">
        <f t="shared" ca="1" si="56"/>
        <v>49090</v>
      </c>
      <c r="T3329" s="43">
        <f ca="1">_xll.BInterpol('Base CDI'!$H$4:$H$28,'Base CDI'!$J$4:$J$29,S3329,"Cubic","Extrapolate=Linear","MultiX=Average","Skip=True","Sort=True")</f>
        <v>14.455699811292135</v>
      </c>
      <c r="U3329" s="43">
        <f ca="1">_xll.BInterpol('Base CDI'!$H$4:$H$28,'Base CDI'!$I$4:$I$29,S3329,"Cubic","Extrapolate=Linear","MultiX=Average","Skip=True","Sort=True")</f>
        <v>14.281411629862438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49091</v>
      </c>
      <c r="T3330" s="43">
        <f ca="1">_xll.BInterpol('Base CDI'!$H$4:$H$28,'Base CDI'!$J$4:$J$29,S3330,"Cubic","Extrapolate=Linear","MultiX=Average","Skip=True","Sort=True")</f>
        <v>14.455687156884116</v>
      </c>
      <c r="U3330" s="43">
        <f ca="1">_xll.BInterpol('Base CDI'!$H$4:$H$28,'Base CDI'!$I$4:$I$29,S3330,"Cubic","Extrapolate=Linear","MultiX=Average","Skip=True","Sort=True")</f>
        <v>14.281405318358965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49092</v>
      </c>
      <c r="T3331" s="43">
        <f ca="1">_xll.BInterpol('Base CDI'!$H$4:$H$28,'Base CDI'!$J$4:$J$29,S3331,"Cubic","Extrapolate=Linear","MultiX=Average","Skip=True","Sort=True")</f>
        <v>14.455674479404333</v>
      </c>
      <c r="U3331" s="43">
        <f ca="1">_xll.BInterpol('Base CDI'!$H$4:$H$28,'Base CDI'!$I$4:$I$29,S3331,"Cubic","Extrapolate=Linear","MultiX=Average","Skip=True","Sort=True")</f>
        <v>14.281398972406</v>
      </c>
    </row>
    <row r="3332" spans="16:21" x14ac:dyDescent="0.25">
      <c r="P3332" s="10">
        <v>39357</v>
      </c>
      <c r="Q3332">
        <v>17.65596</v>
      </c>
      <c r="S3332" s="42">
        <f t="shared" ca="1" si="56"/>
        <v>49093</v>
      </c>
      <c r="T3332" s="43">
        <f ca="1">_xll.BInterpol('Base CDI'!$H$4:$H$28,'Base CDI'!$J$4:$J$29,S3332,"Cubic","Extrapolate=Linear","MultiX=Average","Skip=True","Sort=True")</f>
        <v>14.455661779223394</v>
      </c>
      <c r="U3332" s="43">
        <f ca="1">_xll.BInterpol('Base CDI'!$H$4:$H$28,'Base CDI'!$I$4:$I$29,S3332,"Cubic","Extrapolate=Linear","MultiX=Average","Skip=True","Sort=True")</f>
        <v>14.281392592465995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49094</v>
      </c>
      <c r="T3333" s="43">
        <f ca="1">_xll.BInterpol('Base CDI'!$H$4:$H$28,'Base CDI'!$J$4:$J$29,S3333,"Cubic","Extrapolate=Linear","MultiX=Average","Skip=True","Sort=True")</f>
        <v>14.455649056711904</v>
      </c>
      <c r="U3333" s="43">
        <f ca="1">_xll.BInterpol('Base CDI'!$H$4:$H$28,'Base CDI'!$I$4:$I$29,S3333,"Cubic","Extrapolate=Linear","MultiX=Average","Skip=True","Sort=True")</f>
        <v>14.281386179001398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49095</v>
      </c>
      <c r="T3334" s="43">
        <f ca="1">_xll.BInterpol('Base CDI'!$H$4:$H$28,'Base CDI'!$J$4:$J$29,S3334,"Cubic","Extrapolate=Linear","MultiX=Average","Skip=True","Sort=True")</f>
        <v>14.455636312240467</v>
      </c>
      <c r="U3334" s="43">
        <f ca="1">_xll.BInterpol('Base CDI'!$H$4:$H$28,'Base CDI'!$I$4:$I$29,S3334,"Cubic","Extrapolate=Linear","MultiX=Average","Skip=True","Sort=True")</f>
        <v>14.281379732474663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49096</v>
      </c>
      <c r="T3335" s="43">
        <f ca="1">_xll.BInterpol('Base CDI'!$H$4:$H$28,'Base CDI'!$J$4:$J$29,S3335,"Cubic","Extrapolate=Linear","MultiX=Average","Skip=True","Sort=True")</f>
        <v>14.455623546179689</v>
      </c>
      <c r="U3335" s="43">
        <f ca="1">_xll.BInterpol('Base CDI'!$H$4:$H$28,'Base CDI'!$I$4:$I$29,S3335,"Cubic","Extrapolate=Linear","MultiX=Average","Skip=True","Sort=True")</f>
        <v>14.281373253348239</v>
      </c>
    </row>
    <row r="3336" spans="16:21" x14ac:dyDescent="0.25">
      <c r="P3336" s="10">
        <v>39363</v>
      </c>
      <c r="Q3336">
        <v>17.68552</v>
      </c>
      <c r="S3336" s="42">
        <f t="shared" ca="1" si="56"/>
        <v>49097</v>
      </c>
      <c r="T3336" s="43">
        <f ca="1">_xll.BInterpol('Base CDI'!$H$4:$H$28,'Base CDI'!$J$4:$J$29,S3336,"Cubic","Extrapolate=Linear","MultiX=Average","Skip=True","Sort=True")</f>
        <v>14.455610758900177</v>
      </c>
      <c r="U3336" s="43">
        <f ca="1">_xll.BInterpol('Base CDI'!$H$4:$H$28,'Base CDI'!$I$4:$I$29,S3336,"Cubic","Extrapolate=Linear","MultiX=Average","Skip=True","Sort=True")</f>
        <v>14.281366742084579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49098</v>
      </c>
      <c r="T3337" s="43">
        <f ca="1">_xll.BInterpol('Base CDI'!$H$4:$H$28,'Base CDI'!$J$4:$J$29,S3337,"Cubic","Extrapolate=Linear","MultiX=Average","Skip=True","Sort=True")</f>
        <v>14.455597950772535</v>
      </c>
      <c r="U3337" s="43">
        <f ca="1">_xll.BInterpol('Base CDI'!$H$4:$H$28,'Base CDI'!$I$4:$I$29,S3337,"Cubic","Extrapolate=Linear","MultiX=Average","Skip=True","Sort=True")</f>
        <v>14.281360199146134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49099</v>
      </c>
      <c r="T3338" s="43">
        <f ca="1">_xll.BInterpol('Base CDI'!$H$4:$H$28,'Base CDI'!$J$4:$J$29,S3338,"Cubic","Extrapolate=Linear","MultiX=Average","Skip=True","Sort=True")</f>
        <v>14.455585122167369</v>
      </c>
      <c r="U3338" s="43">
        <f ca="1">_xll.BInterpol('Base CDI'!$H$4:$H$28,'Base CDI'!$I$4:$I$29,S3338,"Cubic","Extrapolate=Linear","MultiX=Average","Skip=True","Sort=True")</f>
        <v>14.281353624995353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49100</v>
      </c>
      <c r="T3339" s="43">
        <f ca="1">_xll.BInterpol('Base CDI'!$H$4:$H$28,'Base CDI'!$J$4:$J$29,S3339,"Cubic","Extrapolate=Linear","MultiX=Average","Skip=True","Sort=True")</f>
        <v>14.455572273455282</v>
      </c>
      <c r="U3339" s="43">
        <f ca="1">_xll.BInterpol('Base CDI'!$H$4:$H$28,'Base CDI'!$I$4:$I$29,S3339,"Cubic","Extrapolate=Linear","MultiX=Average","Skip=True","Sort=True")</f>
        <v>14.281347020094689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49101</v>
      </c>
      <c r="T3340" s="43">
        <f ca="1">_xll.BInterpol('Base CDI'!$H$4:$H$28,'Base CDI'!$J$4:$J$29,S3340,"Cubic","Extrapolate=Linear","MultiX=Average","Skip=True","Sort=True")</f>
        <v>14.455559405006882</v>
      </c>
      <c r="U3340" s="43">
        <f ca="1">_xll.BInterpol('Base CDI'!$H$4:$H$28,'Base CDI'!$I$4:$I$29,S3340,"Cubic","Extrapolate=Linear","MultiX=Average","Skip=True","Sort=True")</f>
        <v>14.281340384906592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49102</v>
      </c>
      <c r="T3341" s="43">
        <f ca="1">_xll.BInterpol('Base CDI'!$H$4:$H$28,'Base CDI'!$J$4:$J$29,S3341,"Cubic","Extrapolate=Linear","MultiX=Average","Skip=True","Sort=True")</f>
        <v>14.455546517192774</v>
      </c>
      <c r="U3341" s="43">
        <f ca="1">_xll.BInterpol('Base CDI'!$H$4:$H$28,'Base CDI'!$I$4:$I$29,S3341,"Cubic","Extrapolate=Linear","MultiX=Average","Skip=True","Sort=True")</f>
        <v>14.281333719893514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49103</v>
      </c>
      <c r="T3342" s="43">
        <f ca="1">_xll.BInterpol('Base CDI'!$H$4:$H$28,'Base CDI'!$J$4:$J$29,S3342,"Cubic","Extrapolate=Linear","MultiX=Average","Skip=True","Sort=True")</f>
        <v>14.455533610383563</v>
      </c>
      <c r="U3342" s="43">
        <f ca="1">_xll.BInterpol('Base CDI'!$H$4:$H$28,'Base CDI'!$I$4:$I$29,S3342,"Cubic","Extrapolate=Linear","MultiX=Average","Skip=True","Sort=True")</f>
        <v>14.281327025517905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49104</v>
      </c>
      <c r="T3343" s="43">
        <f ca="1">_xll.BInterpol('Base CDI'!$H$4:$H$28,'Base CDI'!$J$4:$J$29,S3343,"Cubic","Extrapolate=Linear","MultiX=Average","Skip=True","Sort=True")</f>
        <v>14.455520684949855</v>
      </c>
      <c r="U3343" s="43">
        <f ca="1">_xll.BInterpol('Base CDI'!$H$4:$H$28,'Base CDI'!$I$4:$I$29,S3343,"Cubic","Extrapolate=Linear","MultiX=Average","Skip=True","Sort=True")</f>
        <v>14.281320302242218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49105</v>
      </c>
      <c r="T3344" s="43">
        <f ca="1">_xll.BInterpol('Base CDI'!$H$4:$H$28,'Base CDI'!$J$4:$J$29,S3344,"Cubic","Extrapolate=Linear","MultiX=Average","Skip=True","Sort=True")</f>
        <v>14.455507741262254</v>
      </c>
      <c r="U3344" s="43">
        <f ca="1">_xll.BInterpol('Base CDI'!$H$4:$H$28,'Base CDI'!$I$4:$I$29,S3344,"Cubic","Extrapolate=Linear","MultiX=Average","Skip=True","Sort=True")</f>
        <v>14.281313550528902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49106</v>
      </c>
      <c r="T3345" s="43">
        <f ca="1">_xll.BInterpol('Base CDI'!$H$4:$H$28,'Base CDI'!$J$4:$J$29,S3345,"Cubic","Extrapolate=Linear","MultiX=Average","Skip=True","Sort=True")</f>
        <v>14.455494779691366</v>
      </c>
      <c r="U3345" s="43">
        <f ca="1">_xll.BInterpol('Base CDI'!$H$4:$H$28,'Base CDI'!$I$4:$I$29,S3345,"Cubic","Extrapolate=Linear","MultiX=Average","Skip=True","Sort=True")</f>
        <v>14.281306770840409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49107</v>
      </c>
      <c r="T3346" s="43">
        <f ca="1">_xll.BInterpol('Base CDI'!$H$4:$H$28,'Base CDI'!$J$4:$J$29,S3346,"Cubic","Extrapolate=Linear","MultiX=Average","Skip=True","Sort=True")</f>
        <v>14.455481800607798</v>
      </c>
      <c r="U3346" s="43">
        <f ca="1">_xll.BInterpol('Base CDI'!$H$4:$H$28,'Base CDI'!$I$4:$I$29,S3346,"Cubic","Extrapolate=Linear","MultiX=Average","Skip=True","Sort=True")</f>
        <v>14.281299963639189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49108</v>
      </c>
      <c r="T3347" s="43">
        <f ca="1">_xll.BInterpol('Base CDI'!$H$4:$H$28,'Base CDI'!$J$4:$J$29,S3347,"Cubic","Extrapolate=Linear","MultiX=Average","Skip=True","Sort=True")</f>
        <v>14.455468804382152</v>
      </c>
      <c r="U3347" s="43">
        <f ca="1">_xll.BInterpol('Base CDI'!$H$4:$H$28,'Base CDI'!$I$4:$I$29,S3347,"Cubic","Extrapolate=Linear","MultiX=Average","Skip=True","Sort=True")</f>
        <v>14.281293129387695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49109</v>
      </c>
      <c r="T3348" s="43">
        <f ca="1">_xll.BInterpol('Base CDI'!$H$4:$H$28,'Base CDI'!$J$4:$J$29,S3348,"Cubic","Extrapolate=Linear","MultiX=Average","Skip=True","Sort=True")</f>
        <v>14.455455791385035</v>
      </c>
      <c r="U3348" s="43">
        <f ca="1">_xll.BInterpol('Base CDI'!$H$4:$H$28,'Base CDI'!$I$4:$I$29,S3348,"Cubic","Extrapolate=Linear","MultiX=Average","Skip=True","Sort=True")</f>
        <v>14.281286268548378</v>
      </c>
    </row>
    <row r="3349" spans="16:21" x14ac:dyDescent="0.25">
      <c r="P3349" s="10">
        <v>39381</v>
      </c>
      <c r="Q3349">
        <v>17.78191</v>
      </c>
      <c r="S3349" s="42">
        <f t="shared" ca="1" si="57"/>
        <v>49110</v>
      </c>
      <c r="T3349" s="43">
        <f ca="1">_xll.BInterpol('Base CDI'!$H$4:$H$28,'Base CDI'!$J$4:$J$29,S3349,"Cubic","Extrapolate=Linear","MultiX=Average","Skip=True","Sort=True")</f>
        <v>14.455442761987053</v>
      </c>
      <c r="U3349" s="43">
        <f ca="1">_xll.BInterpol('Base CDI'!$H$4:$H$28,'Base CDI'!$I$4:$I$29,S3349,"Cubic","Extrapolate=Linear","MultiX=Average","Skip=True","Sort=True")</f>
        <v>14.281279381583687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49111</v>
      </c>
      <c r="T3350" s="43">
        <f ca="1">_xll.BInterpol('Base CDI'!$H$4:$H$28,'Base CDI'!$J$4:$J$29,S3350,"Cubic","Extrapolate=Linear","MultiX=Average","Skip=True","Sort=True")</f>
        <v>14.455429716558811</v>
      </c>
      <c r="U3350" s="43">
        <f ca="1">_xll.BInterpol('Base CDI'!$H$4:$H$28,'Base CDI'!$I$4:$I$29,S3350,"Cubic","Extrapolate=Linear","MultiX=Average","Skip=True","Sort=True")</f>
        <v>14.281272468956073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49112</v>
      </c>
      <c r="T3351" s="43">
        <f ca="1">_xll.BInterpol('Base CDI'!$H$4:$H$28,'Base CDI'!$J$4:$J$29,S3351,"Cubic","Extrapolate=Linear","MultiX=Average","Skip=True","Sort=True")</f>
        <v>14.455416655470916</v>
      </c>
      <c r="U3351" s="43">
        <f ca="1">_xll.BInterpol('Base CDI'!$H$4:$H$28,'Base CDI'!$I$4:$I$29,S3351,"Cubic","Extrapolate=Linear","MultiX=Average","Skip=True","Sort=True")</f>
        <v>14.281265531127991</v>
      </c>
    </row>
    <row r="3352" spans="16:21" x14ac:dyDescent="0.25">
      <c r="P3352" s="10">
        <v>39386</v>
      </c>
      <c r="Q3352">
        <v>17.80423</v>
      </c>
      <c r="S3352" s="42">
        <f t="shared" ca="1" si="57"/>
        <v>49113</v>
      </c>
      <c r="T3352" s="43">
        <f ca="1">_xll.BInterpol('Base CDI'!$H$4:$H$28,'Base CDI'!$J$4:$J$29,S3352,"Cubic","Extrapolate=Linear","MultiX=Average","Skip=True","Sort=True")</f>
        <v>14.45540357909397</v>
      </c>
      <c r="U3352" s="43">
        <f ca="1">_xll.BInterpol('Base CDI'!$H$4:$H$28,'Base CDI'!$I$4:$I$29,S3352,"Cubic","Extrapolate=Linear","MultiX=Average","Skip=True","Sort=True")</f>
        <v>14.281258568561888</v>
      </c>
    </row>
    <row r="3353" spans="16:21" x14ac:dyDescent="0.25">
      <c r="P3353" s="10">
        <v>39387</v>
      </c>
      <c r="Q3353">
        <v>17.81166</v>
      </c>
      <c r="S3353" s="42">
        <f t="shared" ca="1" si="57"/>
        <v>49114</v>
      </c>
      <c r="T3353" s="43">
        <f ca="1">_xll.BInterpol('Base CDI'!$H$4:$H$28,'Base CDI'!$J$4:$J$29,S3353,"Cubic","Extrapolate=Linear","MultiX=Average","Skip=True","Sort=True")</f>
        <v>14.455390487798581</v>
      </c>
      <c r="U3353" s="43">
        <f ca="1">_xll.BInterpol('Base CDI'!$H$4:$H$28,'Base CDI'!$I$4:$I$29,S3353,"Cubic","Extrapolate=Linear","MultiX=Average","Skip=True","Sort=True")</f>
        <v>14.281251581720218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49115</v>
      </c>
      <c r="T3354" s="43">
        <f ca="1">_xll.BInterpol('Base CDI'!$H$4:$H$28,'Base CDI'!$J$4:$J$29,S3354,"Cubic","Extrapolate=Linear","MultiX=Average","Skip=True","Sort=True")</f>
        <v>14.455377381955353</v>
      </c>
      <c r="U3354" s="43">
        <f ca="1">_xll.BInterpol('Base CDI'!$H$4:$H$28,'Base CDI'!$I$4:$I$29,S3354,"Cubic","Extrapolate=Linear","MultiX=Average","Skip=True","Sort=True")</f>
        <v>14.281244571065429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49116</v>
      </c>
      <c r="T3355" s="43">
        <f ca="1">_xll.BInterpol('Base CDI'!$H$4:$H$28,'Base CDI'!$J$4:$J$29,S3355,"Cubic","Extrapolate=Linear","MultiX=Average","Skip=True","Sort=True")</f>
        <v>14.455364261934891</v>
      </c>
      <c r="U3355" s="43">
        <f ca="1">_xll.BInterpol('Base CDI'!$H$4:$H$28,'Base CDI'!$I$4:$I$29,S3355,"Cubic","Extrapolate=Linear","MultiX=Average","Skip=True","Sort=True")</f>
        <v>14.281237537059974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49117</v>
      </c>
      <c r="T3356" s="43">
        <f ca="1">_xll.BInterpol('Base CDI'!$H$4:$H$28,'Base CDI'!$J$4:$J$29,S3356,"Cubic","Extrapolate=Linear","MultiX=Average","Skip=True","Sort=True")</f>
        <v>14.455351128107804</v>
      </c>
      <c r="U3356" s="43">
        <f ca="1">_xll.BInterpol('Base CDI'!$H$4:$H$28,'Base CDI'!$I$4:$I$29,S3356,"Cubic","Extrapolate=Linear","MultiX=Average","Skip=True","Sort=True")</f>
        <v>14.281230480166304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49118</v>
      </c>
      <c r="T3357" s="43">
        <f ca="1">_xll.BInterpol('Base CDI'!$H$4:$H$28,'Base CDI'!$J$4:$J$29,S3357,"Cubic","Extrapolate=Linear","MultiX=Average","Skip=True","Sort=True")</f>
        <v>14.455337980844693</v>
      </c>
      <c r="U3357" s="43">
        <f ca="1">_xll.BInterpol('Base CDI'!$H$4:$H$28,'Base CDI'!$I$4:$I$29,S3357,"Cubic","Extrapolate=Linear","MultiX=Average","Skip=True","Sort=True")</f>
        <v>14.281223400846871</v>
      </c>
    </row>
    <row r="3358" spans="16:21" x14ac:dyDescent="0.25">
      <c r="P3358" s="10">
        <v>39395</v>
      </c>
      <c r="Q3358">
        <v>17.84892</v>
      </c>
      <c r="S3358" s="42">
        <f t="shared" ca="1" si="57"/>
        <v>49119</v>
      </c>
      <c r="T3358" s="43">
        <f ca="1">_xll.BInterpol('Base CDI'!$H$4:$H$28,'Base CDI'!$J$4:$J$29,S3358,"Cubic","Extrapolate=Linear","MultiX=Average","Skip=True","Sort=True")</f>
        <v>14.455324820516164</v>
      </c>
      <c r="U3358" s="43">
        <f ca="1">_xll.BInterpol('Base CDI'!$H$4:$H$28,'Base CDI'!$I$4:$I$29,S3358,"Cubic","Extrapolate=Linear","MultiX=Average","Skip=True","Sort=True")</f>
        <v>14.281216299564123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49120</v>
      </c>
      <c r="T3359" s="43">
        <f ca="1">_xll.BInterpol('Base CDI'!$H$4:$H$28,'Base CDI'!$J$4:$J$29,S3359,"Cubic","Extrapolate=Linear","MultiX=Average","Skip=True","Sort=True")</f>
        <v>14.455311647492824</v>
      </c>
      <c r="U3359" s="43">
        <f ca="1">_xll.BInterpol('Base CDI'!$H$4:$H$28,'Base CDI'!$I$4:$I$29,S3359,"Cubic","Extrapolate=Linear","MultiX=Average","Skip=True","Sort=True")</f>
        <v>14.281209176780514</v>
      </c>
    </row>
    <row r="3360" spans="16:21" x14ac:dyDescent="0.25">
      <c r="P3360" s="10">
        <v>39399</v>
      </c>
      <c r="Q3360">
        <v>17.86384</v>
      </c>
      <c r="S3360" s="42">
        <f t="shared" ca="1" si="57"/>
        <v>49121</v>
      </c>
      <c r="T3360" s="43">
        <f ca="1">_xll.BInterpol('Base CDI'!$H$4:$H$28,'Base CDI'!$J$4:$J$29,S3360,"Cubic","Extrapolate=Linear","MultiX=Average","Skip=True","Sort=True")</f>
        <v>14.455298462145278</v>
      </c>
      <c r="U3360" s="43">
        <f ca="1">_xll.BInterpol('Base CDI'!$H$4:$H$28,'Base CDI'!$I$4:$I$29,S3360,"Cubic","Extrapolate=Linear","MultiX=Average","Skip=True","Sort=True")</f>
        <v>14.281202032958493</v>
      </c>
    </row>
    <row r="3361" spans="16:21" x14ac:dyDescent="0.25">
      <c r="P3361" s="10">
        <v>39400</v>
      </c>
      <c r="Q3361">
        <v>17.87133</v>
      </c>
      <c r="S3361" s="42">
        <f t="shared" ca="1" si="57"/>
        <v>49122</v>
      </c>
      <c r="T3361" s="43">
        <f ca="1">_xll.BInterpol('Base CDI'!$H$4:$H$28,'Base CDI'!$J$4:$J$29,S3361,"Cubic","Extrapolate=Linear","MultiX=Average","Skip=True","Sort=True")</f>
        <v>14.455285264844131</v>
      </c>
      <c r="U3361" s="43">
        <f ca="1">_xll.BInterpol('Base CDI'!$H$4:$H$28,'Base CDI'!$I$4:$I$29,S3361,"Cubic","Extrapolate=Linear","MultiX=Average","Skip=True","Sort=True")</f>
        <v>14.281194868560513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49123</v>
      </c>
      <c r="T3362" s="43">
        <f ca="1">_xll.BInterpol('Base CDI'!$H$4:$H$28,'Base CDI'!$J$4:$J$29,S3362,"Cubic","Extrapolate=Linear","MultiX=Average","Skip=True","Sort=True")</f>
        <v>14.455272055959988</v>
      </c>
      <c r="U3362" s="43">
        <f ca="1">_xll.BInterpol('Base CDI'!$H$4:$H$28,'Base CDI'!$I$4:$I$29,S3362,"Cubic","Extrapolate=Linear","MultiX=Average","Skip=True","Sort=True")</f>
        <v>14.281187684049025</v>
      </c>
    </row>
    <row r="3363" spans="16:21" x14ac:dyDescent="0.25">
      <c r="P3363" s="10">
        <v>39405</v>
      </c>
      <c r="Q3363">
        <v>17.88627</v>
      </c>
      <c r="S3363" s="42">
        <f t="shared" ca="1" si="57"/>
        <v>49124</v>
      </c>
      <c r="T3363" s="43">
        <f ca="1">_xll.BInterpol('Base CDI'!$H$4:$H$28,'Base CDI'!$J$4:$J$29,S3363,"Cubic","Extrapolate=Linear","MultiX=Average","Skip=True","Sort=True")</f>
        <v>14.455258835863456</v>
      </c>
      <c r="U3363" s="43">
        <f ca="1">_xll.BInterpol('Base CDI'!$H$4:$H$28,'Base CDI'!$I$4:$I$29,S3363,"Cubic","Extrapolate=Linear","MultiX=Average","Skip=True","Sort=True")</f>
        <v>14.28118047988648</v>
      </c>
    </row>
    <row r="3364" spans="16:21" x14ac:dyDescent="0.25">
      <c r="P3364" s="10">
        <v>39406</v>
      </c>
      <c r="Q3364">
        <v>17.89376</v>
      </c>
      <c r="S3364" s="42">
        <f t="shared" ca="1" si="57"/>
        <v>49125</v>
      </c>
      <c r="T3364" s="43">
        <f ca="1">_xll.BInterpol('Base CDI'!$H$4:$H$28,'Base CDI'!$J$4:$J$29,S3364,"Cubic","Extrapolate=Linear","MultiX=Average","Skip=True","Sort=True")</f>
        <v>14.455245604925139</v>
      </c>
      <c r="U3364" s="43">
        <f ca="1">_xll.BInterpol('Base CDI'!$H$4:$H$28,'Base CDI'!$I$4:$I$29,S3364,"Cubic","Extrapolate=Linear","MultiX=Average","Skip=True","Sort=True")</f>
        <v>14.281173256535327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49126</v>
      </c>
      <c r="T3365" s="43">
        <f ca="1">_xll.BInterpol('Base CDI'!$H$4:$H$28,'Base CDI'!$J$4:$J$29,S3365,"Cubic","Extrapolate=Linear","MultiX=Average","Skip=True","Sort=True")</f>
        <v>14.455232363515641</v>
      </c>
      <c r="U3365" s="43">
        <f ca="1">_xll.BInterpol('Base CDI'!$H$4:$H$28,'Base CDI'!$I$4:$I$29,S3365,"Cubic","Extrapolate=Linear","MultiX=Average","Skip=True","Sort=True")</f>
        <v>14.281166014458018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49127</v>
      </c>
      <c r="T3366" s="43">
        <f ca="1">_xll.BInterpol('Base CDI'!$H$4:$H$28,'Base CDI'!$J$4:$J$29,S3366,"Cubic","Extrapolate=Linear","MultiX=Average","Skip=True","Sort=True")</f>
        <v>14.455219112005571</v>
      </c>
      <c r="U3366" s="43">
        <f ca="1">_xll.BInterpol('Base CDI'!$H$4:$H$28,'Base CDI'!$I$4:$I$29,S3366,"Cubic","Extrapolate=Linear","MultiX=Average","Skip=True","Sort=True")</f>
        <v>14.281158754117005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49128</v>
      </c>
      <c r="T3367" s="43">
        <f ca="1">_xll.BInterpol('Base CDI'!$H$4:$H$28,'Base CDI'!$J$4:$J$29,S3367,"Cubic","Extrapolate=Linear","MultiX=Average","Skip=True","Sort=True")</f>
        <v>14.455205850765532</v>
      </c>
      <c r="U3367" s="43">
        <f ca="1">_xll.BInterpol('Base CDI'!$H$4:$H$28,'Base CDI'!$I$4:$I$29,S3367,"Cubic","Extrapolate=Linear","MultiX=Average","Skip=True","Sort=True")</f>
        <v>14.28115147597474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49129</v>
      </c>
      <c r="T3368" s="43">
        <f ca="1">_xll.BInterpol('Base CDI'!$H$4:$H$28,'Base CDI'!$J$4:$J$29,S3368,"Cubic","Extrapolate=Linear","MultiX=Average","Skip=True","Sort=True")</f>
        <v>14.455192580166131</v>
      </c>
      <c r="U3368" s="43">
        <f ca="1">_xll.BInterpol('Base CDI'!$H$4:$H$28,'Base CDI'!$I$4:$I$29,S3368,"Cubic","Extrapolate=Linear","MultiX=Average","Skip=True","Sort=True")</f>
        <v>14.281144180493671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49130</v>
      </c>
      <c r="T3369" s="43">
        <f ca="1">_xll.BInterpol('Base CDI'!$H$4:$H$28,'Base CDI'!$J$4:$J$29,S3369,"Cubic","Extrapolate=Linear","MultiX=Average","Skip=True","Sort=True")</f>
        <v>14.455179300577969</v>
      </c>
      <c r="U3369" s="43">
        <f ca="1">_xll.BInterpol('Base CDI'!$H$4:$H$28,'Base CDI'!$I$4:$I$29,S3369,"Cubic","Extrapolate=Linear","MultiX=Average","Skip=True","Sort=True")</f>
        <v>14.281136868136251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49131</v>
      </c>
      <c r="T3370" s="43">
        <f ca="1">_xll.BInterpol('Base CDI'!$H$4:$H$28,'Base CDI'!$J$4:$J$29,S3370,"Cubic","Extrapolate=Linear","MultiX=Average","Skip=True","Sort=True")</f>
        <v>14.455166012371656</v>
      </c>
      <c r="U3370" s="43">
        <f ca="1">_xll.BInterpol('Base CDI'!$H$4:$H$28,'Base CDI'!$I$4:$I$29,S3370,"Cubic","Extrapolate=Linear","MultiX=Average","Skip=True","Sort=True")</f>
        <v>14.281129539364931</v>
      </c>
    </row>
    <row r="3371" spans="16:21" x14ac:dyDescent="0.25">
      <c r="P3371" s="10">
        <v>39415</v>
      </c>
      <c r="Q3371">
        <v>17.94624</v>
      </c>
      <c r="S3371" s="42">
        <f t="shared" ca="1" si="57"/>
        <v>49132</v>
      </c>
      <c r="T3371" s="43">
        <f ca="1">_xll.BInterpol('Base CDI'!$H$4:$H$28,'Base CDI'!$J$4:$J$29,S3371,"Cubic","Extrapolate=Linear","MultiX=Average","Skip=True","Sort=True")</f>
        <v>14.455152715917796</v>
      </c>
      <c r="U3371" s="43">
        <f ca="1">_xll.BInterpol('Base CDI'!$H$4:$H$28,'Base CDI'!$I$4:$I$29,S3371,"Cubic","Extrapolate=Linear","MultiX=Average","Skip=True","Sort=True")</f>
        <v>14.281122194642164</v>
      </c>
    </row>
    <row r="3372" spans="16:21" x14ac:dyDescent="0.25">
      <c r="P3372" s="10">
        <v>39416</v>
      </c>
      <c r="Q3372">
        <v>17.95374</v>
      </c>
      <c r="S3372" s="42">
        <f t="shared" ca="1" si="57"/>
        <v>49133</v>
      </c>
      <c r="T3372" s="43">
        <f ca="1">_xll.BInterpol('Base CDI'!$H$4:$H$28,'Base CDI'!$J$4:$J$29,S3372,"Cubic","Extrapolate=Linear","MultiX=Average","Skip=True","Sort=True")</f>
        <v>14.455139411586995</v>
      </c>
      <c r="U3372" s="43">
        <f ca="1">_xll.BInterpol('Base CDI'!$H$4:$H$28,'Base CDI'!$I$4:$I$29,S3372,"Cubic","Extrapolate=Linear","MultiX=Average","Skip=True","Sort=True")</f>
        <v>14.281114834430397</v>
      </c>
    </row>
    <row r="3373" spans="16:21" x14ac:dyDescent="0.25">
      <c r="P3373" s="10">
        <v>39419</v>
      </c>
      <c r="Q3373">
        <v>17.96125</v>
      </c>
      <c r="S3373" s="42">
        <f t="shared" ca="1" si="57"/>
        <v>49134</v>
      </c>
      <c r="T3373" s="43">
        <f ca="1">_xll.BInterpol('Base CDI'!$H$4:$H$28,'Base CDI'!$J$4:$J$29,S3373,"Cubic","Extrapolate=Linear","MultiX=Average","Skip=True","Sort=True")</f>
        <v>14.455126099749856</v>
      </c>
      <c r="U3373" s="43">
        <f ca="1">_xll.BInterpol('Base CDI'!$H$4:$H$28,'Base CDI'!$I$4:$I$29,S3373,"Cubic","Extrapolate=Linear","MultiX=Average","Skip=True","Sort=True")</f>
        <v>14.281107459192084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49135</v>
      </c>
      <c r="T3374" s="43">
        <f ca="1">_xll.BInterpol('Base CDI'!$H$4:$H$28,'Base CDI'!$J$4:$J$29,S3374,"Cubic","Extrapolate=Linear","MultiX=Average","Skip=True","Sort=True")</f>
        <v>14.455112780776988</v>
      </c>
      <c r="U3374" s="43">
        <f ca="1">_xll.BInterpol('Base CDI'!$H$4:$H$28,'Base CDI'!$I$4:$I$29,S3374,"Cubic","Extrapolate=Linear","MultiX=Average","Skip=True","Sort=True")</f>
        <v>14.281100069389675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49136</v>
      </c>
      <c r="T3375" s="43">
        <f ca="1">_xll.BInterpol('Base CDI'!$H$4:$H$28,'Base CDI'!$J$4:$J$29,S3375,"Cubic","Extrapolate=Linear","MultiX=Average","Skip=True","Sort=True")</f>
        <v>14.455099455038994</v>
      </c>
      <c r="U3375" s="43">
        <f ca="1">_xll.BInterpol('Base CDI'!$H$4:$H$28,'Base CDI'!$I$4:$I$29,S3375,"Cubic","Extrapolate=Linear","MultiX=Average","Skip=True","Sort=True")</f>
        <v>14.28109266548562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49137</v>
      </c>
      <c r="T3376" s="43">
        <f ca="1">_xll.BInterpol('Base CDI'!$H$4:$H$28,'Base CDI'!$J$4:$J$29,S3376,"Cubic","Extrapolate=Linear","MultiX=Average","Skip=True","Sort=True")</f>
        <v>14.455086122906478</v>
      </c>
      <c r="U3376" s="43">
        <f ca="1">_xll.BInterpol('Base CDI'!$H$4:$H$28,'Base CDI'!$I$4:$I$29,S3376,"Cubic","Extrapolate=Linear","MultiX=Average","Skip=True","Sort=True")</f>
        <v>14.281085247942373</v>
      </c>
    </row>
    <row r="3377" spans="16:21" x14ac:dyDescent="0.25">
      <c r="P3377" s="10">
        <v>39423</v>
      </c>
      <c r="Q3377">
        <v>17.99136</v>
      </c>
      <c r="S3377" s="42">
        <f t="shared" ca="1" si="57"/>
        <v>49138</v>
      </c>
      <c r="T3377" s="43">
        <f ca="1">_xll.BInterpol('Base CDI'!$H$4:$H$28,'Base CDI'!$J$4:$J$29,S3377,"Cubic","Extrapolate=Linear","MultiX=Average","Skip=True","Sort=True")</f>
        <v>14.455072784750049</v>
      </c>
      <c r="U3377" s="43">
        <f ca="1">_xll.BInterpol('Base CDI'!$H$4:$H$28,'Base CDI'!$I$4:$I$29,S3377,"Cubic","Extrapolate=Linear","MultiX=Average","Skip=True","Sort=True")</f>
        <v>14.281077817222382</v>
      </c>
    </row>
    <row r="3378" spans="16:21" x14ac:dyDescent="0.25">
      <c r="P3378" s="10">
        <v>39426</v>
      </c>
      <c r="Q3378">
        <v>17.99888</v>
      </c>
      <c r="S3378" s="42">
        <f t="shared" ca="1" si="57"/>
        <v>49139</v>
      </c>
      <c r="T3378" s="43">
        <f ca="1">_xll.BInterpol('Base CDI'!$H$4:$H$28,'Base CDI'!$J$4:$J$29,S3378,"Cubic","Extrapolate=Linear","MultiX=Average","Skip=True","Sort=True")</f>
        <v>14.455059440940309</v>
      </c>
      <c r="U3378" s="43">
        <f ca="1">_xll.BInterpol('Base CDI'!$H$4:$H$28,'Base CDI'!$I$4:$I$29,S3378,"Cubic","Extrapolate=Linear","MultiX=Average","Skip=True","Sort=True")</f>
        <v>14.281070373788101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49140</v>
      </c>
      <c r="T3379" s="43">
        <f ca="1">_xll.BInterpol('Base CDI'!$H$4:$H$28,'Base CDI'!$J$4:$J$29,S3379,"Cubic","Extrapolate=Linear","MultiX=Average","Skip=True","Sort=True")</f>
        <v>14.455046091847866</v>
      </c>
      <c r="U3379" s="43">
        <f ca="1">_xll.BInterpol('Base CDI'!$H$4:$H$28,'Base CDI'!$I$4:$I$29,S3379,"Cubic","Extrapolate=Linear","MultiX=Average","Skip=True","Sort=True")</f>
        <v>14.281062918101981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49141</v>
      </c>
      <c r="T3380" s="43">
        <f ca="1">_xll.BInterpol('Base CDI'!$H$4:$H$28,'Base CDI'!$J$4:$J$29,S3380,"Cubic","Extrapolate=Linear","MultiX=Average","Skip=True","Sort=True")</f>
        <v>14.455032737843323</v>
      </c>
      <c r="U3380" s="43">
        <f ca="1">_xll.BInterpol('Base CDI'!$H$4:$H$28,'Base CDI'!$I$4:$I$29,S3380,"Cubic","Extrapolate=Linear","MultiX=Average","Skip=True","Sort=True")</f>
        <v>14.281055450626468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49142</v>
      </c>
      <c r="T3381" s="43">
        <f ca="1">_xll.BInterpol('Base CDI'!$H$4:$H$28,'Base CDI'!$J$4:$J$29,S3381,"Cubic","Extrapolate=Linear","MultiX=Average","Skip=True","Sort=True")</f>
        <v>14.455019379297289</v>
      </c>
      <c r="U3381" s="43">
        <f ca="1">_xll.BInterpol('Base CDI'!$H$4:$H$28,'Base CDI'!$I$4:$I$29,S3381,"Cubic","Extrapolate=Linear","MultiX=Average","Skip=True","Sort=True")</f>
        <v>14.28104797182402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49143</v>
      </c>
      <c r="T3382" s="43">
        <f ca="1">_xll.BInterpol('Base CDI'!$H$4:$H$28,'Base CDI'!$J$4:$J$29,S3382,"Cubic","Extrapolate=Linear","MultiX=Average","Skip=True","Sort=True")</f>
        <v>14.455006016580365</v>
      </c>
      <c r="U3382" s="43">
        <f ca="1">_xll.BInterpol('Base CDI'!$H$4:$H$28,'Base CDI'!$I$4:$I$29,S3382,"Cubic","Extrapolate=Linear","MultiX=Average","Skip=True","Sort=True")</f>
        <v>14.281040482157083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49144</v>
      </c>
      <c r="T3383" s="43">
        <f ca="1">_xll.BInterpol('Base CDI'!$H$4:$H$28,'Base CDI'!$J$4:$J$29,S3383,"Cubic","Extrapolate=Linear","MultiX=Average","Skip=True","Sort=True")</f>
        <v>14.45499265006316</v>
      </c>
      <c r="U3383" s="43">
        <f ca="1">_xll.BInterpol('Base CDI'!$H$4:$H$28,'Base CDI'!$I$4:$I$29,S3383,"Cubic","Extrapolate=Linear","MultiX=Average","Skip=True","Sort=True")</f>
        <v>14.28103298208811</v>
      </c>
    </row>
    <row r="3384" spans="16:21" x14ac:dyDescent="0.25">
      <c r="P3384" s="10">
        <v>39434</v>
      </c>
      <c r="Q3384">
        <v>18.044</v>
      </c>
      <c r="S3384" s="42">
        <f t="shared" ca="1" si="57"/>
        <v>49145</v>
      </c>
      <c r="T3384" s="43">
        <f ca="1">_xll.BInterpol('Base CDI'!$H$4:$H$28,'Base CDI'!$J$4:$J$29,S3384,"Cubic","Extrapolate=Linear","MultiX=Average","Skip=True","Sort=True")</f>
        <v>14.454979280116275</v>
      </c>
      <c r="U3384" s="43">
        <f ca="1">_xll.BInterpol('Base CDI'!$H$4:$H$28,'Base CDI'!$I$4:$I$29,S3384,"Cubic","Extrapolate=Linear","MultiX=Average","Skip=True","Sort=True")</f>
        <v>14.281025472079554</v>
      </c>
    </row>
    <row r="3385" spans="16:21" x14ac:dyDescent="0.25">
      <c r="P3385" s="10">
        <v>39435</v>
      </c>
      <c r="Q3385">
        <v>18.05153</v>
      </c>
      <c r="S3385" s="42">
        <f t="shared" ca="1" si="57"/>
        <v>49146</v>
      </c>
      <c r="T3385" s="43">
        <f ca="1">_xll.BInterpol('Base CDI'!$H$4:$H$28,'Base CDI'!$J$4:$J$29,S3385,"Cubic","Extrapolate=Linear","MultiX=Average","Skip=True","Sort=True")</f>
        <v>14.454965907110321</v>
      </c>
      <c r="U3385" s="43">
        <f ca="1">_xll.BInterpol('Base CDI'!$H$4:$H$28,'Base CDI'!$I$4:$I$29,S3385,"Cubic","Extrapolate=Linear","MultiX=Average","Skip=True","Sort=True")</f>
        <v>14.281017952593862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49147</v>
      </c>
      <c r="T3386" s="43">
        <f ca="1">_xll.BInterpol('Base CDI'!$H$4:$H$28,'Base CDI'!$J$4:$J$29,S3386,"Cubic","Extrapolate=Linear","MultiX=Average","Skip=True","Sort=True")</f>
        <v>14.454952531415898</v>
      </c>
      <c r="U3386" s="43">
        <f ca="1">_xll.BInterpol('Base CDI'!$H$4:$H$28,'Base CDI'!$I$4:$I$29,S3386,"Cubic","Extrapolate=Linear","MultiX=Average","Skip=True","Sort=True")</f>
        <v>14.281010424093488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49148</v>
      </c>
      <c r="T3387" s="43">
        <f ca="1">_xll.BInterpol('Base CDI'!$H$4:$H$28,'Base CDI'!$J$4:$J$29,S3387,"Cubic","Extrapolate=Linear","MultiX=Average","Skip=True","Sort=True")</f>
        <v>14.454939153403616</v>
      </c>
      <c r="U3387" s="43">
        <f ca="1">_xll.BInterpol('Base CDI'!$H$4:$H$28,'Base CDI'!$I$4:$I$29,S3387,"Cubic","Extrapolate=Linear","MultiX=Average","Skip=True","Sort=True")</f>
        <v>14.281002887040882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49149</v>
      </c>
      <c r="T3388" s="43">
        <f ca="1">_xll.BInterpol('Base CDI'!$H$4:$H$28,'Base CDI'!$J$4:$J$29,S3388,"Cubic","Extrapolate=Linear","MultiX=Average","Skip=True","Sort=True")</f>
        <v>14.454925773444078</v>
      </c>
      <c r="U3388" s="43">
        <f ca="1">_xll.BInterpol('Base CDI'!$H$4:$H$28,'Base CDI'!$I$4:$I$29,S3388,"Cubic","Extrapolate=Linear","MultiX=Average","Skip=True","Sort=True")</f>
        <v>14.280995341898496</v>
      </c>
    </row>
    <row r="3389" spans="16:21" x14ac:dyDescent="0.25">
      <c r="P3389" s="10">
        <v>39442</v>
      </c>
      <c r="Q3389">
        <v>18.08175</v>
      </c>
      <c r="S3389" s="42">
        <f t="shared" ca="1" si="57"/>
        <v>49150</v>
      </c>
      <c r="T3389" s="43">
        <f ca="1">_xll.BInterpol('Base CDI'!$H$4:$H$28,'Base CDI'!$J$4:$J$29,S3389,"Cubic","Extrapolate=Linear","MultiX=Average","Skip=True","Sort=True")</f>
        <v>14.454912391907889</v>
      </c>
      <c r="U3389" s="43">
        <f ca="1">_xll.BInterpol('Base CDI'!$H$4:$H$28,'Base CDI'!$I$4:$I$29,S3389,"Cubic","Extrapolate=Linear","MultiX=Average","Skip=True","Sort=True")</f>
        <v>14.28098778912878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49151</v>
      </c>
      <c r="T3390" s="43">
        <f ca="1">_xll.BInterpol('Base CDI'!$H$4:$H$28,'Base CDI'!$J$4:$J$29,S3390,"Cubic","Extrapolate=Linear","MultiX=Average","Skip=True","Sort=True")</f>
        <v>14.454899009165656</v>
      </c>
      <c r="U3390" s="43">
        <f ca="1">_xll.BInterpol('Base CDI'!$H$4:$H$28,'Base CDI'!$I$4:$I$29,S3390,"Cubic","Extrapolate=Linear","MultiX=Average","Skip=True","Sort=True")</f>
        <v>14.280980229194185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49152</v>
      </c>
      <c r="T3391" s="43">
        <f ca="1">_xll.BInterpol('Base CDI'!$H$4:$H$28,'Base CDI'!$J$4:$J$29,S3391,"Cubic","Extrapolate=Linear","MultiX=Average","Skip=True","Sort=True")</f>
        <v>14.454885625587982</v>
      </c>
      <c r="U3391" s="43">
        <f ca="1">_xll.BInterpol('Base CDI'!$H$4:$H$28,'Base CDI'!$I$4:$I$29,S3391,"Cubic","Extrapolate=Linear","MultiX=Average","Skip=True","Sort=True")</f>
        <v>14.280972662557163</v>
      </c>
    </row>
    <row r="3392" spans="16:21" x14ac:dyDescent="0.25">
      <c r="P3392" s="10">
        <v>39447</v>
      </c>
      <c r="Q3392">
        <v>18.10445</v>
      </c>
      <c r="S3392" s="42">
        <f t="shared" ca="1" si="57"/>
        <v>49153</v>
      </c>
      <c r="T3392" s="43">
        <f ca="1">_xll.BInterpol('Base CDI'!$H$4:$H$28,'Base CDI'!$J$4:$J$29,S3392,"Cubic","Extrapolate=Linear","MultiX=Average","Skip=True","Sort=True")</f>
        <v>14.454872241545475</v>
      </c>
      <c r="U3392" s="43">
        <f ca="1">_xll.BInterpol('Base CDI'!$H$4:$H$28,'Base CDI'!$I$4:$I$29,S3392,"Cubic","Extrapolate=Linear","MultiX=Average","Skip=True","Sort=True")</f>
        <v>14.280965089680166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49154</v>
      </c>
      <c r="T3393" s="43">
        <f ca="1">_xll.BInterpol('Base CDI'!$H$4:$H$28,'Base CDI'!$J$4:$J$29,S3393,"Cubic","Extrapolate=Linear","MultiX=Average","Skip=True","Sort=True")</f>
        <v>14.454858857408738</v>
      </c>
      <c r="U3393" s="43">
        <f ca="1">_xll.BInterpol('Base CDI'!$H$4:$H$28,'Base CDI'!$I$4:$I$29,S3393,"Cubic","Extrapolate=Linear","MultiX=Average","Skip=True","Sort=True")</f>
        <v>14.280957511025642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49155</v>
      </c>
      <c r="T3394" s="43">
        <f ca="1">_xll.BInterpol('Base CDI'!$H$4:$H$28,'Base CDI'!$J$4:$J$29,S3394,"Cubic","Extrapolate=Linear","MultiX=Average","Skip=True","Sort=True")</f>
        <v>14.454845473548378</v>
      </c>
      <c r="U3394" s="43">
        <f ca="1">_xll.BInterpol('Base CDI'!$H$4:$H$28,'Base CDI'!$I$4:$I$29,S3394,"Cubic","Extrapolate=Linear","MultiX=Average","Skip=True","Sort=True")</f>
        <v>14.280949927056044</v>
      </c>
    </row>
    <row r="3395" spans="16:21" x14ac:dyDescent="0.25">
      <c r="P3395" s="10">
        <v>39451</v>
      </c>
      <c r="Q3395">
        <v>18.12715</v>
      </c>
      <c r="S3395" s="42">
        <f t="shared" ca="1" si="57"/>
        <v>49156</v>
      </c>
      <c r="T3395" s="43">
        <f ca="1">_xll.BInterpol('Base CDI'!$H$4:$H$28,'Base CDI'!$J$4:$J$29,S3395,"Cubic","Extrapolate=Linear","MultiX=Average","Skip=True","Sort=True")</f>
        <v>14.454832090335</v>
      </c>
      <c r="U3395" s="43">
        <f ca="1">_xll.BInterpol('Base CDI'!$H$4:$H$28,'Base CDI'!$I$4:$I$29,S3395,"Cubic","Extrapolate=Linear","MultiX=Average","Skip=True","Sort=True")</f>
        <v>14.280942338233825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49157</v>
      </c>
      <c r="T3396" s="43">
        <f ca="1">_xll.BInterpol('Base CDI'!$H$4:$H$28,'Base CDI'!$J$4:$J$29,S3396,"Cubic","Extrapolate=Linear","MultiX=Average","Skip=True","Sort=True")</f>
        <v>14.454818708139209</v>
      </c>
      <c r="U3396" s="43">
        <f ca="1">_xll.BInterpol('Base CDI'!$H$4:$H$28,'Base CDI'!$I$4:$I$29,S3396,"Cubic","Extrapolate=Linear","MultiX=Average","Skip=True","Sort=True")</f>
        <v>14.280934745021431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49158</v>
      </c>
      <c r="T3397" s="43">
        <f ca="1">_xll.BInterpol('Base CDI'!$H$4:$H$28,'Base CDI'!$J$4:$J$29,S3397,"Cubic","Extrapolate=Linear","MultiX=Average","Skip=True","Sort=True")</f>
        <v>14.454805327331611</v>
      </c>
      <c r="U3397" s="43">
        <f ca="1">_xll.BInterpol('Base CDI'!$H$4:$H$28,'Base CDI'!$I$4:$I$29,S3397,"Cubic","Extrapolate=Linear","MultiX=Average","Skip=True","Sort=True")</f>
        <v>14.280927147881318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49159</v>
      </c>
      <c r="T3398" s="43">
        <f ca="1">_xll.BInterpol('Base CDI'!$H$4:$H$28,'Base CDI'!$J$4:$J$29,S3398,"Cubic","Extrapolate=Linear","MultiX=Average","Skip=True","Sort=True")</f>
        <v>14.454791948282812</v>
      </c>
      <c r="U3398" s="43">
        <f ca="1">_xll.BInterpol('Base CDI'!$H$4:$H$28,'Base CDI'!$I$4:$I$29,S3398,"Cubic","Extrapolate=Linear","MultiX=Average","Skip=True","Sort=True")</f>
        <v>14.280919547275934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49160</v>
      </c>
      <c r="T3399" s="43">
        <f ca="1">_xll.BInterpol('Base CDI'!$H$4:$H$28,'Base CDI'!$J$4:$J$29,S3399,"Cubic","Extrapolate=Linear","MultiX=Average","Skip=True","Sort=True")</f>
        <v>14.454778571363414</v>
      </c>
      <c r="U3399" s="43">
        <f ca="1">_xll.BInterpol('Base CDI'!$H$4:$H$28,'Base CDI'!$I$4:$I$29,S3399,"Cubic","Extrapolate=Linear","MultiX=Average","Skip=True","Sort=True")</f>
        <v>14.280911943667732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49161</v>
      </c>
      <c r="T3400" s="43">
        <f ca="1">_xll.BInterpol('Base CDI'!$H$4:$H$28,'Base CDI'!$J$4:$J$29,S3400,"Cubic","Extrapolate=Linear","MultiX=Average","Skip=True","Sort=True")</f>
        <v>14.454765196944027</v>
      </c>
      <c r="U3400" s="43">
        <f ca="1">_xll.BInterpol('Base CDI'!$H$4:$H$28,'Base CDI'!$I$4:$I$29,S3400,"Cubic","Extrapolate=Linear","MultiX=Average","Skip=True","Sort=True")</f>
        <v>14.280904337519162</v>
      </c>
    </row>
    <row r="3401" spans="16:21" x14ac:dyDescent="0.25">
      <c r="P3401" s="10">
        <v>39461</v>
      </c>
      <c r="Q3401">
        <v>18.17258</v>
      </c>
      <c r="S3401" s="42">
        <f t="shared" ca="1" si="57"/>
        <v>49162</v>
      </c>
      <c r="T3401" s="43">
        <f ca="1">_xll.BInterpol('Base CDI'!$H$4:$H$28,'Base CDI'!$J$4:$J$29,S3401,"Cubic","Extrapolate=Linear","MultiX=Average","Skip=True","Sort=True")</f>
        <v>14.454751825395254</v>
      </c>
      <c r="U3401" s="43">
        <f ca="1">_xll.BInterpol('Base CDI'!$H$4:$H$28,'Base CDI'!$I$4:$I$29,S3401,"Cubic","Extrapolate=Linear","MultiX=Average","Skip=True","Sort=True")</f>
        <v>14.280896729292676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49163</v>
      </c>
      <c r="T3402" s="43">
        <f ca="1">_xll.BInterpol('Base CDI'!$H$4:$H$28,'Base CDI'!$J$4:$J$29,S3402,"Cubic","Extrapolate=Linear","MultiX=Average","Skip=True","Sort=True")</f>
        <v>14.4547384570877</v>
      </c>
      <c r="U3402" s="43">
        <f ca="1">_xll.BInterpol('Base CDI'!$H$4:$H$28,'Base CDI'!$I$4:$I$29,S3402,"Cubic","Extrapolate=Linear","MultiX=Average","Skip=True","Sort=True")</f>
        <v>14.280889119450723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49164</v>
      </c>
      <c r="T3403" s="43">
        <f ca="1">_xll.BInterpol('Base CDI'!$H$4:$H$28,'Base CDI'!$J$4:$J$29,S3403,"Cubic","Extrapolate=Linear","MultiX=Average","Skip=True","Sort=True")</f>
        <v>14.454725092391971</v>
      </c>
      <c r="U3403" s="43">
        <f ca="1">_xll.BInterpol('Base CDI'!$H$4:$H$28,'Base CDI'!$I$4:$I$29,S3403,"Cubic","Extrapolate=Linear","MultiX=Average","Skip=True","Sort=True")</f>
        <v>14.280881508455758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49165</v>
      </c>
      <c r="T3404" s="43">
        <f ca="1">_xll.BInterpol('Base CDI'!$H$4:$H$28,'Base CDI'!$J$4:$J$29,S3404,"Cubic","Extrapolate=Linear","MultiX=Average","Skip=True","Sort=True")</f>
        <v>14.454711731678671</v>
      </c>
      <c r="U3404" s="43">
        <f ca="1">_xll.BInterpol('Base CDI'!$H$4:$H$28,'Base CDI'!$I$4:$I$29,S3404,"Cubic","Extrapolate=Linear","MultiX=Average","Skip=True","Sort=True")</f>
        <v>14.280873896770228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49166</v>
      </c>
      <c r="T3405" s="43">
        <f ca="1">_xll.BInterpol('Base CDI'!$H$4:$H$28,'Base CDI'!$J$4:$J$29,S3405,"Cubic","Extrapolate=Linear","MultiX=Average","Skip=True","Sort=True")</f>
        <v>14.454698375318408</v>
      </c>
      <c r="U3405" s="43">
        <f ca="1">_xll.BInterpol('Base CDI'!$H$4:$H$28,'Base CDI'!$I$4:$I$29,S3405,"Cubic","Extrapolate=Linear","MultiX=Average","Skip=True","Sort=True")</f>
        <v>14.280866284856586</v>
      </c>
    </row>
    <row r="3406" spans="16:21" x14ac:dyDescent="0.25">
      <c r="P3406" s="10">
        <v>39468</v>
      </c>
      <c r="Q3406">
        <v>18.2105</v>
      </c>
      <c r="S3406" s="42">
        <f t="shared" ca="1" si="58"/>
        <v>49167</v>
      </c>
      <c r="T3406" s="43">
        <f ca="1">_xll.BInterpol('Base CDI'!$H$4:$H$28,'Base CDI'!$J$4:$J$29,S3406,"Cubic","Extrapolate=Linear","MultiX=Average","Skip=True","Sort=True")</f>
        <v>14.454685023681787</v>
      </c>
      <c r="U3406" s="43">
        <f ca="1">_xll.BInterpol('Base CDI'!$H$4:$H$28,'Base CDI'!$I$4:$I$29,S3406,"Cubic","Extrapolate=Linear","MultiX=Average","Skip=True","Sort=True")</f>
        <v>14.280858673177283</v>
      </c>
    </row>
    <row r="3407" spans="16:21" x14ac:dyDescent="0.25">
      <c r="P3407" s="10">
        <v>39469</v>
      </c>
      <c r="Q3407">
        <v>18.21809</v>
      </c>
      <c r="S3407" s="42">
        <f t="shared" ca="1" si="58"/>
        <v>49168</v>
      </c>
      <c r="T3407" s="43">
        <f ca="1">_xll.BInterpol('Base CDI'!$H$4:$H$28,'Base CDI'!$J$4:$J$29,S3407,"Cubic","Extrapolate=Linear","MultiX=Average","Skip=True","Sort=True")</f>
        <v>14.454671677139411</v>
      </c>
      <c r="U3407" s="43">
        <f ca="1">_xll.BInterpol('Base CDI'!$H$4:$H$28,'Base CDI'!$I$4:$I$29,S3407,"Cubic","Extrapolate=Linear","MultiX=Average","Skip=True","Sort=True")</f>
        <v>14.28085106219477</v>
      </c>
    </row>
    <row r="3408" spans="16:21" x14ac:dyDescent="0.25">
      <c r="P3408" s="10">
        <v>39470</v>
      </c>
      <c r="Q3408">
        <v>18.22569</v>
      </c>
      <c r="S3408" s="42">
        <f t="shared" ca="1" si="58"/>
        <v>49169</v>
      </c>
      <c r="T3408" s="43">
        <f ca="1">_xll.BInterpol('Base CDI'!$H$4:$H$28,'Base CDI'!$J$4:$J$29,S3408,"Cubic","Extrapolate=Linear","MultiX=Average","Skip=True","Sort=True")</f>
        <v>14.454658336061886</v>
      </c>
      <c r="U3408" s="43">
        <f ca="1">_xll.BInterpol('Base CDI'!$H$4:$H$28,'Base CDI'!$I$4:$I$29,S3408,"Cubic","Extrapolate=Linear","MultiX=Average","Skip=True","Sort=True")</f>
        <v>14.280843452371498</v>
      </c>
    </row>
    <row r="3409" spans="16:21" x14ac:dyDescent="0.25">
      <c r="P3409" s="10">
        <v>39471</v>
      </c>
      <c r="Q3409">
        <v>18.23329</v>
      </c>
      <c r="S3409" s="42">
        <f t="shared" ca="1" si="58"/>
        <v>49170</v>
      </c>
      <c r="T3409" s="43">
        <f ca="1">_xll.BInterpol('Base CDI'!$H$4:$H$28,'Base CDI'!$J$4:$J$29,S3409,"Cubic","Extrapolate=Linear","MultiX=Average","Skip=True","Sort=True")</f>
        <v>14.45464500081982</v>
      </c>
      <c r="U3409" s="43">
        <f ca="1">_xll.BInterpol('Base CDI'!$H$4:$H$28,'Base CDI'!$I$4:$I$29,S3409,"Cubic","Extrapolate=Linear","MultiX=Average","Skip=True","Sort=True")</f>
        <v>14.280835844169918</v>
      </c>
    </row>
    <row r="3410" spans="16:21" x14ac:dyDescent="0.25">
      <c r="P3410" s="10">
        <v>39472</v>
      </c>
      <c r="Q3410">
        <v>18.24091</v>
      </c>
      <c r="S3410" s="42">
        <f t="shared" ca="1" si="58"/>
        <v>49171</v>
      </c>
      <c r="T3410" s="43">
        <f ca="1">_xll.BInterpol('Base CDI'!$H$4:$H$28,'Base CDI'!$J$4:$J$29,S3410,"Cubic","Extrapolate=Linear","MultiX=Average","Skip=True","Sort=True")</f>
        <v>14.454631671783815</v>
      </c>
      <c r="U3410" s="43">
        <f ca="1">_xll.BInterpol('Base CDI'!$H$4:$H$28,'Base CDI'!$I$4:$I$29,S3410,"Cubic","Extrapolate=Linear","MultiX=Average","Skip=True","Sort=True")</f>
        <v>14.28082823805248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49172</v>
      </c>
      <c r="T3411" s="43">
        <f ca="1">_xll.BInterpol('Base CDI'!$H$4:$H$28,'Base CDI'!$J$4:$J$29,S3411,"Cubic","Extrapolate=Linear","MultiX=Average","Skip=True","Sort=True")</f>
        <v>14.454618349324479</v>
      </c>
      <c r="U3411" s="43">
        <f ca="1">_xll.BInterpol('Base CDI'!$H$4:$H$28,'Base CDI'!$I$4:$I$29,S3411,"Cubic","Extrapolate=Linear","MultiX=Average","Skip=True","Sort=True")</f>
        <v>14.280820634481637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49173</v>
      </c>
      <c r="T3412" s="43">
        <f ca="1">_xll.BInterpol('Base CDI'!$H$4:$H$28,'Base CDI'!$J$4:$J$29,S3412,"Cubic","Extrapolate=Linear","MultiX=Average","Skip=True","Sort=True")</f>
        <v>14.454605033812417</v>
      </c>
      <c r="U3412" s="43">
        <f ca="1">_xll.BInterpol('Base CDI'!$H$4:$H$28,'Base CDI'!$I$4:$I$29,S3412,"Cubic","Extrapolate=Linear","MultiX=Average","Skip=True","Sort=True")</f>
        <v>14.28081303391984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49174</v>
      </c>
      <c r="T3413" s="43">
        <f ca="1">_xll.BInterpol('Base CDI'!$H$4:$H$28,'Base CDI'!$J$4:$J$29,S3413,"Cubic","Extrapolate=Linear","MultiX=Average","Skip=True","Sort=True")</f>
        <v>14.454591725618231</v>
      </c>
      <c r="U3413" s="43">
        <f ca="1">_xll.BInterpol('Base CDI'!$H$4:$H$28,'Base CDI'!$I$4:$I$29,S3413,"Cubic","Extrapolate=Linear","MultiX=Average","Skip=True","Sort=True")</f>
        <v>14.280805436829539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49175</v>
      </c>
      <c r="T3414" s="43">
        <f ca="1">_xll.BInterpol('Base CDI'!$H$4:$H$28,'Base CDI'!$J$4:$J$29,S3414,"Cubic","Extrapolate=Linear","MultiX=Average","Skip=True","Sort=True")</f>
        <v>14.454578425112532</v>
      </c>
      <c r="U3414" s="43">
        <f ca="1">_xll.BInterpol('Base CDI'!$H$4:$H$28,'Base CDI'!$I$4:$I$29,S3414,"Cubic","Extrapolate=Linear","MultiX=Average","Skip=True","Sort=True")</f>
        <v>14.280797843673186</v>
      </c>
    </row>
    <row r="3415" spans="16:21" x14ac:dyDescent="0.25">
      <c r="P3415" s="10">
        <v>39479</v>
      </c>
      <c r="Q3415">
        <v>18.27901</v>
      </c>
      <c r="S3415" s="42">
        <f t="shared" ca="1" si="58"/>
        <v>49176</v>
      </c>
      <c r="T3415" s="43">
        <f ca="1">_xll.BInterpol('Base CDI'!$H$4:$H$28,'Base CDI'!$J$4:$J$29,S3415,"Cubic","Extrapolate=Linear","MultiX=Average","Skip=True","Sort=True")</f>
        <v>14.45456513266592</v>
      </c>
      <c r="U3415" s="43">
        <f ca="1">_xll.BInterpol('Base CDI'!$H$4:$H$28,'Base CDI'!$I$4:$I$29,S3415,"Cubic","Extrapolate=Linear","MultiX=Average","Skip=True","Sort=True")</f>
        <v>14.28079025491323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49177</v>
      </c>
      <c r="T3416" s="43">
        <f ca="1">_xll.BInterpol('Base CDI'!$H$4:$H$28,'Base CDI'!$J$4:$J$29,S3416,"Cubic","Extrapolate=Linear","MultiX=Average","Skip=True","Sort=True")</f>
        <v>14.454551848649004</v>
      </c>
      <c r="U3416" s="43">
        <f ca="1">_xll.BInterpol('Base CDI'!$H$4:$H$28,'Base CDI'!$I$4:$I$29,S3416,"Cubic","Extrapolate=Linear","MultiX=Average","Skip=True","Sort=True")</f>
        <v>14.280782671012124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49178</v>
      </c>
      <c r="T3417" s="43">
        <f ca="1">_xll.BInterpol('Base CDI'!$H$4:$H$28,'Base CDI'!$J$4:$J$29,S3417,"Cubic","Extrapolate=Linear","MultiX=Average","Skip=True","Sort=True")</f>
        <v>14.454538573432389</v>
      </c>
      <c r="U3417" s="43">
        <f ca="1">_xll.BInterpol('Base CDI'!$H$4:$H$28,'Base CDI'!$I$4:$I$29,S3417,"Cubic","Extrapolate=Linear","MultiX=Average","Skip=True","Sort=True")</f>
        <v>14.28077509243232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49179</v>
      </c>
      <c r="T3418" s="43">
        <f ca="1">_xll.BInterpol('Base CDI'!$H$4:$H$28,'Base CDI'!$J$4:$J$29,S3418,"Cubic","Extrapolate=Linear","MultiX=Average","Skip=True","Sort=True")</f>
        <v>14.454525307386678</v>
      </c>
      <c r="U3418" s="43">
        <f ca="1">_xll.BInterpol('Base CDI'!$H$4:$H$28,'Base CDI'!$I$4:$I$29,S3418,"Cubic","Extrapolate=Linear","MultiX=Average","Skip=True","Sort=True")</f>
        <v>14.280767519636267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49180</v>
      </c>
      <c r="T3419" s="43">
        <f ca="1">_xll.BInterpol('Base CDI'!$H$4:$H$28,'Base CDI'!$J$4:$J$29,S3419,"Cubic","Extrapolate=Linear","MultiX=Average","Skip=True","Sort=True")</f>
        <v>14.454512050882478</v>
      </c>
      <c r="U3419" s="43">
        <f ca="1">_xll.BInterpol('Base CDI'!$H$4:$H$28,'Base CDI'!$I$4:$I$29,S3419,"Cubic","Extrapolate=Linear","MultiX=Average","Skip=True","Sort=True")</f>
        <v>14.280759953086417</v>
      </c>
    </row>
    <row r="3420" spans="16:21" x14ac:dyDescent="0.25">
      <c r="P3420" s="10">
        <v>39490</v>
      </c>
      <c r="Q3420">
        <v>18.31719</v>
      </c>
      <c r="S3420" s="42">
        <f t="shared" ca="1" si="58"/>
        <v>49181</v>
      </c>
      <c r="T3420" s="43">
        <f ca="1">_xll.BInterpol('Base CDI'!$H$4:$H$28,'Base CDI'!$J$4:$J$29,S3420,"Cubic","Extrapolate=Linear","MultiX=Average","Skip=True","Sort=True")</f>
        <v>14.454498804290395</v>
      </c>
      <c r="U3420" s="43">
        <f ca="1">_xll.BInterpol('Base CDI'!$H$4:$H$28,'Base CDI'!$I$4:$I$29,S3420,"Cubic","Extrapolate=Linear","MultiX=Average","Skip=True","Sort=True")</f>
        <v>14.280752393245221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49182</v>
      </c>
      <c r="T3421" s="43">
        <f ca="1">_xll.BInterpol('Base CDI'!$H$4:$H$28,'Base CDI'!$J$4:$J$29,S3421,"Cubic","Extrapolate=Linear","MultiX=Average","Skip=True","Sort=True")</f>
        <v>14.454485567981035</v>
      </c>
      <c r="U3421" s="43">
        <f ca="1">_xll.BInterpol('Base CDI'!$H$4:$H$28,'Base CDI'!$I$4:$I$29,S3421,"Cubic","Extrapolate=Linear","MultiX=Average","Skip=True","Sort=True")</f>
        <v>14.28074484057513</v>
      </c>
    </row>
    <row r="3422" spans="16:21" x14ac:dyDescent="0.25">
      <c r="P3422" s="10">
        <v>39492</v>
      </c>
      <c r="Q3422">
        <v>18.33248</v>
      </c>
      <c r="S3422" s="42">
        <f t="shared" ca="1" si="58"/>
        <v>49183</v>
      </c>
      <c r="T3422" s="43">
        <f ca="1">_xll.BInterpol('Base CDI'!$H$4:$H$28,'Base CDI'!$J$4:$J$29,S3422,"Cubic","Extrapolate=Linear","MultiX=Average","Skip=True","Sort=True")</f>
        <v>14.454472342324999</v>
      </c>
      <c r="U3422" s="43">
        <f ca="1">_xll.BInterpol('Base CDI'!$H$4:$H$28,'Base CDI'!$I$4:$I$29,S3422,"Cubic","Extrapolate=Linear","MultiX=Average","Skip=True","Sort=True")</f>
        <v>14.280737295538595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49184</v>
      </c>
      <c r="T3423" s="43">
        <f ca="1">_xll.BInterpol('Base CDI'!$H$4:$H$28,'Base CDI'!$J$4:$J$29,S3423,"Cubic","Extrapolate=Linear","MultiX=Average","Skip=True","Sort=True")</f>
        <v>14.454459127692898</v>
      </c>
      <c r="U3423" s="43">
        <f ca="1">_xll.BInterpol('Base CDI'!$H$4:$H$28,'Base CDI'!$I$4:$I$29,S3423,"Cubic","Extrapolate=Linear","MultiX=Average","Skip=True","Sort=True")</f>
        <v>14.280729758598067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49185</v>
      </c>
      <c r="T3424" s="43">
        <f ca="1">_xll.BInterpol('Base CDI'!$H$4:$H$28,'Base CDI'!$J$4:$J$29,S3424,"Cubic","Extrapolate=Linear","MultiX=Average","Skip=True","Sort=True")</f>
        <v>14.454445924455333</v>
      </c>
      <c r="U3424" s="43">
        <f ca="1">_xll.BInterpol('Base CDI'!$H$4:$H$28,'Base CDI'!$I$4:$I$29,S3424,"Cubic","Extrapolate=Linear","MultiX=Average","Skip=True","Sort=True")</f>
        <v>14.280722230215998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49186</v>
      </c>
      <c r="T3425" s="43">
        <f ca="1">_xll.BInterpol('Base CDI'!$H$4:$H$28,'Base CDI'!$J$4:$J$29,S3425,"Cubic","Extrapolate=Linear","MultiX=Average","Skip=True","Sort=True")</f>
        <v>14.454432732982912</v>
      </c>
      <c r="U3425" s="43">
        <f ca="1">_xll.BInterpol('Base CDI'!$H$4:$H$28,'Base CDI'!$I$4:$I$29,S3425,"Cubic","Extrapolate=Linear","MultiX=Average","Skip=True","Sort=True")</f>
        <v>14.280714710854838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49187</v>
      </c>
      <c r="T3426" s="43">
        <f ca="1">_xll.BInterpol('Base CDI'!$H$4:$H$28,'Base CDI'!$J$4:$J$29,S3426,"Cubic","Extrapolate=Linear","MultiX=Average","Skip=True","Sort=True")</f>
        <v>14.45441955364624</v>
      </c>
      <c r="U3426" s="43">
        <f ca="1">_xll.BInterpol('Base CDI'!$H$4:$H$28,'Base CDI'!$I$4:$I$29,S3426,"Cubic","Extrapolate=Linear","MultiX=Average","Skip=True","Sort=True")</f>
        <v>14.280707200977037</v>
      </c>
    </row>
    <row r="3427" spans="16:21" x14ac:dyDescent="0.25">
      <c r="P3427" s="10">
        <v>39499</v>
      </c>
      <c r="Q3427">
        <v>18.37069</v>
      </c>
      <c r="S3427" s="42">
        <f t="shared" ca="1" si="58"/>
        <v>49188</v>
      </c>
      <c r="T3427" s="43">
        <f ca="1">_xll.BInterpol('Base CDI'!$H$4:$H$28,'Base CDI'!$J$4:$J$29,S3427,"Cubic","Extrapolate=Linear","MultiX=Average","Skip=True","Sort=True")</f>
        <v>14.454406386815922</v>
      </c>
      <c r="U3427" s="43">
        <f ca="1">_xll.BInterpol('Base CDI'!$H$4:$H$28,'Base CDI'!$I$4:$I$29,S3427,"Cubic","Extrapolate=Linear","MultiX=Average","Skip=True","Sort=True")</f>
        <v>14.28069970104505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49189</v>
      </c>
      <c r="T3428" s="43">
        <f ca="1">_xll.BInterpol('Base CDI'!$H$4:$H$28,'Base CDI'!$J$4:$J$29,S3428,"Cubic","Extrapolate=Linear","MultiX=Average","Skip=True","Sort=True")</f>
        <v>14.454393232862563</v>
      </c>
      <c r="U3428" s="43">
        <f ca="1">_xll.BInterpol('Base CDI'!$H$4:$H$28,'Base CDI'!$I$4:$I$29,S3428,"Cubic","Extrapolate=Linear","MultiX=Average","Skip=True","Sort=True")</f>
        <v>14.280692211521323</v>
      </c>
    </row>
    <row r="3429" spans="16:21" x14ac:dyDescent="0.25">
      <c r="P3429" s="10">
        <v>39503</v>
      </c>
      <c r="Q3429">
        <v>18.38598</v>
      </c>
      <c r="S3429" s="42">
        <f t="shared" ca="1" si="58"/>
        <v>49190</v>
      </c>
      <c r="T3429" s="43">
        <f ca="1">_xll.BInterpol('Base CDI'!$H$4:$H$28,'Base CDI'!$J$4:$J$29,S3429,"Cubic","Extrapolate=Linear","MultiX=Average","Skip=True","Sort=True")</f>
        <v>14.454380092156768</v>
      </c>
      <c r="U3429" s="43">
        <f ca="1">_xll.BInterpol('Base CDI'!$H$4:$H$28,'Base CDI'!$I$4:$I$29,S3429,"Cubic","Extrapolate=Linear","MultiX=Average","Skip=True","Sort=True")</f>
        <v>14.280684732868311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49191</v>
      </c>
      <c r="T3430" s="43">
        <f ca="1">_xll.BInterpol('Base CDI'!$H$4:$H$28,'Base CDI'!$J$4:$J$29,S3430,"Cubic","Extrapolate=Linear","MultiX=Average","Skip=True","Sort=True")</f>
        <v>14.454366965069143</v>
      </c>
      <c r="U3430" s="43">
        <f ca="1">_xll.BInterpol('Base CDI'!$H$4:$H$28,'Base CDI'!$I$4:$I$29,S3430,"Cubic","Extrapolate=Linear","MultiX=Average","Skip=True","Sort=True")</f>
        <v>14.280677265548464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49192</v>
      </c>
      <c r="T3431" s="43">
        <f ca="1">_xll.BInterpol('Base CDI'!$H$4:$H$28,'Base CDI'!$J$4:$J$29,S3431,"Cubic","Extrapolate=Linear","MultiX=Average","Skip=True","Sort=True")</f>
        <v>14.454353851970295</v>
      </c>
      <c r="U3431" s="43">
        <f ca="1">_xll.BInterpol('Base CDI'!$H$4:$H$28,'Base CDI'!$I$4:$I$29,S3431,"Cubic","Extrapolate=Linear","MultiX=Average","Skip=True","Sort=True")</f>
        <v>14.280669810024232</v>
      </c>
    </row>
    <row r="3432" spans="16:21" x14ac:dyDescent="0.25">
      <c r="P3432" s="10">
        <v>39506</v>
      </c>
      <c r="Q3432">
        <v>18.40897</v>
      </c>
      <c r="S3432" s="42">
        <f t="shared" ca="1" si="58"/>
        <v>49193</v>
      </c>
      <c r="T3432" s="43">
        <f ca="1">_xll.BInterpol('Base CDI'!$H$4:$H$28,'Base CDI'!$J$4:$J$29,S3432,"Cubic","Extrapolate=Linear","MultiX=Average","Skip=True","Sort=True")</f>
        <v>14.454340753230825</v>
      </c>
      <c r="U3432" s="43">
        <f ca="1">_xll.BInterpol('Base CDI'!$H$4:$H$28,'Base CDI'!$I$4:$I$29,S3432,"Cubic","Extrapolate=Linear","MultiX=Average","Skip=True","Sort=True")</f>
        <v>14.280662366758069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49194</v>
      </c>
      <c r="T3433" s="43">
        <f ca="1">_xll.BInterpol('Base CDI'!$H$4:$H$28,'Base CDI'!$J$4:$J$29,S3433,"Cubic","Extrapolate=Linear","MultiX=Average","Skip=True","Sort=True")</f>
        <v>14.454327669221344</v>
      </c>
      <c r="U3433" s="43">
        <f ca="1">_xll.BInterpol('Base CDI'!$H$4:$H$28,'Base CDI'!$I$4:$I$29,S3433,"Cubic","Extrapolate=Linear","MultiX=Average","Skip=True","Sort=True")</f>
        <v>14.280654936212422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49195</v>
      </c>
      <c r="T3434" s="43">
        <f ca="1">_xll.BInterpol('Base CDI'!$H$4:$H$28,'Base CDI'!$J$4:$J$29,S3434,"Cubic","Extrapolate=Linear","MultiX=Average","Skip=True","Sort=True")</f>
        <v>14.454314600312452</v>
      </c>
      <c r="U3434" s="43">
        <f ca="1">_xll.BInterpol('Base CDI'!$H$4:$H$28,'Base CDI'!$I$4:$I$29,S3434,"Cubic","Extrapolate=Linear","MultiX=Average","Skip=True","Sort=True")</f>
        <v>14.280647518849744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49196</v>
      </c>
      <c r="T3435" s="43">
        <f ca="1">_xll.BInterpol('Base CDI'!$H$4:$H$28,'Base CDI'!$J$4:$J$29,S3435,"Cubic","Extrapolate=Linear","MultiX=Average","Skip=True","Sort=True")</f>
        <v>14.45430154687476</v>
      </c>
      <c r="U3435" s="43">
        <f ca="1">_xll.BInterpol('Base CDI'!$H$4:$H$28,'Base CDI'!$I$4:$I$29,S3435,"Cubic","Extrapolate=Linear","MultiX=Average","Skip=True","Sort=True")</f>
        <v>14.280640115132487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49197</v>
      </c>
      <c r="T3436" s="43">
        <f ca="1">_xll.BInterpol('Base CDI'!$H$4:$H$28,'Base CDI'!$J$4:$J$29,S3436,"Cubic","Extrapolate=Linear","MultiX=Average","Skip=True","Sort=True")</f>
        <v>14.454288509278868</v>
      </c>
      <c r="U3436" s="43">
        <f ca="1">_xll.BInterpol('Base CDI'!$H$4:$H$28,'Base CDI'!$I$4:$I$29,S3436,"Cubic","Extrapolate=Linear","MultiX=Average","Skip=True","Sort=True")</f>
        <v>14.280632725523102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49198</v>
      </c>
      <c r="T3437" s="43">
        <f ca="1">_xll.BInterpol('Base CDI'!$H$4:$H$28,'Base CDI'!$J$4:$J$29,S3437,"Cubic","Extrapolate=Linear","MultiX=Average","Skip=True","Sort=True")</f>
        <v>14.454275487895385</v>
      </c>
      <c r="U3437" s="43">
        <f ca="1">_xll.BInterpol('Base CDI'!$H$4:$H$28,'Base CDI'!$I$4:$I$29,S3437,"Cubic","Extrapolate=Linear","MultiX=Average","Skip=True","Sort=True")</f>
        <v>14.280625350484037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49199</v>
      </c>
      <c r="T3438" s="43">
        <f ca="1">_xll.BInterpol('Base CDI'!$H$4:$H$28,'Base CDI'!$J$4:$J$29,S3438,"Cubic","Extrapolate=Linear","MultiX=Average","Skip=True","Sort=True")</f>
        <v>14.454262483094915</v>
      </c>
      <c r="U3438" s="43">
        <f ca="1">_xll.BInterpol('Base CDI'!$H$4:$H$28,'Base CDI'!$I$4:$I$29,S3438,"Cubic","Extrapolate=Linear","MultiX=Average","Skip=True","Sort=True")</f>
        <v>14.280617990477747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49200</v>
      </c>
      <c r="T3439" s="43">
        <f ca="1">_xll.BInterpol('Base CDI'!$H$4:$H$28,'Base CDI'!$J$4:$J$29,S3439,"Cubic","Extrapolate=Linear","MultiX=Average","Skip=True","Sort=True")</f>
        <v>14.454249495248062</v>
      </c>
      <c r="U3439" s="43">
        <f ca="1">_xll.BInterpol('Base CDI'!$H$4:$H$28,'Base CDI'!$I$4:$I$29,S3439,"Cubic","Extrapolate=Linear","MultiX=Average","Skip=True","Sort=True")</f>
        <v>14.28061064596668</v>
      </c>
    </row>
    <row r="3440" spans="16:21" x14ac:dyDescent="0.25">
      <c r="P3440" s="10">
        <v>39518</v>
      </c>
      <c r="Q3440">
        <v>18.47052</v>
      </c>
      <c r="S3440" s="42">
        <f t="shared" ca="1" si="58"/>
        <v>49201</v>
      </c>
      <c r="T3440" s="43">
        <f ca="1">_xll.BInterpol('Base CDI'!$H$4:$H$28,'Base CDI'!$J$4:$J$29,S3440,"Cubic","Extrapolate=Linear","MultiX=Average","Skip=True","Sort=True")</f>
        <v>14.454236524725435</v>
      </c>
      <c r="U3440" s="43">
        <f ca="1">_xll.BInterpol('Base CDI'!$H$4:$H$28,'Base CDI'!$I$4:$I$29,S3440,"Cubic","Extrapolate=Linear","MultiX=Average","Skip=True","Sort=True")</f>
        <v>14.280603317413291</v>
      </c>
    </row>
    <row r="3441" spans="16:21" x14ac:dyDescent="0.25">
      <c r="P3441" s="10">
        <v>39519</v>
      </c>
      <c r="Q3441">
        <v>18.47824</v>
      </c>
      <c r="S3441" s="42">
        <f t="shared" ca="1" si="58"/>
        <v>49202</v>
      </c>
      <c r="T3441" s="43">
        <f ca="1">_xll.BInterpol('Base CDI'!$H$4:$H$28,'Base CDI'!$J$4:$J$29,S3441,"Cubic","Extrapolate=Linear","MultiX=Average","Skip=True","Sort=True")</f>
        <v>14.454223571897636</v>
      </c>
      <c r="U3441" s="43">
        <f ca="1">_xll.BInterpol('Base CDI'!$H$4:$H$28,'Base CDI'!$I$4:$I$29,S3441,"Cubic","Extrapolate=Linear","MultiX=Average","Skip=True","Sort=True")</f>
        <v>14.280596005280028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49203</v>
      </c>
      <c r="T3442" s="43">
        <f ca="1">_xll.BInterpol('Base CDI'!$H$4:$H$28,'Base CDI'!$J$4:$J$29,S3442,"Cubic","Extrapolate=Linear","MultiX=Average","Skip=True","Sort=True")</f>
        <v>14.454210637135271</v>
      </c>
      <c r="U3442" s="43">
        <f ca="1">_xll.BInterpol('Base CDI'!$H$4:$H$28,'Base CDI'!$I$4:$I$29,S3442,"Cubic","Extrapolate=Linear","MultiX=Average","Skip=True","Sort=True")</f>
        <v>14.280588710029342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49204</v>
      </c>
      <c r="T3443" s="43">
        <f ca="1">_xll.BInterpol('Base CDI'!$H$4:$H$28,'Base CDI'!$J$4:$J$29,S3443,"Cubic","Extrapolate=Linear","MultiX=Average","Skip=True","Sort=True")</f>
        <v>14.454197720808946</v>
      </c>
      <c r="U3443" s="43">
        <f ca="1">_xll.BInterpol('Base CDI'!$H$4:$H$28,'Base CDI'!$I$4:$I$29,S3443,"Cubic","Extrapolate=Linear","MultiX=Average","Skip=True","Sort=True")</f>
        <v>14.280581432123684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49205</v>
      </c>
      <c r="T3444" s="43">
        <f ca="1">_xll.BInterpol('Base CDI'!$H$4:$H$28,'Base CDI'!$J$4:$J$29,S3444,"Cubic","Extrapolate=Linear","MultiX=Average","Skip=True","Sort=True")</f>
        <v>14.454184823289268</v>
      </c>
      <c r="U3444" s="43">
        <f ca="1">_xll.BInterpol('Base CDI'!$H$4:$H$28,'Base CDI'!$I$4:$I$29,S3444,"Cubic","Extrapolate=Linear","MultiX=Average","Skip=True","Sort=True")</f>
        <v>14.280574172025506</v>
      </c>
    </row>
    <row r="3445" spans="16:21" x14ac:dyDescent="0.25">
      <c r="P3445" s="10">
        <v>39525</v>
      </c>
      <c r="Q3445">
        <v>18.5091</v>
      </c>
      <c r="S3445" s="42">
        <f t="shared" ca="1" si="58"/>
        <v>49206</v>
      </c>
      <c r="T3445" s="43">
        <f ca="1">_xll.BInterpol('Base CDI'!$H$4:$H$28,'Base CDI'!$J$4:$J$29,S3445,"Cubic","Extrapolate=Linear","MultiX=Average","Skip=True","Sort=True")</f>
        <v>14.454171944946838</v>
      </c>
      <c r="U3445" s="43">
        <f ca="1">_xll.BInterpol('Base CDI'!$H$4:$H$28,'Base CDI'!$I$4:$I$29,S3445,"Cubic","Extrapolate=Linear","MultiX=Average","Skip=True","Sort=True")</f>
        <v>14.280566930197262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49207</v>
      </c>
      <c r="T3446" s="43">
        <f ca="1">_xll.BInterpol('Base CDI'!$H$4:$H$28,'Base CDI'!$J$4:$J$29,S3446,"Cubic","Extrapolate=Linear","MultiX=Average","Skip=True","Sort=True")</f>
        <v>14.454159086152266</v>
      </c>
      <c r="U3446" s="43">
        <f ca="1">_xll.BInterpol('Base CDI'!$H$4:$H$28,'Base CDI'!$I$4:$I$29,S3446,"Cubic","Extrapolate=Linear","MultiX=Average","Skip=True","Sort=True")</f>
        <v>14.280559707101396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49208</v>
      </c>
      <c r="T3447" s="43">
        <f ca="1">_xll.BInterpol('Base CDI'!$H$4:$H$28,'Base CDI'!$J$4:$J$29,S3447,"Cubic","Extrapolate=Linear","MultiX=Average","Skip=True","Sort=True")</f>
        <v>14.454146247276155</v>
      </c>
      <c r="U3447" s="43">
        <f ca="1">_xll.BInterpol('Base CDI'!$H$4:$H$28,'Base CDI'!$I$4:$I$29,S3447,"Cubic","Extrapolate=Linear","MultiX=Average","Skip=True","Sort=True")</f>
        <v>14.280552503200365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49209</v>
      </c>
      <c r="T3448" s="43">
        <f ca="1">_xll.BInterpol('Base CDI'!$H$4:$H$28,'Base CDI'!$J$4:$J$29,S3448,"Cubic","Extrapolate=Linear","MultiX=Average","Skip=True","Sort=True")</f>
        <v>14.454133428689111</v>
      </c>
      <c r="U3448" s="43">
        <f ca="1">_xll.BInterpol('Base CDI'!$H$4:$H$28,'Base CDI'!$I$4:$I$29,S3448,"Cubic","Extrapolate=Linear","MultiX=Average","Skip=True","Sort=True")</f>
        <v>14.280545318956619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49210</v>
      </c>
      <c r="T3449" s="43">
        <f ca="1">_xll.BInterpol('Base CDI'!$H$4:$H$28,'Base CDI'!$J$4:$J$29,S3449,"Cubic","Extrapolate=Linear","MultiX=Average","Skip=True","Sort=True")</f>
        <v>14.454120630761739</v>
      </c>
      <c r="U3449" s="43">
        <f ca="1">_xll.BInterpol('Base CDI'!$H$4:$H$28,'Base CDI'!$I$4:$I$29,S3449,"Cubic","Extrapolate=Linear","MultiX=Average","Skip=True","Sort=True")</f>
        <v>14.280538154832607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49211</v>
      </c>
      <c r="T3450" s="43">
        <f ca="1">_xll.BInterpol('Base CDI'!$H$4:$H$28,'Base CDI'!$J$4:$J$29,S3450,"Cubic","Extrapolate=Linear","MultiX=Average","Skip=True","Sort=True")</f>
        <v>14.454107853864645</v>
      </c>
      <c r="U3450" s="43">
        <f ca="1">_xll.BInterpol('Base CDI'!$H$4:$H$28,'Base CDI'!$I$4:$I$29,S3450,"Cubic","Extrapolate=Linear","MultiX=Average","Skip=True","Sort=True")</f>
        <v>14.280531011290782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49212</v>
      </c>
      <c r="T3451" s="43">
        <f ca="1">_xll.BInterpol('Base CDI'!$H$4:$H$28,'Base CDI'!$J$4:$J$29,S3451,"Cubic","Extrapolate=Linear","MultiX=Average","Skip=True","Sort=True")</f>
        <v>14.454095098368434</v>
      </c>
      <c r="U3451" s="43">
        <f ca="1">_xll.BInterpol('Base CDI'!$H$4:$H$28,'Base CDI'!$I$4:$I$29,S3451,"Cubic","Extrapolate=Linear","MultiX=Average","Skip=True","Sort=True")</f>
        <v>14.280523888793594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49213</v>
      </c>
      <c r="T3452" s="43">
        <f ca="1">_xll.BInterpol('Base CDI'!$H$4:$H$28,'Base CDI'!$J$4:$J$29,S3452,"Cubic","Extrapolate=Linear","MultiX=Average","Skip=True","Sort=True")</f>
        <v>14.45408236464371</v>
      </c>
      <c r="U3452" s="43">
        <f ca="1">_xll.BInterpol('Base CDI'!$H$4:$H$28,'Base CDI'!$I$4:$I$29,S3452,"Cubic","Extrapolate=Linear","MultiX=Average","Skip=True","Sort=True")</f>
        <v>14.280516787803496</v>
      </c>
    </row>
    <row r="3453" spans="16:21" x14ac:dyDescent="0.25">
      <c r="P3453" s="10">
        <v>39538</v>
      </c>
      <c r="Q3453">
        <v>18.57103</v>
      </c>
      <c r="S3453" s="42">
        <f t="shared" ca="1" si="58"/>
        <v>49214</v>
      </c>
      <c r="T3453" s="43">
        <f ca="1">_xll.BInterpol('Base CDI'!$H$4:$H$28,'Base CDI'!$J$4:$J$29,S3453,"Cubic","Extrapolate=Linear","MultiX=Average","Skip=True","Sort=True")</f>
        <v>14.454069653061081</v>
      </c>
      <c r="U3453" s="43">
        <f ca="1">_xll.BInterpol('Base CDI'!$H$4:$H$28,'Base CDI'!$I$4:$I$29,S3453,"Cubic","Extrapolate=Linear","MultiX=Average","Skip=True","Sort=True")</f>
        <v>14.280509708782935</v>
      </c>
    </row>
    <row r="3454" spans="16:21" x14ac:dyDescent="0.25">
      <c r="P3454" s="10">
        <v>39539</v>
      </c>
      <c r="Q3454">
        <v>18.57883</v>
      </c>
      <c r="S3454" s="42">
        <f t="shared" ca="1" si="58"/>
        <v>49215</v>
      </c>
      <c r="T3454" s="43">
        <f ca="1">_xll.BInterpol('Base CDI'!$H$4:$H$28,'Base CDI'!$J$4:$J$29,S3454,"Cubic","Extrapolate=Linear","MultiX=Average","Skip=True","Sort=True")</f>
        <v>14.454056963991151</v>
      </c>
      <c r="U3454" s="43">
        <f ca="1">_xll.BInterpol('Base CDI'!$H$4:$H$28,'Base CDI'!$I$4:$I$29,S3454,"Cubic","Extrapolate=Linear","MultiX=Average","Skip=True","Sort=True")</f>
        <v>14.280502652194366</v>
      </c>
    </row>
    <row r="3455" spans="16:21" x14ac:dyDescent="0.25">
      <c r="P3455" s="10">
        <v>39540</v>
      </c>
      <c r="Q3455">
        <v>18.58661</v>
      </c>
      <c r="S3455" s="42">
        <f t="shared" ca="1" si="58"/>
        <v>49216</v>
      </c>
      <c r="T3455" s="43">
        <f ca="1">_xll.BInterpol('Base CDI'!$H$4:$H$28,'Base CDI'!$J$4:$J$29,S3455,"Cubic","Extrapolate=Linear","MultiX=Average","Skip=True","Sort=True")</f>
        <v>14.454044297804524</v>
      </c>
      <c r="U3455" s="43">
        <f ca="1">_xll.BInterpol('Base CDI'!$H$4:$H$28,'Base CDI'!$I$4:$I$29,S3455,"Cubic","Extrapolate=Linear","MultiX=Average","Skip=True","Sort=True")</f>
        <v>14.28049561850024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49217</v>
      </c>
      <c r="T3456" s="43">
        <f ca="1">_xll.BInterpol('Base CDI'!$H$4:$H$28,'Base CDI'!$J$4:$J$29,S3456,"Cubic","Extrapolate=Linear","MultiX=Average","Skip=True","Sort=True")</f>
        <v>14.454031654871809</v>
      </c>
      <c r="U3456" s="43">
        <f ca="1">_xll.BInterpol('Base CDI'!$H$4:$H$28,'Base CDI'!$I$4:$I$29,S3456,"Cubic","Extrapolate=Linear","MultiX=Average","Skip=True","Sort=True")</f>
        <v>14.280488608163004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49218</v>
      </c>
      <c r="T3457" s="43">
        <f ca="1">_xll.BInterpol('Base CDI'!$H$4:$H$28,'Base CDI'!$J$4:$J$29,S3457,"Cubic","Extrapolate=Linear","MultiX=Average","Skip=True","Sort=True")</f>
        <v>14.454019035563608</v>
      </c>
      <c r="U3457" s="43">
        <f ca="1">_xll.BInterpol('Base CDI'!$H$4:$H$28,'Base CDI'!$I$4:$I$29,S3457,"Cubic","Extrapolate=Linear","MultiX=Average","Skip=True","Sort=True")</f>
        <v>14.280481621645114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49219</v>
      </c>
      <c r="T3458" s="43">
        <f ca="1">_xll.BInterpol('Base CDI'!$H$4:$H$28,'Base CDI'!$J$4:$J$29,S3458,"Cubic","Extrapolate=Linear","MultiX=Average","Skip=True","Sort=True")</f>
        <v>14.454006440250527</v>
      </c>
      <c r="U3458" s="43">
        <f ca="1">_xll.BInterpol('Base CDI'!$H$4:$H$28,'Base CDI'!$I$4:$I$29,S3458,"Cubic","Extrapolate=Linear","MultiX=Average","Skip=True","Sort=True")</f>
        <v>14.28047465940902</v>
      </c>
    </row>
    <row r="3459" spans="16:21" x14ac:dyDescent="0.25">
      <c r="P3459" s="10">
        <v>39546</v>
      </c>
      <c r="Q3459">
        <v>18.61778</v>
      </c>
      <c r="S3459" s="42">
        <f t="shared" ca="1" si="58"/>
        <v>49220</v>
      </c>
      <c r="T3459" s="43">
        <f ca="1">_xll.BInterpol('Base CDI'!$H$4:$H$28,'Base CDI'!$J$4:$J$29,S3459,"Cubic","Extrapolate=Linear","MultiX=Average","Skip=True","Sort=True")</f>
        <v>14.453993869303174</v>
      </c>
      <c r="U3459" s="43">
        <f ca="1">_xll.BInterpol('Base CDI'!$H$4:$H$28,'Base CDI'!$I$4:$I$29,S3459,"Cubic","Extrapolate=Linear","MultiX=Average","Skip=True","Sort=True")</f>
        <v>14.280467721917169</v>
      </c>
    </row>
    <row r="3460" spans="16:21" x14ac:dyDescent="0.25">
      <c r="P3460" s="10">
        <v>39547</v>
      </c>
      <c r="Q3460">
        <v>18.62557</v>
      </c>
      <c r="S3460" s="42">
        <f t="shared" ca="1" si="58"/>
        <v>49221</v>
      </c>
      <c r="T3460" s="43">
        <f ca="1">_xll.BInterpol('Base CDI'!$H$4:$H$28,'Base CDI'!$J$4:$J$29,S3460,"Cubic","Extrapolate=Linear","MultiX=Average","Skip=True","Sort=True")</f>
        <v>14.453981323092151</v>
      </c>
      <c r="U3460" s="43">
        <f ca="1">_xll.BInterpol('Base CDI'!$H$4:$H$28,'Base CDI'!$I$4:$I$29,S3460,"Cubic","Extrapolate=Linear","MultiX=Average","Skip=True","Sort=True")</f>
        <v>14.280460809632018</v>
      </c>
    </row>
    <row r="3461" spans="16:21" x14ac:dyDescent="0.25">
      <c r="P3461" s="10">
        <v>39548</v>
      </c>
      <c r="Q3461">
        <v>18.63335</v>
      </c>
      <c r="S3461" s="42">
        <f t="shared" ca="1" si="58"/>
        <v>49222</v>
      </c>
      <c r="T3461" s="43">
        <f ca="1">_xll.BInterpol('Base CDI'!$H$4:$H$28,'Base CDI'!$J$4:$J$29,S3461,"Cubic","Extrapolate=Linear","MultiX=Average","Skip=True","Sort=True")</f>
        <v>14.453968801988065</v>
      </c>
      <c r="U3461" s="43">
        <f ca="1">_xll.BInterpol('Base CDI'!$H$4:$H$28,'Base CDI'!$I$4:$I$29,S3461,"Cubic","Extrapolate=Linear","MultiX=Average","Skip=True","Sort=True")</f>
        <v>14.280453923016015</v>
      </c>
    </row>
    <row r="3462" spans="16:21" x14ac:dyDescent="0.25">
      <c r="P3462" s="10">
        <v>39549</v>
      </c>
      <c r="Q3462">
        <v>18.64114</v>
      </c>
      <c r="S3462" s="42">
        <f t="shared" ca="1" si="58"/>
        <v>49223</v>
      </c>
      <c r="T3462" s="43">
        <f ca="1">_xll.BInterpol('Base CDI'!$H$4:$H$28,'Base CDI'!$J$4:$J$29,S3462,"Cubic","Extrapolate=Linear","MultiX=Average","Skip=True","Sort=True")</f>
        <v>14.453956306361521</v>
      </c>
      <c r="U3462" s="43">
        <f ca="1">_xll.BInterpol('Base CDI'!$H$4:$H$28,'Base CDI'!$I$4:$I$29,S3462,"Cubic","Extrapolate=Linear","MultiX=Average","Skip=True","Sort=True")</f>
        <v>14.280447062531611</v>
      </c>
    </row>
    <row r="3463" spans="16:21" x14ac:dyDescent="0.25">
      <c r="P3463" s="10">
        <v>39552</v>
      </c>
      <c r="Q3463">
        <v>18.64893</v>
      </c>
      <c r="S3463" s="42">
        <f t="shared" ca="1" si="58"/>
        <v>49224</v>
      </c>
      <c r="T3463" s="43">
        <f ca="1">_xll.BInterpol('Base CDI'!$H$4:$H$28,'Base CDI'!$J$4:$J$29,S3463,"Cubic","Extrapolate=Linear","MultiX=Average","Skip=True","Sort=True")</f>
        <v>14.453943836583123</v>
      </c>
      <c r="U3463" s="43">
        <f ca="1">_xll.BInterpol('Base CDI'!$H$4:$H$28,'Base CDI'!$I$4:$I$29,S3463,"Cubic","Extrapolate=Linear","MultiX=Average","Skip=True","Sort=True")</f>
        <v>14.280440228641256</v>
      </c>
    </row>
    <row r="3464" spans="16:21" x14ac:dyDescent="0.25">
      <c r="P3464" s="10">
        <v>39553</v>
      </c>
      <c r="Q3464">
        <v>18.65673</v>
      </c>
      <c r="S3464" s="42">
        <f t="shared" ca="1" si="58"/>
        <v>49225</v>
      </c>
      <c r="T3464" s="43">
        <f ca="1">_xll.BInterpol('Base CDI'!$H$4:$H$28,'Base CDI'!$J$4:$J$29,S3464,"Cubic","Extrapolate=Linear","MultiX=Average","Skip=True","Sort=True")</f>
        <v>14.453931393023479</v>
      </c>
      <c r="U3464" s="43">
        <f ca="1">_xll.BInterpol('Base CDI'!$H$4:$H$28,'Base CDI'!$I$4:$I$29,S3464,"Cubic","Extrapolate=Linear","MultiX=Average","Skip=True","Sort=True")</f>
        <v>14.280433421807404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49226</v>
      </c>
      <c r="T3465" s="43">
        <f ca="1">_xll.BInterpol('Base CDI'!$H$4:$H$28,'Base CDI'!$J$4:$J$29,S3465,"Cubic","Extrapolate=Linear","MultiX=Average","Skip=True","Sort=True")</f>
        <v>14.453918976053194</v>
      </c>
      <c r="U3465" s="43">
        <f ca="1">_xll.BInterpol('Base CDI'!$H$4:$H$28,'Base CDI'!$I$4:$I$29,S3465,"Cubic","Extrapolate=Linear","MultiX=Average","Skip=True","Sort=True")</f>
        <v>14.280426642492504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49227</v>
      </c>
      <c r="T3466" s="43">
        <f ca="1">_xll.BInterpol('Base CDI'!$H$4:$H$28,'Base CDI'!$J$4:$J$29,S3466,"Cubic","Extrapolate=Linear","MultiX=Average","Skip=True","Sort=True")</f>
        <v>14.453906586042873</v>
      </c>
      <c r="U3466" s="43">
        <f ca="1">_xll.BInterpol('Base CDI'!$H$4:$H$28,'Base CDI'!$I$4:$I$29,S3466,"Cubic","Extrapolate=Linear","MultiX=Average","Skip=True","Sort=True")</f>
        <v>14.280419891159006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49228</v>
      </c>
      <c r="T3467" s="43">
        <f ca="1">_xll.BInterpol('Base CDI'!$H$4:$H$28,'Base CDI'!$J$4:$J$29,S3467,"Cubic","Extrapolate=Linear","MultiX=Average","Skip=True","Sort=True")</f>
        <v>14.453894223363118</v>
      </c>
      <c r="U3467" s="43">
        <f ca="1">_xll.BInterpol('Base CDI'!$H$4:$H$28,'Base CDI'!$I$4:$I$29,S3467,"Cubic","Extrapolate=Linear","MultiX=Average","Skip=True","Sort=True")</f>
        <v>14.280413168269366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49229</v>
      </c>
      <c r="T3468" s="43">
        <f ca="1">_xll.BInterpol('Base CDI'!$H$4:$H$28,'Base CDI'!$J$4:$J$29,S3468,"Cubic","Extrapolate=Linear","MultiX=Average","Skip=True","Sort=True")</f>
        <v>14.45388188838454</v>
      </c>
      <c r="U3468" s="43">
        <f ca="1">_xll.BInterpol('Base CDI'!$H$4:$H$28,'Base CDI'!$I$4:$I$29,S3468,"Cubic","Extrapolate=Linear","MultiX=Average","Skip=True","Sort=True")</f>
        <v>14.28040647428603</v>
      </c>
    </row>
    <row r="3469" spans="16:21" x14ac:dyDescent="0.25">
      <c r="P3469" s="10">
        <v>39561</v>
      </c>
      <c r="Q3469">
        <v>18.6968</v>
      </c>
      <c r="S3469" s="42">
        <f t="shared" ca="1" si="59"/>
        <v>49230</v>
      </c>
      <c r="T3469" s="43">
        <f ca="1">_xll.BInterpol('Base CDI'!$H$4:$H$28,'Base CDI'!$J$4:$J$29,S3469,"Cubic","Extrapolate=Linear","MultiX=Average","Skip=True","Sort=True")</f>
        <v>14.453869581477742</v>
      </c>
      <c r="U3469" s="43">
        <f ca="1">_xll.BInterpol('Base CDI'!$H$4:$H$28,'Base CDI'!$I$4:$I$29,S3469,"Cubic","Extrapolate=Linear","MultiX=Average","Skip=True","Sort=True")</f>
        <v>14.280399809671451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49231</v>
      </c>
      <c r="T3470" s="43">
        <f ca="1">_xll.BInterpol('Base CDI'!$H$4:$H$28,'Base CDI'!$J$4:$J$29,S3470,"Cubic","Extrapolate=Linear","MultiX=Average","Skip=True","Sort=True")</f>
        <v>14.453857303013327</v>
      </c>
      <c r="U3470" s="43">
        <f ca="1">_xll.BInterpol('Base CDI'!$H$4:$H$28,'Base CDI'!$I$4:$I$29,S3470,"Cubic","Extrapolate=Linear","MultiX=Average","Skip=True","Sort=True")</f>
        <v>14.280393174888081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49232</v>
      </c>
      <c r="T3471" s="43">
        <f ca="1">_xll.BInterpol('Base CDI'!$H$4:$H$28,'Base CDI'!$J$4:$J$29,S3471,"Cubic","Extrapolate=Linear","MultiX=Average","Skip=True","Sort=True")</f>
        <v>14.453845053361905</v>
      </c>
      <c r="U3471" s="43">
        <f ca="1">_xll.BInterpol('Base CDI'!$H$4:$H$28,'Base CDI'!$I$4:$I$29,S3471,"Cubic","Extrapolate=Linear","MultiX=Average","Skip=True","Sort=True")</f>
        <v>14.280386570398369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49233</v>
      </c>
      <c r="T3472" s="43">
        <f ca="1">_xll.BInterpol('Base CDI'!$H$4:$H$28,'Base CDI'!$J$4:$J$29,S3472,"Cubic","Extrapolate=Linear","MultiX=Average","Skip=True","Sort=True")</f>
        <v>14.453832832894076</v>
      </c>
      <c r="U3472" s="43">
        <f ca="1">_xll.BInterpol('Base CDI'!$H$4:$H$28,'Base CDI'!$I$4:$I$29,S3472,"Cubic","Extrapolate=Linear","MultiX=Average","Skip=True","Sort=True")</f>
        <v>14.280379996664767</v>
      </c>
    </row>
    <row r="3473" spans="16:21" x14ac:dyDescent="0.25">
      <c r="P3473" s="10">
        <v>39567</v>
      </c>
      <c r="Q3473">
        <v>18.72935</v>
      </c>
      <c r="S3473" s="42">
        <f t="shared" ca="1" si="59"/>
        <v>49234</v>
      </c>
      <c r="T3473" s="43">
        <f ca="1">_xll.BInterpol('Base CDI'!$H$4:$H$28,'Base CDI'!$J$4:$J$29,S3473,"Cubic","Extrapolate=Linear","MultiX=Average","Skip=True","Sort=True")</f>
        <v>14.45382064198045</v>
      </c>
      <c r="U3473" s="43">
        <f ca="1">_xll.BInterpol('Base CDI'!$H$4:$H$28,'Base CDI'!$I$4:$I$29,S3473,"Cubic","Extrapolate=Linear","MultiX=Average","Skip=True","Sort=True")</f>
        <v>14.280373454149727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49235</v>
      </c>
      <c r="T3474" s="43">
        <f ca="1">_xll.BInterpol('Base CDI'!$H$4:$H$28,'Base CDI'!$J$4:$J$29,S3474,"Cubic","Extrapolate=Linear","MultiX=Average","Skip=True","Sort=True")</f>
        <v>14.453808480991631</v>
      </c>
      <c r="U3474" s="43">
        <f ca="1">_xll.BInterpol('Base CDI'!$H$4:$H$28,'Base CDI'!$I$4:$I$29,S3474,"Cubic","Extrapolate=Linear","MultiX=Average","Skip=True","Sort=True")</f>
        <v>14.280366943315698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49236</v>
      </c>
      <c r="T3475" s="43">
        <f ca="1">_xll.BInterpol('Base CDI'!$H$4:$H$28,'Base CDI'!$J$4:$J$29,S3475,"Cubic","Extrapolate=Linear","MultiX=Average","Skip=True","Sort=True")</f>
        <v>14.453796350298223</v>
      </c>
      <c r="U3475" s="43">
        <f ca="1">_xll.BInterpol('Base CDI'!$H$4:$H$28,'Base CDI'!$I$4:$I$29,S3475,"Cubic","Extrapolate=Linear","MultiX=Average","Skip=True","Sort=True")</f>
        <v>14.280360464625133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49237</v>
      </c>
      <c r="T3476" s="43">
        <f ca="1">_xll.BInterpol('Base CDI'!$H$4:$H$28,'Base CDI'!$J$4:$J$29,S3476,"Cubic","Extrapolate=Linear","MultiX=Average","Skip=True","Sort=True")</f>
        <v>14.453784250270832</v>
      </c>
      <c r="U3476" s="43">
        <f ca="1">_xll.BInterpol('Base CDI'!$H$4:$H$28,'Base CDI'!$I$4:$I$29,S3476,"Cubic","Extrapolate=Linear","MultiX=Average","Skip=True","Sort=True")</f>
        <v>14.280354018540484</v>
      </c>
    </row>
    <row r="3477" spans="16:21" x14ac:dyDescent="0.25">
      <c r="P3477" s="10">
        <v>39574</v>
      </c>
      <c r="Q3477">
        <v>18.76193</v>
      </c>
      <c r="S3477" s="42">
        <f t="shared" ca="1" si="59"/>
        <v>49238</v>
      </c>
      <c r="T3477" s="43">
        <f ca="1">_xll.BInterpol('Base CDI'!$H$4:$H$28,'Base CDI'!$J$4:$J$29,S3477,"Cubic","Extrapolate=Linear","MultiX=Average","Skip=True","Sort=True")</f>
        <v>14.453772181280064</v>
      </c>
      <c r="U3477" s="43">
        <f ca="1">_xll.BInterpol('Base CDI'!$H$4:$H$28,'Base CDI'!$I$4:$I$29,S3477,"Cubic","Extrapolate=Linear","MultiX=Average","Skip=True","Sort=True")</f>
        <v>14.280347605524199</v>
      </c>
    </row>
    <row r="3478" spans="16:21" x14ac:dyDescent="0.25">
      <c r="P3478" s="10">
        <v>39575</v>
      </c>
      <c r="Q3478">
        <v>18.77007</v>
      </c>
      <c r="S3478" s="42">
        <f t="shared" ca="1" si="59"/>
        <v>49239</v>
      </c>
      <c r="T3478" s="43">
        <f ca="1">_xll.BInterpol('Base CDI'!$H$4:$H$28,'Base CDI'!$J$4:$J$29,S3478,"Cubic","Extrapolate=Linear","MultiX=Average","Skip=True","Sort=True")</f>
        <v>14.453760143696524</v>
      </c>
      <c r="U3478" s="43">
        <f ca="1">_xll.BInterpol('Base CDI'!$H$4:$H$28,'Base CDI'!$I$4:$I$29,S3478,"Cubic","Extrapolate=Linear","MultiX=Average","Skip=True","Sort=True")</f>
        <v>14.280341226038731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49240</v>
      </c>
      <c r="T3479" s="43">
        <f ca="1">_xll.BInterpol('Base CDI'!$H$4:$H$28,'Base CDI'!$J$4:$J$29,S3479,"Cubic","Extrapolate=Linear","MultiX=Average","Skip=True","Sort=True")</f>
        <v>14.453748137890818</v>
      </c>
      <c r="U3479" s="43">
        <f ca="1">_xll.BInterpol('Base CDI'!$H$4:$H$28,'Base CDI'!$I$4:$I$29,S3479,"Cubic","Extrapolate=Linear","MultiX=Average","Skip=True","Sort=True")</f>
        <v>14.28033488054653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49241</v>
      </c>
      <c r="T3480" s="43">
        <f ca="1">_xll.BInterpol('Base CDI'!$H$4:$H$28,'Base CDI'!$J$4:$J$29,S3480,"Cubic","Extrapolate=Linear","MultiX=Average","Skip=True","Sort=True")</f>
        <v>14.45373616423355</v>
      </c>
      <c r="U3480" s="43">
        <f ca="1">_xll.BInterpol('Base CDI'!$H$4:$H$28,'Base CDI'!$I$4:$I$29,S3480,"Cubic","Extrapolate=Linear","MultiX=Average","Skip=True","Sort=True")</f>
        <v>14.280328569510049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49242</v>
      </c>
      <c r="T3481" s="43">
        <f ca="1">_xll.BInterpol('Base CDI'!$H$4:$H$28,'Base CDI'!$J$4:$J$29,S3481,"Cubic","Extrapolate=Linear","MultiX=Average","Skip=True","Sort=True")</f>
        <v>14.453724223095328</v>
      </c>
      <c r="U3481" s="43">
        <f ca="1">_xll.BInterpol('Base CDI'!$H$4:$H$28,'Base CDI'!$I$4:$I$29,S3481,"Cubic","Extrapolate=Linear","MultiX=Average","Skip=True","Sort=True")</f>
        <v>14.280322293391738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49243</v>
      </c>
      <c r="T3482" s="43">
        <f ca="1">_xll.BInterpol('Base CDI'!$H$4:$H$28,'Base CDI'!$J$4:$J$29,S3482,"Cubic","Extrapolate=Linear","MultiX=Average","Skip=True","Sort=True")</f>
        <v>14.453712314846754</v>
      </c>
      <c r="U3482" s="43">
        <f ca="1">_xll.BInterpol('Base CDI'!$H$4:$H$28,'Base CDI'!$I$4:$I$29,S3482,"Cubic","Extrapolate=Linear","MultiX=Average","Skip=True","Sort=True")</f>
        <v>14.280316052654046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49244</v>
      </c>
      <c r="T3483" s="43">
        <f ca="1">_xll.BInterpol('Base CDI'!$H$4:$H$28,'Base CDI'!$J$4:$J$29,S3483,"Cubic","Extrapolate=Linear","MultiX=Average","Skip=True","Sort=True")</f>
        <v>14.453700439858435</v>
      </c>
      <c r="U3483" s="43">
        <f ca="1">_xll.BInterpol('Base CDI'!$H$4:$H$28,'Base CDI'!$I$4:$I$29,S3483,"Cubic","Extrapolate=Linear","MultiX=Average","Skip=True","Sort=True")</f>
        <v>14.280309847759428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49245</v>
      </c>
      <c r="T3484" s="43">
        <f ca="1">_xll.BInterpol('Base CDI'!$H$4:$H$28,'Base CDI'!$J$4:$J$29,S3484,"Cubic","Extrapolate=Linear","MultiX=Average","Skip=True","Sort=True")</f>
        <v>14.453688598500978</v>
      </c>
      <c r="U3484" s="43">
        <f ca="1">_xll.BInterpol('Base CDI'!$H$4:$H$28,'Base CDI'!$I$4:$I$29,S3484,"Cubic","Extrapolate=Linear","MultiX=Average","Skip=True","Sort=True")</f>
        <v>14.280303679170332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49246</v>
      </c>
      <c r="T3485" s="43">
        <f ca="1">_xll.BInterpol('Base CDI'!$H$4:$H$28,'Base CDI'!$J$4:$J$29,S3485,"Cubic","Extrapolate=Linear","MultiX=Average","Skip=True","Sort=True")</f>
        <v>14.453676791144986</v>
      </c>
      <c r="U3485" s="43">
        <f ca="1">_xll.BInterpol('Base CDI'!$H$4:$H$28,'Base CDI'!$I$4:$I$29,S3485,"Cubic","Extrapolate=Linear","MultiX=Average","Skip=True","Sort=True")</f>
        <v>14.28029754734921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49247</v>
      </c>
      <c r="T3486" s="43">
        <f ca="1">_xll.BInterpol('Base CDI'!$H$4:$H$28,'Base CDI'!$J$4:$J$29,S3486,"Cubic","Extrapolate=Linear","MultiX=Average","Skip=True","Sort=True")</f>
        <v>14.453665018161065</v>
      </c>
      <c r="U3486" s="43">
        <f ca="1">_xll.BInterpol('Base CDI'!$H$4:$H$28,'Base CDI'!$I$4:$I$29,S3486,"Cubic","Extrapolate=Linear","MultiX=Average","Skip=True","Sort=True")</f>
        <v>14.280291452758515</v>
      </c>
    </row>
    <row r="3487" spans="16:21" x14ac:dyDescent="0.25">
      <c r="P3487" s="10">
        <v>39588</v>
      </c>
      <c r="Q3487">
        <v>18.84347</v>
      </c>
      <c r="S3487" s="42">
        <f t="shared" ca="1" si="59"/>
        <v>49248</v>
      </c>
      <c r="T3487" s="43">
        <f ca="1">_xll.BInterpol('Base CDI'!$H$4:$H$28,'Base CDI'!$J$4:$J$29,S3487,"Cubic","Extrapolate=Linear","MultiX=Average","Skip=True","Sort=True")</f>
        <v>14.45365327991982</v>
      </c>
      <c r="U3487" s="43">
        <f ca="1">_xll.BInterpol('Base CDI'!$H$4:$H$28,'Base CDI'!$I$4:$I$29,S3487,"Cubic","Extrapolate=Linear","MultiX=Average","Skip=True","Sort=True")</f>
        <v>14.280285395860695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49249</v>
      </c>
      <c r="T3488" s="43">
        <f ca="1">_xll.BInterpol('Base CDI'!$H$4:$H$28,'Base CDI'!$J$4:$J$29,S3488,"Cubic","Extrapolate=Linear","MultiX=Average","Skip=True","Sort=True")</f>
        <v>14.453641576791856</v>
      </c>
      <c r="U3488" s="43">
        <f ca="1">_xll.BInterpol('Base CDI'!$H$4:$H$28,'Base CDI'!$I$4:$I$29,S3488,"Cubic","Extrapolate=Linear","MultiX=Average","Skip=True","Sort=True")</f>
        <v>14.280279377118203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49250</v>
      </c>
      <c r="T3489" s="43">
        <f ca="1">_xll.BInterpol('Base CDI'!$H$4:$H$28,'Base CDI'!$J$4:$J$29,S3489,"Cubic","Extrapolate=Linear","MultiX=Average","Skip=True","Sort=True")</f>
        <v>14.45362990914778</v>
      </c>
      <c r="U3489" s="43">
        <f ca="1">_xll.BInterpol('Base CDI'!$H$4:$H$28,'Base CDI'!$I$4:$I$29,S3489,"Cubic","Extrapolate=Linear","MultiX=Average","Skip=True","Sort=True")</f>
        <v>14.28027339699349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49251</v>
      </c>
      <c r="T3490" s="43">
        <f ca="1">_xll.BInterpol('Base CDI'!$H$4:$H$28,'Base CDI'!$J$4:$J$29,S3490,"Cubic","Extrapolate=Linear","MultiX=Average","Skip=True","Sort=True")</f>
        <v>14.453618277358197</v>
      </c>
      <c r="U3490" s="43">
        <f ca="1">_xll.BInterpol('Base CDI'!$H$4:$H$28,'Base CDI'!$I$4:$I$29,S3490,"Cubic","Extrapolate=Linear","MultiX=Average","Skip=True","Sort=True")</f>
        <v>14.280267455949005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49252</v>
      </c>
      <c r="T3491" s="43">
        <f ca="1">_xll.BInterpol('Base CDI'!$H$4:$H$28,'Base CDI'!$J$4:$J$29,S3491,"Cubic","Extrapolate=Linear","MultiX=Average","Skip=True","Sort=True")</f>
        <v>14.453606681793712</v>
      </c>
      <c r="U3491" s="43">
        <f ca="1">_xll.BInterpol('Base CDI'!$H$4:$H$28,'Base CDI'!$I$4:$I$29,S3491,"Cubic","Extrapolate=Linear","MultiX=Average","Skip=True","Sort=True")</f>
        <v>14.2802615544472</v>
      </c>
    </row>
    <row r="3492" spans="16:21" x14ac:dyDescent="0.25">
      <c r="P3492" s="10">
        <v>39596</v>
      </c>
      <c r="Q3492">
        <v>18.88438</v>
      </c>
      <c r="S3492" s="42">
        <f t="shared" ca="1" si="59"/>
        <v>49253</v>
      </c>
      <c r="T3492" s="43">
        <f ca="1">_xll.BInterpol('Base CDI'!$H$4:$H$28,'Base CDI'!$J$4:$J$29,S3492,"Cubic","Extrapolate=Linear","MultiX=Average","Skip=True","Sort=True")</f>
        <v>14.453595122824931</v>
      </c>
      <c r="U3492" s="43">
        <f ca="1">_xll.BInterpol('Base CDI'!$H$4:$H$28,'Base CDI'!$I$4:$I$29,S3492,"Cubic","Extrapolate=Linear","MultiX=Average","Skip=True","Sort=True")</f>
        <v>14.280255692950529</v>
      </c>
    </row>
    <row r="3493" spans="16:21" x14ac:dyDescent="0.25">
      <c r="P3493" s="10">
        <v>39597</v>
      </c>
      <c r="Q3493">
        <v>18.89256</v>
      </c>
      <c r="S3493" s="42">
        <f t="shared" ca="1" si="59"/>
        <v>49254</v>
      </c>
      <c r="T3493" s="43">
        <f ca="1">_xll.BInterpol('Base CDI'!$H$4:$H$28,'Base CDI'!$J$4:$J$29,S3493,"Cubic","Extrapolate=Linear","MultiX=Average","Skip=True","Sort=True")</f>
        <v>14.453583600822457</v>
      </c>
      <c r="U3493" s="43">
        <f ca="1">_xll.BInterpol('Base CDI'!$H$4:$H$28,'Base CDI'!$I$4:$I$29,S3493,"Cubic","Extrapolate=Linear","MultiX=Average","Skip=True","Sort=True")</f>
        <v>14.280249871921441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49255</v>
      </c>
      <c r="T3494" s="43">
        <f ca="1">_xll.BInterpol('Base CDI'!$H$4:$H$28,'Base CDI'!$J$4:$J$29,S3494,"Cubic","Extrapolate=Linear","MultiX=Average","Skip=True","Sort=True")</f>
        <v>14.453572116156899</v>
      </c>
      <c r="U3494" s="43">
        <f ca="1">_xll.BInterpol('Base CDI'!$H$4:$H$28,'Base CDI'!$I$4:$I$29,S3494,"Cubic","Extrapolate=Linear","MultiX=Average","Skip=True","Sort=True")</f>
        <v>14.280244091822386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49256</v>
      </c>
      <c r="T3495" s="43">
        <f ca="1">_xll.BInterpol('Base CDI'!$H$4:$H$28,'Base CDI'!$J$4:$J$29,S3495,"Cubic","Extrapolate=Linear","MultiX=Average","Skip=True","Sort=True")</f>
        <v>14.453560669198859</v>
      </c>
      <c r="U3495" s="43">
        <f ca="1">_xll.BInterpol('Base CDI'!$H$4:$H$28,'Base CDI'!$I$4:$I$29,S3495,"Cubic","Extrapolate=Linear","MultiX=Average","Skip=True","Sort=True")</f>
        <v>14.280238353115816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49257</v>
      </c>
      <c r="T3496" s="43">
        <f ca="1">_xll.BInterpol('Base CDI'!$H$4:$H$28,'Base CDI'!$J$4:$J$29,S3496,"Cubic","Extrapolate=Linear","MultiX=Average","Skip=True","Sort=True")</f>
        <v>14.453549260318944</v>
      </c>
      <c r="U3496" s="43">
        <f ca="1">_xll.BInterpol('Base CDI'!$H$4:$H$28,'Base CDI'!$I$4:$I$29,S3496,"Cubic","Extrapolate=Linear","MultiX=Average","Skip=True","Sort=True")</f>
        <v>14.280232656264182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49258</v>
      </c>
      <c r="T3497" s="43">
        <f ca="1">_xll.BInterpol('Base CDI'!$H$4:$H$28,'Base CDI'!$J$4:$J$29,S3497,"Cubic","Extrapolate=Linear","MultiX=Average","Skip=True","Sort=True")</f>
        <v>14.453537889887761</v>
      </c>
      <c r="U3497" s="43">
        <f ca="1">_xll.BInterpol('Base CDI'!$H$4:$H$28,'Base CDI'!$I$4:$I$29,S3497,"Cubic","Extrapolate=Linear","MultiX=Average","Skip=True","Sort=True")</f>
        <v>14.280227001729935</v>
      </c>
    </row>
    <row r="3498" spans="16:21" x14ac:dyDescent="0.25">
      <c r="P3498" s="10">
        <v>39604</v>
      </c>
      <c r="Q3498">
        <v>18.93355</v>
      </c>
      <c r="S3498" s="42">
        <f t="shared" ca="1" si="59"/>
        <v>49259</v>
      </c>
      <c r="T3498" s="43">
        <f ca="1">_xll.BInterpol('Base CDI'!$H$4:$H$28,'Base CDI'!$J$4:$J$29,S3498,"Cubic","Extrapolate=Linear","MultiX=Average","Skip=True","Sort=True")</f>
        <v>14.453526558275911</v>
      </c>
      <c r="U3498" s="43">
        <f ca="1">_xll.BInterpol('Base CDI'!$H$4:$H$28,'Base CDI'!$I$4:$I$29,S3498,"Cubic","Extrapolate=Linear","MultiX=Average","Skip=True","Sort=True")</f>
        <v>14.280221389975527</v>
      </c>
    </row>
    <row r="3499" spans="16:21" x14ac:dyDescent="0.25">
      <c r="P3499" s="10">
        <v>39605</v>
      </c>
      <c r="Q3499">
        <v>18.94209</v>
      </c>
      <c r="S3499" s="42">
        <f t="shared" ca="1" si="59"/>
        <v>49260</v>
      </c>
      <c r="T3499" s="43">
        <f ca="1">_xll.BInterpol('Base CDI'!$H$4:$H$28,'Base CDI'!$J$4:$J$29,S3499,"Cubic","Extrapolate=Linear","MultiX=Average","Skip=True","Sort=True")</f>
        <v>14.453515265854003</v>
      </c>
      <c r="U3499" s="43">
        <f ca="1">_xll.BInterpol('Base CDI'!$H$4:$H$28,'Base CDI'!$I$4:$I$29,S3499,"Cubic","Extrapolate=Linear","MultiX=Average","Skip=True","Sort=True")</f>
        <v>14.280215821463408</v>
      </c>
    </row>
    <row r="3500" spans="16:21" x14ac:dyDescent="0.25">
      <c r="P3500" s="10">
        <v>39608</v>
      </c>
      <c r="Q3500">
        <v>18.95063</v>
      </c>
      <c r="S3500" s="42">
        <f t="shared" ca="1" si="59"/>
        <v>49261</v>
      </c>
      <c r="T3500" s="43">
        <f ca="1">_xll.BInterpol('Base CDI'!$H$4:$H$28,'Base CDI'!$J$4:$J$29,S3500,"Cubic","Extrapolate=Linear","MultiX=Average","Skip=True","Sort=True")</f>
        <v>14.453504012992642</v>
      </c>
      <c r="U3500" s="43">
        <f ca="1">_xll.BInterpol('Base CDI'!$H$4:$H$28,'Base CDI'!$I$4:$I$29,S3500,"Cubic","Extrapolate=Linear","MultiX=Average","Skip=True","Sort=True")</f>
        <v>14.28021029665603</v>
      </c>
    </row>
    <row r="3501" spans="16:21" x14ac:dyDescent="0.25">
      <c r="P3501" s="10">
        <v>39609</v>
      </c>
      <c r="Q3501">
        <v>18.95918</v>
      </c>
      <c r="S3501" s="42">
        <f t="shared" ca="1" si="59"/>
        <v>49262</v>
      </c>
      <c r="T3501" s="43">
        <f ca="1">_xll.BInterpol('Base CDI'!$H$4:$H$28,'Base CDI'!$J$4:$J$29,S3501,"Cubic","Extrapolate=Linear","MultiX=Average","Skip=True","Sort=True")</f>
        <v>14.453492800062433</v>
      </c>
      <c r="U3501" s="43">
        <f ca="1">_xll.BInterpol('Base CDI'!$H$4:$H$28,'Base CDI'!$I$4:$I$29,S3501,"Cubic","Extrapolate=Linear","MultiX=Average","Skip=True","Sort=True")</f>
        <v>14.280204816015841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49263</v>
      </c>
      <c r="T3502" s="43">
        <f ca="1">_xll.BInterpol('Base CDI'!$H$4:$H$28,'Base CDI'!$J$4:$J$29,S3502,"Cubic","Extrapolate=Linear","MultiX=Average","Skip=True","Sort=True")</f>
        <v>14.45348162743398</v>
      </c>
      <c r="U3502" s="43">
        <f ca="1">_xll.BInterpol('Base CDI'!$H$4:$H$28,'Base CDI'!$I$4:$I$29,S3502,"Cubic","Extrapolate=Linear","MultiX=Average","Skip=True","Sort=True")</f>
        <v>14.280199380005298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49264</v>
      </c>
      <c r="T3503" s="43">
        <f ca="1">_xll.BInterpol('Base CDI'!$H$4:$H$28,'Base CDI'!$J$4:$J$29,S3503,"Cubic","Extrapolate=Linear","MultiX=Average","Skip=True","Sort=True")</f>
        <v>14.453470495477891</v>
      </c>
      <c r="U3503" s="43">
        <f ca="1">_xll.BInterpol('Base CDI'!$H$4:$H$28,'Base CDI'!$I$4:$I$29,S3503,"Cubic","Extrapolate=Linear","MultiX=Average","Skip=True","Sort=True")</f>
        <v>14.280193989086847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49265</v>
      </c>
      <c r="T3504" s="43">
        <f ca="1">_xll.BInterpol('Base CDI'!$H$4:$H$28,'Base CDI'!$J$4:$J$29,S3504,"Cubic","Extrapolate=Linear","MultiX=Average","Skip=True","Sort=True")</f>
        <v>14.453459404564768</v>
      </c>
      <c r="U3504" s="43">
        <f ca="1">_xll.BInterpol('Base CDI'!$H$4:$H$28,'Base CDI'!$I$4:$I$29,S3504,"Cubic","Extrapolate=Linear","MultiX=Average","Skip=True","Sort=True")</f>
        <v>14.280188643722941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49266</v>
      </c>
      <c r="T3505" s="43">
        <f ca="1">_xll.BInterpol('Base CDI'!$H$4:$H$28,'Base CDI'!$J$4:$J$29,S3505,"Cubic","Extrapolate=Linear","MultiX=Average","Skip=True","Sort=True")</f>
        <v>14.45344835506522</v>
      </c>
      <c r="U3505" s="43">
        <f ca="1">_xll.BInterpol('Base CDI'!$H$4:$H$28,'Base CDI'!$I$4:$I$29,S3505,"Cubic","Extrapolate=Linear","MultiX=Average","Skip=True","Sort=True")</f>
        <v>14.280183344376029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49267</v>
      </c>
      <c r="T3506" s="43">
        <f ca="1">_xll.BInterpol('Base CDI'!$H$4:$H$28,'Base CDI'!$J$4:$J$29,S3506,"Cubic","Extrapolate=Linear","MultiX=Average","Skip=True","Sort=True")</f>
        <v>14.453437347349849</v>
      </c>
      <c r="U3506" s="43">
        <f ca="1">_xll.BInterpol('Base CDI'!$H$4:$H$28,'Base CDI'!$I$4:$I$29,S3506,"Cubic","Extrapolate=Linear","MultiX=Average","Skip=True","Sort=True")</f>
        <v>14.280178091508565</v>
      </c>
    </row>
    <row r="3507" spans="16:21" x14ac:dyDescent="0.25">
      <c r="P3507" s="10">
        <v>39617</v>
      </c>
      <c r="Q3507">
        <v>19.0107</v>
      </c>
      <c r="S3507" s="42">
        <f t="shared" ca="1" si="59"/>
        <v>49268</v>
      </c>
      <c r="T3507" s="43">
        <f ca="1">_xll.BInterpol('Base CDI'!$H$4:$H$28,'Base CDI'!$J$4:$J$29,S3507,"Cubic","Extrapolate=Linear","MultiX=Average","Skip=True","Sort=True")</f>
        <v>14.453426381789262</v>
      </c>
      <c r="U3507" s="43">
        <f ca="1">_xll.BInterpol('Base CDI'!$H$4:$H$28,'Base CDI'!$I$4:$I$29,S3507,"Cubic","Extrapolate=Linear","MultiX=Average","Skip=True","Sort=True")</f>
        <v>14.280172885583001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49269</v>
      </c>
      <c r="T3508" s="43">
        <f ca="1">_xll.BInterpol('Base CDI'!$H$4:$H$28,'Base CDI'!$J$4:$J$29,S3508,"Cubic","Extrapolate=Linear","MultiX=Average","Skip=True","Sort=True")</f>
        <v>14.453415458754066</v>
      </c>
      <c r="U3508" s="43">
        <f ca="1">_xll.BInterpol('Base CDI'!$H$4:$H$28,'Base CDI'!$I$4:$I$29,S3508,"Cubic","Extrapolate=Linear","MultiX=Average","Skip=True","Sort=True")</f>
        <v>14.280167727061784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49270</v>
      </c>
      <c r="T3509" s="43">
        <f ca="1">_xll.BInterpol('Base CDI'!$H$4:$H$28,'Base CDI'!$J$4:$J$29,S3509,"Cubic","Extrapolate=Linear","MultiX=Average","Skip=True","Sort=True")</f>
        <v>14.453404578614863</v>
      </c>
      <c r="U3509" s="43">
        <f ca="1">_xll.BInterpol('Base CDI'!$H$4:$H$28,'Base CDI'!$I$4:$I$29,S3509,"Cubic","Extrapolate=Linear","MultiX=Average","Skip=True","Sort=True")</f>
        <v>14.280162616407367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49271</v>
      </c>
      <c r="T3510" s="43">
        <f ca="1">_xll.BInterpol('Base CDI'!$H$4:$H$28,'Base CDI'!$J$4:$J$29,S3510,"Cubic","Extrapolate=Linear","MultiX=Average","Skip=True","Sort=True")</f>
        <v>14.453393741742262</v>
      </c>
      <c r="U3510" s="43">
        <f ca="1">_xll.BInterpol('Base CDI'!$H$4:$H$28,'Base CDI'!$I$4:$I$29,S3510,"Cubic","Extrapolate=Linear","MultiX=Average","Skip=True","Sort=True")</f>
        <v>14.280157554082201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49272</v>
      </c>
      <c r="T3511" s="43">
        <f ca="1">_xll.BInterpol('Base CDI'!$H$4:$H$28,'Base CDI'!$J$4:$J$29,S3511,"Cubic","Extrapolate=Linear","MultiX=Average","Skip=True","Sort=True")</f>
        <v>14.453382948506865</v>
      </c>
      <c r="U3511" s="43">
        <f ca="1">_xll.BInterpol('Base CDI'!$H$4:$H$28,'Base CDI'!$I$4:$I$29,S3511,"Cubic","Extrapolate=Linear","MultiX=Average","Skip=True","Sort=True")</f>
        <v>14.280152540548739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49273</v>
      </c>
      <c r="T3512" s="43">
        <f ca="1">_xll.BInterpol('Base CDI'!$H$4:$H$28,'Base CDI'!$J$4:$J$29,S3512,"Cubic","Extrapolate=Linear","MultiX=Average","Skip=True","Sort=True")</f>
        <v>14.453372199279279</v>
      </c>
      <c r="U3512" s="43">
        <f ca="1">_xll.BInterpol('Base CDI'!$H$4:$H$28,'Base CDI'!$I$4:$I$29,S3512,"Cubic","Extrapolate=Linear","MultiX=Average","Skip=True","Sort=True")</f>
        <v>14.28014757626943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49274</v>
      </c>
      <c r="T3513" s="43">
        <f ca="1">_xll.BInterpol('Base CDI'!$H$4:$H$28,'Base CDI'!$J$4:$J$29,S3513,"Cubic","Extrapolate=Linear","MultiX=Average","Skip=True","Sort=True")</f>
        <v>14.45336149443011</v>
      </c>
      <c r="U3513" s="43">
        <f ca="1">_xll.BInterpol('Base CDI'!$H$4:$H$28,'Base CDI'!$I$4:$I$29,S3513,"Cubic","Extrapolate=Linear","MultiX=Average","Skip=True","Sort=True")</f>
        <v>14.280142661706725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49275</v>
      </c>
      <c r="T3514" s="43">
        <f ca="1">_xll.BInterpol('Base CDI'!$H$4:$H$28,'Base CDI'!$J$4:$J$29,S3514,"Cubic","Extrapolate=Linear","MultiX=Average","Skip=True","Sort=True")</f>
        <v>14.453350834329962</v>
      </c>
      <c r="U3514" s="43">
        <f ca="1">_xll.BInterpol('Base CDI'!$H$4:$H$28,'Base CDI'!$I$4:$I$29,S3514,"Cubic","Extrapolate=Linear","MultiX=Average","Skip=True","Sort=True")</f>
        <v>14.280137797323075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49276</v>
      </c>
      <c r="T3515" s="43">
        <f ca="1">_xll.BInterpol('Base CDI'!$H$4:$H$28,'Base CDI'!$J$4:$J$29,S3515,"Cubic","Extrapolate=Linear","MultiX=Average","Skip=True","Sort=True")</f>
        <v>14.453340219349442</v>
      </c>
      <c r="U3515" s="43">
        <f ca="1">_xll.BInterpol('Base CDI'!$H$4:$H$28,'Base CDI'!$I$4:$I$29,S3515,"Cubic","Extrapolate=Linear","MultiX=Average","Skip=True","Sort=True")</f>
        <v>14.280132983580932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49277</v>
      </c>
      <c r="T3516" s="43">
        <f ca="1">_xll.BInterpol('Base CDI'!$H$4:$H$28,'Base CDI'!$J$4:$J$29,S3516,"Cubic","Extrapolate=Linear","MultiX=Average","Skip=True","Sort=True")</f>
        <v>14.453329649859153</v>
      </c>
      <c r="U3516" s="43">
        <f ca="1">_xll.BInterpol('Base CDI'!$H$4:$H$28,'Base CDI'!$I$4:$I$29,S3516,"Cubic","Extrapolate=Linear","MultiX=Average","Skip=True","Sort=True")</f>
        <v>14.280128220942746</v>
      </c>
    </row>
    <row r="3517" spans="16:21" x14ac:dyDescent="0.25">
      <c r="P3517" s="10">
        <v>39631</v>
      </c>
      <c r="Q3517">
        <v>19.09695</v>
      </c>
      <c r="S3517" s="42">
        <f t="shared" ca="1" si="59"/>
        <v>49278</v>
      </c>
      <c r="T3517" s="43">
        <f ca="1">_xll.BInterpol('Base CDI'!$H$4:$H$28,'Base CDI'!$J$4:$J$29,S3517,"Cubic","Extrapolate=Linear","MultiX=Average","Skip=True","Sort=True")</f>
        <v>14.453319126229703</v>
      </c>
      <c r="U3517" s="43">
        <f ca="1">_xll.BInterpol('Base CDI'!$H$4:$H$28,'Base CDI'!$I$4:$I$29,S3517,"Cubic","Extrapolate=Linear","MultiX=Average","Skip=True","Sort=True")</f>
        <v>14.28012350987097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49279</v>
      </c>
      <c r="T3518" s="43">
        <f ca="1">_xll.BInterpol('Base CDI'!$H$4:$H$28,'Base CDI'!$J$4:$J$29,S3518,"Cubic","Extrapolate=Linear","MultiX=Average","Skip=True","Sort=True")</f>
        <v>14.453308648831696</v>
      </c>
      <c r="U3518" s="43">
        <f ca="1">_xll.BInterpol('Base CDI'!$H$4:$H$28,'Base CDI'!$I$4:$I$29,S3518,"Cubic","Extrapolate=Linear","MultiX=Average","Skip=True","Sort=True")</f>
        <v>14.280118850828055</v>
      </c>
    </row>
    <row r="3519" spans="16:21" x14ac:dyDescent="0.25">
      <c r="P3519" s="10">
        <v>39633</v>
      </c>
      <c r="Q3519">
        <v>19.11429</v>
      </c>
      <c r="S3519" s="42">
        <f t="shared" ca="1" si="59"/>
        <v>49280</v>
      </c>
      <c r="T3519" s="43">
        <f ca="1">_xll.BInterpol('Base CDI'!$H$4:$H$28,'Base CDI'!$J$4:$J$29,S3519,"Cubic","Extrapolate=Linear","MultiX=Average","Skip=True","Sort=True")</f>
        <v>14.453298218035735</v>
      </c>
      <c r="U3519" s="43">
        <f ca="1">_xll.BInterpol('Base CDI'!$H$4:$H$28,'Base CDI'!$I$4:$I$29,S3519,"Cubic","Extrapolate=Linear","MultiX=Average","Skip=True","Sort=True")</f>
        <v>14.280114244276449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49281</v>
      </c>
      <c r="T3520" s="43">
        <f ca="1">_xll.BInterpol('Base CDI'!$H$4:$H$28,'Base CDI'!$J$4:$J$29,S3520,"Cubic","Extrapolate=Linear","MultiX=Average","Skip=True","Sort=True")</f>
        <v>14.453287834212432</v>
      </c>
      <c r="U3520" s="43">
        <f ca="1">_xll.BInterpol('Base CDI'!$H$4:$H$28,'Base CDI'!$I$4:$I$29,S3520,"Cubic","Extrapolate=Linear","MultiX=Average","Skip=True","Sort=True")</f>
        <v>14.280109690678605</v>
      </c>
    </row>
    <row r="3521" spans="16:21" x14ac:dyDescent="0.25">
      <c r="P3521" s="10">
        <v>39637</v>
      </c>
      <c r="Q3521">
        <v>19.13165</v>
      </c>
      <c r="S3521" s="42">
        <f t="shared" ca="1" si="59"/>
        <v>49282</v>
      </c>
      <c r="T3521" s="43">
        <f ca="1">_xll.BInterpol('Base CDI'!$H$4:$H$28,'Base CDI'!$J$4:$J$29,S3521,"Cubic","Extrapolate=Linear","MultiX=Average","Skip=True","Sort=True")</f>
        <v>14.453277497732385</v>
      </c>
      <c r="U3521" s="43">
        <f ca="1">_xll.BInterpol('Base CDI'!$H$4:$H$28,'Base CDI'!$I$4:$I$29,S3521,"Cubic","Extrapolate=Linear","MultiX=Average","Skip=True","Sort=True")</f>
        <v>14.280105190496975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49283</v>
      </c>
      <c r="T3522" s="43">
        <f ca="1">_xll.BInterpol('Base CDI'!$H$4:$H$28,'Base CDI'!$J$4:$J$29,S3522,"Cubic","Extrapolate=Linear","MultiX=Average","Skip=True","Sort=True")</f>
        <v>14.453267208966205</v>
      </c>
      <c r="U3522" s="43">
        <f ca="1">_xll.BInterpol('Base CDI'!$H$4:$H$28,'Base CDI'!$I$4:$I$29,S3522,"Cubic","Extrapolate=Linear","MultiX=Average","Skip=True","Sort=True")</f>
        <v>14.280100744194009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49284</v>
      </c>
      <c r="T3523" s="43">
        <f ca="1">_xll.BInterpol('Base CDI'!$H$4:$H$28,'Base CDI'!$J$4:$J$29,S3523,"Cubic","Extrapolate=Linear","MultiX=Average","Skip=True","Sort=True")</f>
        <v>14.453256968284492</v>
      </c>
      <c r="U3523" s="43">
        <f ca="1">_xll.BInterpol('Base CDI'!$H$4:$H$28,'Base CDI'!$I$4:$I$29,S3523,"Cubic","Extrapolate=Linear","MultiX=Average","Skip=True","Sort=True")</f>
        <v>14.280096352232157</v>
      </c>
    </row>
    <row r="3524" spans="16:21" x14ac:dyDescent="0.25">
      <c r="P3524" s="10">
        <v>39640</v>
      </c>
      <c r="Q3524">
        <v>19.15774</v>
      </c>
      <c r="S3524" s="42">
        <f t="shared" ca="1" si="59"/>
        <v>49285</v>
      </c>
      <c r="T3524" s="43">
        <f ca="1">_xll.BInterpol('Base CDI'!$H$4:$H$28,'Base CDI'!$J$4:$J$29,S3524,"Cubic","Extrapolate=Linear","MultiX=Average","Skip=True","Sort=True")</f>
        <v>14.453246776057858</v>
      </c>
      <c r="U3524" s="43">
        <f ca="1">_xll.BInterpol('Base CDI'!$H$4:$H$28,'Base CDI'!$I$4:$I$29,S3524,"Cubic","Extrapolate=Linear","MultiX=Average","Skip=True","Sort=True")</f>
        <v>14.280092015073873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49286</v>
      </c>
      <c r="T3525" s="43">
        <f ca="1">_xll.BInterpol('Base CDI'!$H$4:$H$28,'Base CDI'!$J$4:$J$29,S3525,"Cubic","Extrapolate=Linear","MultiX=Average","Skip=True","Sort=True")</f>
        <v>14.453236632656902</v>
      </c>
      <c r="U3525" s="43">
        <f ca="1">_xll.BInterpol('Base CDI'!$H$4:$H$28,'Base CDI'!$I$4:$I$29,S3525,"Cubic","Extrapolate=Linear","MultiX=Average","Skip=True","Sort=True")</f>
        <v>14.280087733181606</v>
      </c>
    </row>
    <row r="3526" spans="16:21" x14ac:dyDescent="0.25">
      <c r="P3526" s="10">
        <v>39644</v>
      </c>
      <c r="Q3526">
        <v>19.17512</v>
      </c>
      <c r="S3526" s="42">
        <f t="shared" ca="1" si="59"/>
        <v>49287</v>
      </c>
      <c r="T3526" s="43">
        <f ca="1">_xll.BInterpol('Base CDI'!$H$4:$H$28,'Base CDI'!$J$4:$J$29,S3526,"Cubic","Extrapolate=Linear","MultiX=Average","Skip=True","Sort=True")</f>
        <v>14.453226538452233</v>
      </c>
      <c r="U3526" s="43">
        <f ca="1">_xll.BInterpol('Base CDI'!$H$4:$H$28,'Base CDI'!$I$4:$I$29,S3526,"Cubic","Extrapolate=Linear","MultiX=Average","Skip=True","Sort=True")</f>
        <v>14.280083507017807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49288</v>
      </c>
      <c r="T3527" s="43">
        <f ca="1">_xll.BInterpol('Base CDI'!$H$4:$H$28,'Base CDI'!$J$4:$J$29,S3527,"Cubic","Extrapolate=Linear","MultiX=Average","Skip=True","Sort=True")</f>
        <v>14.453216493814455</v>
      </c>
      <c r="U3527" s="43">
        <f ca="1">_xll.BInterpol('Base CDI'!$H$4:$H$28,'Base CDI'!$I$4:$I$29,S3527,"Cubic","Extrapolate=Linear","MultiX=Average","Skip=True","Sort=True")</f>
        <v>14.280079337044928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49289</v>
      </c>
      <c r="T3528" s="43">
        <f ca="1">_xll.BInterpol('Base CDI'!$H$4:$H$28,'Base CDI'!$J$4:$J$29,S3528,"Cubic","Extrapolate=Linear","MultiX=Average","Skip=True","Sort=True")</f>
        <v>14.453206499114176</v>
      </c>
      <c r="U3528" s="43">
        <f ca="1">_xll.BInterpol('Base CDI'!$H$4:$H$28,'Base CDI'!$I$4:$I$29,S3528,"Cubic","Extrapolate=Linear","MultiX=Average","Skip=True","Sort=True")</f>
        <v>14.280075223725419</v>
      </c>
    </row>
    <row r="3529" spans="16:21" x14ac:dyDescent="0.25">
      <c r="P3529" s="10">
        <v>39647</v>
      </c>
      <c r="Q3529">
        <v>19.20119</v>
      </c>
      <c r="S3529" s="42">
        <f t="shared" ca="1" si="59"/>
        <v>49290</v>
      </c>
      <c r="T3529" s="43">
        <f ca="1">_xll.BInterpol('Base CDI'!$H$4:$H$28,'Base CDI'!$J$4:$J$29,S3529,"Cubic","Extrapolate=Linear","MultiX=Average","Skip=True","Sort=True")</f>
        <v>14.453196554721998</v>
      </c>
      <c r="U3529" s="43">
        <f ca="1">_xll.BInterpol('Base CDI'!$H$4:$H$28,'Base CDI'!$I$4:$I$29,S3529,"Cubic","Extrapolate=Linear","MultiX=Average","Skip=True","Sort=True")</f>
        <v>14.280071167521733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49291</v>
      </c>
      <c r="T3530" s="43">
        <f ca="1">_xll.BInterpol('Base CDI'!$H$4:$H$28,'Base CDI'!$J$4:$J$29,S3530,"Cubic","Extrapolate=Linear","MultiX=Average","Skip=True","Sort=True")</f>
        <v>14.453186661008527</v>
      </c>
      <c r="U3530" s="43">
        <f ca="1">_xll.BInterpol('Base CDI'!$H$4:$H$28,'Base CDI'!$I$4:$I$29,S3530,"Cubic","Extrapolate=Linear","MultiX=Average","Skip=True","Sort=True")</f>
        <v>14.280067168896318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49292</v>
      </c>
      <c r="T3531" s="43">
        <f ca="1">_xll.BInterpol('Base CDI'!$H$4:$H$28,'Base CDI'!$J$4:$J$29,S3531,"Cubic","Extrapolate=Linear","MultiX=Average","Skip=True","Sort=True")</f>
        <v>14.453176818344369</v>
      </c>
      <c r="U3531" s="43">
        <f ca="1">_xll.BInterpol('Base CDI'!$H$4:$H$28,'Base CDI'!$I$4:$I$29,S3531,"Cubic","Extrapolate=Linear","MultiX=Average","Skip=True","Sort=True")</f>
        <v>14.280063228311628</v>
      </c>
    </row>
    <row r="3532" spans="16:21" x14ac:dyDescent="0.25">
      <c r="P3532" s="10">
        <v>39652</v>
      </c>
      <c r="Q3532">
        <v>19.22729</v>
      </c>
      <c r="S3532" s="42">
        <f t="shared" ca="1" si="60"/>
        <v>49293</v>
      </c>
      <c r="T3532" s="43">
        <f ca="1">_xll.BInterpol('Base CDI'!$H$4:$H$28,'Base CDI'!$J$4:$J$29,S3532,"Cubic","Extrapolate=Linear","MultiX=Average","Skip=True","Sort=True")</f>
        <v>14.453167027100131</v>
      </c>
      <c r="U3532" s="43">
        <f ca="1">_xll.BInterpol('Base CDI'!$H$4:$H$28,'Base CDI'!$I$4:$I$29,S3532,"Cubic","Extrapolate=Linear","MultiX=Average","Skip=True","Sort=True")</f>
        <v>14.280059346230113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49294</v>
      </c>
      <c r="T3533" s="43">
        <f ca="1">_xll.BInterpol('Base CDI'!$H$4:$H$28,'Base CDI'!$J$4:$J$29,S3533,"Cubic","Extrapolate=Linear","MultiX=Average","Skip=True","Sort=True")</f>
        <v>14.453157287646414</v>
      </c>
      <c r="U3533" s="43">
        <f ca="1">_xll.BInterpol('Base CDI'!$H$4:$H$28,'Base CDI'!$I$4:$I$29,S3533,"Cubic","Extrapolate=Linear","MultiX=Average","Skip=True","Sort=True")</f>
        <v>14.280055523114225</v>
      </c>
    </row>
    <row r="3534" spans="16:21" x14ac:dyDescent="0.25">
      <c r="P3534" s="10">
        <v>39654</v>
      </c>
      <c r="Q3534">
        <v>19.24521</v>
      </c>
      <c r="S3534" s="42">
        <f t="shared" ca="1" si="60"/>
        <v>49295</v>
      </c>
      <c r="T3534" s="43">
        <f ca="1">_xll.BInterpol('Base CDI'!$H$4:$H$28,'Base CDI'!$J$4:$J$29,S3534,"Cubic","Extrapolate=Linear","MultiX=Average","Skip=True","Sort=True")</f>
        <v>14.453147600353828</v>
      </c>
      <c r="U3534" s="43">
        <f ca="1">_xll.BInterpol('Base CDI'!$H$4:$H$28,'Base CDI'!$I$4:$I$29,S3534,"Cubic","Extrapolate=Linear","MultiX=Average","Skip=True","Sort=True")</f>
        <v>14.280051759426412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49296</v>
      </c>
      <c r="T3535" s="43">
        <f ca="1">_xll.BInterpol('Base CDI'!$H$4:$H$28,'Base CDI'!$J$4:$J$29,S3535,"Cubic","Extrapolate=Linear","MultiX=Average","Skip=True","Sort=True")</f>
        <v>14.453137965592976</v>
      </c>
      <c r="U3535" s="43">
        <f ca="1">_xll.BInterpol('Base CDI'!$H$4:$H$28,'Base CDI'!$I$4:$I$29,S3535,"Cubic","Extrapolate=Linear","MultiX=Average","Skip=True","Sort=True")</f>
        <v>14.280048055629129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49297</v>
      </c>
      <c r="T3536" s="43">
        <f ca="1">_xll.BInterpol('Base CDI'!$H$4:$H$28,'Base CDI'!$J$4:$J$29,S3536,"Cubic","Extrapolate=Linear","MultiX=Average","Skip=True","Sort=True")</f>
        <v>14.453128383734464</v>
      </c>
      <c r="U3536" s="43">
        <f ca="1">_xll.BInterpol('Base CDI'!$H$4:$H$28,'Base CDI'!$I$4:$I$29,S3536,"Cubic","Extrapolate=Linear","MultiX=Average","Skip=True","Sort=True")</f>
        <v>14.280044412184825</v>
      </c>
    </row>
    <row r="3537" spans="16:21" x14ac:dyDescent="0.25">
      <c r="P3537" s="10">
        <v>39659</v>
      </c>
      <c r="Q3537">
        <v>19.2729</v>
      </c>
      <c r="S3537" s="42">
        <f t="shared" ca="1" si="60"/>
        <v>49298</v>
      </c>
      <c r="T3537" s="43">
        <f ca="1">_xll.BInterpol('Base CDI'!$H$4:$H$28,'Base CDI'!$J$4:$J$29,S3537,"Cubic","Extrapolate=Linear","MultiX=Average","Skip=True","Sort=True")</f>
        <v>14.453118855148899</v>
      </c>
      <c r="U3537" s="43">
        <f ca="1">_xll.BInterpol('Base CDI'!$H$4:$H$28,'Base CDI'!$I$4:$I$29,S3537,"Cubic","Extrapolate=Linear","MultiX=Average","Skip=True","Sort=True")</f>
        <v>14.280040829555951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49299</v>
      </c>
      <c r="T3538" s="43">
        <f ca="1">_xll.BInterpol('Base CDI'!$H$4:$H$28,'Base CDI'!$J$4:$J$29,S3538,"Cubic","Extrapolate=Linear","MultiX=Average","Skip=True","Sort=True")</f>
        <v>14.453109380206882</v>
      </c>
      <c r="U3538" s="43">
        <f ca="1">_xll.BInterpol('Base CDI'!$H$4:$H$28,'Base CDI'!$I$4:$I$29,S3538,"Cubic","Extrapolate=Linear","MultiX=Average","Skip=True","Sort=True")</f>
        <v>14.280037308204959</v>
      </c>
    </row>
    <row r="3539" spans="16:21" x14ac:dyDescent="0.25">
      <c r="P3539" s="10">
        <v>39661</v>
      </c>
      <c r="Q3539">
        <v>19.29139</v>
      </c>
      <c r="S3539" s="42">
        <f t="shared" ca="1" si="60"/>
        <v>49300</v>
      </c>
      <c r="T3539" s="43">
        <f ca="1">_xll.BInterpol('Base CDI'!$H$4:$H$28,'Base CDI'!$J$4:$J$29,S3539,"Cubic","Extrapolate=Linear","MultiX=Average","Skip=True","Sort=True")</f>
        <v>14.453099959279022</v>
      </c>
      <c r="U3539" s="43">
        <f ca="1">_xll.BInterpol('Base CDI'!$H$4:$H$28,'Base CDI'!$I$4:$I$29,S3539,"Cubic","Extrapolate=Linear","MultiX=Average","Skip=True","Sort=True")</f>
        <v>14.280033848594298</v>
      </c>
    </row>
    <row r="3540" spans="16:21" x14ac:dyDescent="0.25">
      <c r="P3540" s="10">
        <v>39664</v>
      </c>
      <c r="Q3540">
        <v>19.30067</v>
      </c>
      <c r="S3540" s="42">
        <f t="shared" ca="1" si="60"/>
        <v>49301</v>
      </c>
      <c r="T3540" s="43">
        <f ca="1">_xll.BInterpol('Base CDI'!$H$4:$H$28,'Base CDI'!$J$4:$J$29,S3540,"Cubic","Extrapolate=Linear","MultiX=Average","Skip=True","Sort=True")</f>
        <v>14.453090592735924</v>
      </c>
      <c r="U3540" s="43">
        <f ca="1">_xll.BInterpol('Base CDI'!$H$4:$H$28,'Base CDI'!$I$4:$I$29,S3540,"Cubic","Extrapolate=Linear","MultiX=Average","Skip=True","Sort=True")</f>
        <v>14.280030451186423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49302</v>
      </c>
      <c r="T3541" s="43">
        <f ca="1">_xll.BInterpol('Base CDI'!$H$4:$H$28,'Base CDI'!$J$4:$J$29,S3541,"Cubic","Extrapolate=Linear","MultiX=Average","Skip=True","Sort=True")</f>
        <v>14.453081280948192</v>
      </c>
      <c r="U3541" s="43">
        <f ca="1">_xll.BInterpol('Base CDI'!$H$4:$H$28,'Base CDI'!$I$4:$I$29,S3541,"Cubic","Extrapolate=Linear","MultiX=Average","Skip=True","Sort=True")</f>
        <v>14.280027116443781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49303</v>
      </c>
      <c r="T3542" s="43">
        <f ca="1">_xll.BInterpol('Base CDI'!$H$4:$H$28,'Base CDI'!$J$4:$J$29,S3542,"Cubic","Extrapolate=Linear","MultiX=Average","Skip=True","Sort=True")</f>
        <v>14.453072024286433</v>
      </c>
      <c r="U3542" s="43">
        <f ca="1">_xll.BInterpol('Base CDI'!$H$4:$H$28,'Base CDI'!$I$4:$I$29,S3542,"Cubic","Extrapolate=Linear","MultiX=Average","Skip=True","Sort=True")</f>
        <v>14.280023844828825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49304</v>
      </c>
      <c r="T3543" s="43">
        <f ca="1">_xll.BInterpol('Base CDI'!$H$4:$H$28,'Base CDI'!$J$4:$J$29,S3543,"Cubic","Extrapolate=Linear","MultiX=Average","Skip=True","Sort=True")</f>
        <v>14.45306282312125</v>
      </c>
      <c r="U3543" s="43">
        <f ca="1">_xll.BInterpol('Base CDI'!$H$4:$H$28,'Base CDI'!$I$4:$I$29,S3543,"Cubic","Extrapolate=Linear","MultiX=Average","Skip=True","Sort=True")</f>
        <v>14.280020636804007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49305</v>
      </c>
      <c r="T3544" s="43">
        <f ca="1">_xll.BInterpol('Base CDI'!$H$4:$H$28,'Base CDI'!$J$4:$J$29,S3544,"Cubic","Extrapolate=Linear","MultiX=Average","Skip=True","Sort=True")</f>
        <v>14.453053677823252</v>
      </c>
      <c r="U3544" s="43">
        <f ca="1">_xll.BInterpol('Base CDI'!$H$4:$H$28,'Base CDI'!$I$4:$I$29,S3544,"Cubic","Extrapolate=Linear","MultiX=Average","Skip=True","Sort=True")</f>
        <v>14.280017492831776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49306</v>
      </c>
      <c r="T3545" s="43">
        <f ca="1">_xll.BInterpol('Base CDI'!$H$4:$H$28,'Base CDI'!$J$4:$J$29,S3545,"Cubic","Extrapolate=Linear","MultiX=Average","Skip=True","Sort=True")</f>
        <v>14.45304458876304</v>
      </c>
      <c r="U3545" s="43">
        <f ca="1">_xll.BInterpol('Base CDI'!$H$4:$H$28,'Base CDI'!$I$4:$I$29,S3545,"Cubic","Extrapolate=Linear","MultiX=Average","Skip=True","Sort=True")</f>
        <v>14.280014413374584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49307</v>
      </c>
      <c r="T3546" s="43">
        <f ca="1">_xll.BInterpol('Base CDI'!$H$4:$H$28,'Base CDI'!$J$4:$J$29,S3546,"Cubic","Extrapolate=Linear","MultiX=Average","Skip=True","Sort=True")</f>
        <v>14.453035556311224</v>
      </c>
      <c r="U3546" s="43">
        <f ca="1">_xll.BInterpol('Base CDI'!$H$4:$H$28,'Base CDI'!$I$4:$I$29,S3546,"Cubic","Extrapolate=Linear","MultiX=Average","Skip=True","Sort=True")</f>
        <v>14.280011398894883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49308</v>
      </c>
      <c r="T3547" s="43">
        <f ca="1">_xll.BInterpol('Base CDI'!$H$4:$H$28,'Base CDI'!$J$4:$J$29,S3547,"Cubic","Extrapolate=Linear","MultiX=Average","Skip=True","Sort=True")</f>
        <v>14.453026580838406</v>
      </c>
      <c r="U3547" s="43">
        <f ca="1">_xll.BInterpol('Base CDI'!$H$4:$H$28,'Base CDI'!$I$4:$I$29,S3547,"Cubic","Extrapolate=Linear","MultiX=Average","Skip=True","Sort=True")</f>
        <v>14.280008449855123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49309</v>
      </c>
      <c r="T3548" s="43">
        <f ca="1">_xll.BInterpol('Base CDI'!$H$4:$H$28,'Base CDI'!$J$4:$J$29,S3548,"Cubic","Extrapolate=Linear","MultiX=Average","Skip=True","Sort=True")</f>
        <v>14.453017662715192</v>
      </c>
      <c r="U3548" s="43">
        <f ca="1">_xll.BInterpol('Base CDI'!$H$4:$H$28,'Base CDI'!$I$4:$I$29,S3548,"Cubic","Extrapolate=Linear","MultiX=Average","Skip=True","Sort=True")</f>
        <v>14.280005566717755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49310</v>
      </c>
      <c r="T3549" s="43">
        <f ca="1">_xll.BInterpol('Base CDI'!$H$4:$H$28,'Base CDI'!$J$4:$J$29,S3549,"Cubic","Extrapolate=Linear","MultiX=Average","Skip=True","Sort=True")</f>
        <v>14.453008802312189</v>
      </c>
      <c r="U3549" s="43">
        <f ca="1">_xll.BInterpol('Base CDI'!$H$4:$H$28,'Base CDI'!$I$4:$I$29,S3549,"Cubic","Extrapolate=Linear","MultiX=Average","Skip=True","Sort=True")</f>
        <v>14.280002749945229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49311</v>
      </c>
      <c r="T3550" s="43">
        <f ca="1">_xll.BInterpol('Base CDI'!$H$4:$H$28,'Base CDI'!$J$4:$J$29,S3550,"Cubic","Extrapolate=Linear","MultiX=Average","Skip=True","Sort=True")</f>
        <v>14.452999999999999</v>
      </c>
      <c r="U3550" s="43">
        <f ca="1">_xll.BInterpol('Base CDI'!$H$4:$H$28,'Base CDI'!$I$4:$I$29,S3550,"Cubic","Extrapolate=Linear","MultiX=Average","Skip=True","Sort=True")</f>
        <v>14.28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49312</v>
      </c>
      <c r="T3551" s="43">
        <f ca="1">_xll.BInterpol('Base CDI'!$H$4:$H$28,'Base CDI'!$J$4:$J$29,S3551,"Cubic","Extrapolate=Linear","MultiX=Average","Skip=True","Sort=True")</f>
        <v>14.452991256074135</v>
      </c>
      <c r="U3551" s="43">
        <f ca="1">_xll.BInterpol('Base CDI'!$H$4:$H$28,'Base CDI'!$I$4:$I$29,S3551,"Cubic","Extrapolate=Linear","MultiX=Average","Skip=True","Sort=True")</f>
        <v>14.279997317252098</v>
      </c>
    </row>
    <row r="3552" spans="16:21" x14ac:dyDescent="0.25">
      <c r="P3552" s="10">
        <v>39680</v>
      </c>
      <c r="Q3552">
        <v>19.41217</v>
      </c>
      <c r="S3552" s="42">
        <f t="shared" ca="1" si="60"/>
        <v>49313</v>
      </c>
      <c r="T3552" s="43">
        <f ca="1">_xll.BInterpol('Base CDI'!$H$4:$H$28,'Base CDI'!$J$4:$J$29,S3552,"Cubic","Extrapolate=Linear","MultiX=Average","Skip=True","Sort=True")</f>
        <v>14.452982570529716</v>
      </c>
      <c r="U3552" s="43">
        <f ca="1">_xll.BInterpol('Base CDI'!$H$4:$H$28,'Base CDI'!$I$4:$I$29,S3552,"Cubic","Extrapolate=Linear","MultiX=Average","Skip=True","Sort=True")</f>
        <v>14.27999470170189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49314</v>
      </c>
      <c r="T3553" s="43">
        <f ca="1">_xll.BInterpol('Base CDI'!$H$4:$H$28,'Base CDI'!$J$4:$J$29,S3553,"Cubic","Extrapolate=Linear","MultiX=Average","Skip=True","Sort=True")</f>
        <v>14.452973943286768</v>
      </c>
      <c r="U3553" s="43">
        <f ca="1">_xll.BInterpol('Base CDI'!$H$4:$H$28,'Base CDI'!$I$4:$I$29,S3553,"Cubic","Extrapolate=Linear","MultiX=Average","Skip=True","Sort=True")</f>
        <v>14.279992153257323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49315</v>
      </c>
      <c r="T3554" s="43">
        <f ca="1">_xll.BInterpol('Base CDI'!$H$4:$H$28,'Base CDI'!$J$4:$J$29,S3554,"Cubic","Extrapolate=Linear","MultiX=Average","Skip=True","Sort=True")</f>
        <v>14.452965374265316</v>
      </c>
      <c r="U3554" s="43">
        <f ca="1">_xll.BInterpol('Base CDI'!$H$4:$H$28,'Base CDI'!$I$4:$I$29,S3554,"Cubic","Extrapolate=Linear","MultiX=Average","Skip=True","Sort=True")</f>
        <v>14.279989671826348</v>
      </c>
    </row>
    <row r="3555" spans="16:21" x14ac:dyDescent="0.25">
      <c r="P3555" s="10">
        <v>39685</v>
      </c>
      <c r="Q3555">
        <v>19.44013</v>
      </c>
      <c r="S3555" s="42">
        <f t="shared" ca="1" si="60"/>
        <v>49316</v>
      </c>
      <c r="T3555" s="43">
        <f ca="1">_xll.BInterpol('Base CDI'!$H$4:$H$28,'Base CDI'!$J$4:$J$29,S3555,"Cubic","Extrapolate=Linear","MultiX=Average","Skip=True","Sort=True")</f>
        <v>14.452956863385388</v>
      </c>
      <c r="U3555" s="43">
        <f ca="1">_xll.BInterpol('Base CDI'!$H$4:$H$28,'Base CDI'!$I$4:$I$29,S3555,"Cubic","Extrapolate=Linear","MultiX=Average","Skip=True","Sort=True")</f>
        <v>14.279987257316913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49317</v>
      </c>
      <c r="T3556" s="43">
        <f ca="1">_xll.BInterpol('Base CDI'!$H$4:$H$28,'Base CDI'!$J$4:$J$29,S3556,"Cubic","Extrapolate=Linear","MultiX=Average","Skip=True","Sort=True")</f>
        <v>14.452948410567007</v>
      </c>
      <c r="U3556" s="43">
        <f ca="1">_xll.BInterpol('Base CDI'!$H$4:$H$28,'Base CDI'!$I$4:$I$29,S3556,"Cubic","Extrapolate=Linear","MultiX=Average","Skip=True","Sort=True")</f>
        <v>14.279984909636964</v>
      </c>
    </row>
    <row r="3557" spans="16:21" x14ac:dyDescent="0.25">
      <c r="P3557" s="10">
        <v>39687</v>
      </c>
      <c r="Q3557">
        <v>19.45879</v>
      </c>
      <c r="S3557" s="42">
        <f t="shared" ca="1" si="60"/>
        <v>49318</v>
      </c>
      <c r="T3557" s="43">
        <f ca="1">_xll.BInterpol('Base CDI'!$H$4:$H$28,'Base CDI'!$J$4:$J$29,S3557,"Cubic","Extrapolate=Linear","MultiX=Average","Skip=True","Sort=True")</f>
        <v>14.452940015730199</v>
      </c>
      <c r="U3557" s="43">
        <f ca="1">_xll.BInterpol('Base CDI'!$H$4:$H$28,'Base CDI'!$I$4:$I$29,S3557,"Cubic","Extrapolate=Linear","MultiX=Average","Skip=True","Sort=True")</f>
        <v>14.27998262869445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49319</v>
      </c>
      <c r="T3558" s="43">
        <f ca="1">_xll.BInterpol('Base CDI'!$H$4:$H$28,'Base CDI'!$J$4:$J$29,S3558,"Cubic","Extrapolate=Linear","MultiX=Average","Skip=True","Sort=True")</f>
        <v>14.45293167879499</v>
      </c>
      <c r="U3558" s="43">
        <f ca="1">_xll.BInterpol('Base CDI'!$H$4:$H$28,'Base CDI'!$I$4:$I$29,S3558,"Cubic","Extrapolate=Linear","MultiX=Average","Skip=True","Sort=True")</f>
        <v>14.279980414397322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49320</v>
      </c>
      <c r="T3559" s="43">
        <f ca="1">_xll.BInterpol('Base CDI'!$H$4:$H$28,'Base CDI'!$J$4:$J$29,S3559,"Cubic","Extrapolate=Linear","MultiX=Average","Skip=True","Sort=True")</f>
        <v>14.452923399681405</v>
      </c>
      <c r="U3559" s="43">
        <f ca="1">_xll.BInterpol('Base CDI'!$H$4:$H$28,'Base CDI'!$I$4:$I$29,S3559,"Cubic","Extrapolate=Linear","MultiX=Average","Skip=True","Sort=True")</f>
        <v>14.279978266653526</v>
      </c>
    </row>
    <row r="3560" spans="16:21" x14ac:dyDescent="0.25">
      <c r="P3560" s="10">
        <v>39692</v>
      </c>
      <c r="Q3560">
        <v>19.48678</v>
      </c>
      <c r="S3560" s="42">
        <f t="shared" ca="1" si="60"/>
        <v>49321</v>
      </c>
      <c r="T3560" s="43">
        <f ca="1">_xll.BInterpol('Base CDI'!$H$4:$H$28,'Base CDI'!$J$4:$J$29,S3560,"Cubic","Extrapolate=Linear","MultiX=Average","Skip=True","Sort=True")</f>
        <v>14.452915178309468</v>
      </c>
      <c r="U3560" s="43">
        <f ca="1">_xll.BInterpol('Base CDI'!$H$4:$H$28,'Base CDI'!$I$4:$I$29,S3560,"Cubic","Extrapolate=Linear","MultiX=Average","Skip=True","Sort=True")</f>
        <v>14.279976185371009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49322</v>
      </c>
      <c r="T3561" s="43">
        <f ca="1">_xll.BInterpol('Base CDI'!$H$4:$H$28,'Base CDI'!$J$4:$J$29,S3561,"Cubic","Extrapolate=Linear","MultiX=Average","Skip=True","Sort=True")</f>
        <v>14.452907014599207</v>
      </c>
      <c r="U3561" s="43">
        <f ca="1">_xll.BInterpol('Base CDI'!$H$4:$H$28,'Base CDI'!$I$4:$I$29,S3561,"Cubic","Extrapolate=Linear","MultiX=Average","Skip=True","Sort=True")</f>
        <v>14.279974170457722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49323</v>
      </c>
      <c r="T3562" s="43">
        <f ca="1">_xll.BInterpol('Base CDI'!$H$4:$H$28,'Base CDI'!$J$4:$J$29,S3562,"Cubic","Extrapolate=Linear","MultiX=Average","Skip=True","Sort=True")</f>
        <v>14.452898908470646</v>
      </c>
      <c r="U3562" s="43">
        <f ca="1">_xll.BInterpol('Base CDI'!$H$4:$H$28,'Base CDI'!$I$4:$I$29,S3562,"Cubic","Extrapolate=Linear","MultiX=Average","Skip=True","Sort=True")</f>
        <v>14.279972221821614</v>
      </c>
    </row>
    <row r="3563" spans="16:21" x14ac:dyDescent="0.25">
      <c r="P3563" s="10">
        <v>39695</v>
      </c>
      <c r="Q3563">
        <v>19.51484</v>
      </c>
      <c r="S3563" s="42">
        <f t="shared" ca="1" si="60"/>
        <v>49324</v>
      </c>
      <c r="T3563" s="43">
        <f ca="1">_xll.BInterpol('Base CDI'!$H$4:$H$28,'Base CDI'!$J$4:$J$29,S3563,"Cubic","Extrapolate=Linear","MultiX=Average","Skip=True","Sort=True")</f>
        <v>14.452890859843809</v>
      </c>
      <c r="U3563" s="43">
        <f ca="1">_xll.BInterpol('Base CDI'!$H$4:$H$28,'Base CDI'!$I$4:$I$29,S3563,"Cubic","Extrapolate=Linear","MultiX=Average","Skip=True","Sort=True")</f>
        <v>14.27997033937063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49325</v>
      </c>
      <c r="T3564" s="43">
        <f ca="1">_xll.BInterpol('Base CDI'!$H$4:$H$28,'Base CDI'!$J$4:$J$29,S3564,"Cubic","Extrapolate=Linear","MultiX=Average","Skip=True","Sort=True")</f>
        <v>14.452882868638724</v>
      </c>
      <c r="U3564" s="43">
        <f ca="1">_xll.BInterpol('Base CDI'!$H$4:$H$28,'Base CDI'!$I$4:$I$29,S3564,"Cubic","Extrapolate=Linear","MultiX=Average","Skip=True","Sort=True")</f>
        <v>14.279968523012721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49326</v>
      </c>
      <c r="T3565" s="43">
        <f ca="1">_xll.BInterpol('Base CDI'!$H$4:$H$28,'Base CDI'!$J$4:$J$29,S3565,"Cubic","Extrapolate=Linear","MultiX=Average","Skip=True","Sort=True")</f>
        <v>14.452874934775416</v>
      </c>
      <c r="U3565" s="43">
        <f ca="1">_xll.BInterpol('Base CDI'!$H$4:$H$28,'Base CDI'!$I$4:$I$29,S3565,"Cubic","Extrapolate=Linear","MultiX=Average","Skip=True","Sort=True")</f>
        <v>14.279966772655836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49327</v>
      </c>
      <c r="T3566" s="43">
        <f ca="1">_xll.BInterpol('Base CDI'!$H$4:$H$28,'Base CDI'!$J$4:$J$29,S3566,"Cubic","Extrapolate=Linear","MultiX=Average","Skip=True","Sort=True")</f>
        <v>14.452867058173908</v>
      </c>
      <c r="U3566" s="43">
        <f ca="1">_xll.BInterpol('Base CDI'!$H$4:$H$28,'Base CDI'!$I$4:$I$29,S3566,"Cubic","Extrapolate=Linear","MultiX=Average","Skip=True","Sort=True")</f>
        <v>14.27996508820792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49328</v>
      </c>
      <c r="T3567" s="43">
        <f ca="1">_xll.BInterpol('Base CDI'!$H$4:$H$28,'Base CDI'!$J$4:$J$29,S3567,"Cubic","Extrapolate=Linear","MultiX=Average","Skip=True","Sort=True")</f>
        <v>14.452859238754229</v>
      </c>
      <c r="U3567" s="43">
        <f ca="1">_xll.BInterpol('Base CDI'!$H$4:$H$28,'Base CDI'!$I$4:$I$29,S3567,"Cubic","Extrapolate=Linear","MultiX=Average","Skip=True","Sort=True")</f>
        <v>14.279963469576924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49329</v>
      </c>
      <c r="T3568" s="43">
        <f ca="1">_xll.BInterpol('Base CDI'!$H$4:$H$28,'Base CDI'!$J$4:$J$29,S3568,"Cubic","Extrapolate=Linear","MultiX=Average","Skip=True","Sort=True")</f>
        <v>14.452851476436402</v>
      </c>
      <c r="U3568" s="43">
        <f ca="1">_xll.BInterpol('Base CDI'!$H$4:$H$28,'Base CDI'!$I$4:$I$29,S3568,"Cubic","Extrapolate=Linear","MultiX=Average","Skip=True","Sort=True")</f>
        <v>14.279961916670796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49330</v>
      </c>
      <c r="T3569" s="43">
        <f ca="1">_xll.BInterpol('Base CDI'!$H$4:$H$28,'Base CDI'!$J$4:$J$29,S3569,"Cubic","Extrapolate=Linear","MultiX=Average","Skip=True","Sort=True")</f>
        <v>14.452843771140452</v>
      </c>
      <c r="U3569" s="43">
        <f ca="1">_xll.BInterpol('Base CDI'!$H$4:$H$28,'Base CDI'!$I$4:$I$29,S3569,"Cubic","Extrapolate=Linear","MultiX=Average","Skip=True","Sort=True")</f>
        <v>14.279960429397484</v>
      </c>
    </row>
    <row r="3570" spans="16:21" x14ac:dyDescent="0.25">
      <c r="P3570" s="10">
        <v>39706</v>
      </c>
      <c r="Q3570">
        <v>19.58154</v>
      </c>
      <c r="S3570" s="42">
        <f t="shared" ca="1" si="60"/>
        <v>49331</v>
      </c>
      <c r="T3570" s="43">
        <f ca="1">_xll.BInterpol('Base CDI'!$H$4:$H$28,'Base CDI'!$J$4:$J$29,S3570,"Cubic","Extrapolate=Linear","MultiX=Average","Skip=True","Sort=True")</f>
        <v>14.452836122786406</v>
      </c>
      <c r="U3570" s="43">
        <f ca="1">_xll.BInterpol('Base CDI'!$H$4:$H$28,'Base CDI'!$I$4:$I$29,S3570,"Cubic","Extrapolate=Linear","MultiX=Average","Skip=True","Sort=True")</f>
        <v>14.279959007664937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49332</v>
      </c>
      <c r="T3571" s="43">
        <f ca="1">_xll.BInterpol('Base CDI'!$H$4:$H$28,'Base CDI'!$J$4:$J$29,S3571,"Cubic","Extrapolate=Linear","MultiX=Average","Skip=True","Sort=True")</f>
        <v>14.452828531294291</v>
      </c>
      <c r="U3571" s="43">
        <f ca="1">_xll.BInterpol('Base CDI'!$H$4:$H$28,'Base CDI'!$I$4:$I$29,S3571,"Cubic","Extrapolate=Linear","MultiX=Average","Skip=True","Sort=True")</f>
        <v>14.279957651381102</v>
      </c>
    </row>
    <row r="3572" spans="16:21" x14ac:dyDescent="0.25">
      <c r="P3572" s="10">
        <v>39708</v>
      </c>
      <c r="Q3572">
        <v>19.60136</v>
      </c>
      <c r="S3572" s="42">
        <f t="shared" ca="1" si="60"/>
        <v>49333</v>
      </c>
      <c r="T3572" s="43">
        <f ca="1">_xll.BInterpol('Base CDI'!$H$4:$H$28,'Base CDI'!$J$4:$J$29,S3572,"Cubic","Extrapolate=Linear","MultiX=Average","Skip=True","Sort=True")</f>
        <v>14.452820996584128</v>
      </c>
      <c r="U3572" s="43">
        <f ca="1">_xll.BInterpol('Base CDI'!$H$4:$H$28,'Base CDI'!$I$4:$I$29,S3572,"Cubic","Extrapolate=Linear","MultiX=Average","Skip=True","Sort=True")</f>
        <v>14.279956360453928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49334</v>
      </c>
      <c r="T3573" s="43">
        <f ca="1">_xll.BInterpol('Base CDI'!$H$4:$H$28,'Base CDI'!$J$4:$J$29,S3573,"Cubic","Extrapolate=Linear","MultiX=Average","Skip=True","Sort=True")</f>
        <v>14.452813518575946</v>
      </c>
      <c r="U3573" s="43">
        <f ca="1">_xll.BInterpol('Base CDI'!$H$4:$H$28,'Base CDI'!$I$4:$I$29,S3573,"Cubic","Extrapolate=Linear","MultiX=Average","Skip=True","Sort=True")</f>
        <v>14.279955134791365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49335</v>
      </c>
      <c r="T3574" s="43">
        <f ca="1">_xll.BInterpol('Base CDI'!$H$4:$H$28,'Base CDI'!$J$4:$J$29,S3574,"Cubic","Extrapolate=Linear","MultiX=Average","Skip=True","Sort=True")</f>
        <v>14.452806097189768</v>
      </c>
      <c r="U3574" s="43">
        <f ca="1">_xll.BInterpol('Base CDI'!$H$4:$H$28,'Base CDI'!$I$4:$I$29,S3574,"Cubic","Extrapolate=Linear","MultiX=Average","Skip=True","Sort=True")</f>
        <v>14.279953974301359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49336</v>
      </c>
      <c r="T3575" s="43">
        <f ca="1">_xll.BInterpol('Base CDI'!$H$4:$H$28,'Base CDI'!$J$4:$J$29,S3575,"Cubic","Extrapolate=Linear","MultiX=Average","Skip=True","Sort=True")</f>
        <v>14.45279873234562</v>
      </c>
      <c r="U3575" s="43">
        <f ca="1">_xll.BInterpol('Base CDI'!$H$4:$H$28,'Base CDI'!$I$4:$I$29,S3575,"Cubic","Extrapolate=Linear","MultiX=Average","Skip=True","Sort=True")</f>
        <v>14.279952878891859</v>
      </c>
    </row>
    <row r="3576" spans="16:21" x14ac:dyDescent="0.25">
      <c r="P3576" s="10">
        <v>39714</v>
      </c>
      <c r="Q3576">
        <v>19.64114</v>
      </c>
      <c r="S3576" s="42">
        <f t="shared" ca="1" si="60"/>
        <v>49337</v>
      </c>
      <c r="T3576" s="43">
        <f ca="1">_xll.BInterpol('Base CDI'!$H$4:$H$28,'Base CDI'!$J$4:$J$29,S3576,"Cubic","Extrapolate=Linear","MultiX=Average","Skip=True","Sort=True")</f>
        <v>14.452791423963529</v>
      </c>
      <c r="U3576" s="43">
        <f ca="1">_xll.BInterpol('Base CDI'!$H$4:$H$28,'Base CDI'!$I$4:$I$29,S3576,"Cubic","Extrapolate=Linear","MultiX=Average","Skip=True","Sort=True")</f>
        <v>14.279951848470812</v>
      </c>
    </row>
    <row r="3577" spans="16:21" x14ac:dyDescent="0.25">
      <c r="P3577" s="10">
        <v>39715</v>
      </c>
      <c r="Q3577">
        <v>19.65109</v>
      </c>
      <c r="S3577" s="42">
        <f t="shared" ca="1" si="60"/>
        <v>49338</v>
      </c>
      <c r="T3577" s="43">
        <f ca="1">_xll.BInterpol('Base CDI'!$H$4:$H$28,'Base CDI'!$J$4:$J$29,S3577,"Cubic","Extrapolate=Linear","MultiX=Average","Skip=True","Sort=True")</f>
        <v>14.45278417196352</v>
      </c>
      <c r="U3577" s="43">
        <f ca="1">_xll.BInterpol('Base CDI'!$H$4:$H$28,'Base CDI'!$I$4:$I$29,S3577,"Cubic","Extrapolate=Linear","MultiX=Average","Skip=True","Sort=True")</f>
        <v>14.279950882946171</v>
      </c>
    </row>
    <row r="3578" spans="16:21" x14ac:dyDescent="0.25">
      <c r="P3578" s="10">
        <v>39716</v>
      </c>
      <c r="Q3578">
        <v>19.66103</v>
      </c>
      <c r="S3578" s="42">
        <f t="shared" ca="1" si="60"/>
        <v>49339</v>
      </c>
      <c r="T3578" s="43">
        <f ca="1">_xll.BInterpol('Base CDI'!$H$4:$H$28,'Base CDI'!$J$4:$J$29,S3578,"Cubic","Extrapolate=Linear","MultiX=Average","Skip=True","Sort=True")</f>
        <v>14.452776976265616</v>
      </c>
      <c r="U3578" s="43">
        <f ca="1">_xll.BInterpol('Base CDI'!$H$4:$H$28,'Base CDI'!$I$4:$I$29,S3578,"Cubic","Extrapolate=Linear","MultiX=Average","Skip=True","Sort=True")</f>
        <v>14.27994998222588</v>
      </c>
    </row>
    <row r="3579" spans="16:21" x14ac:dyDescent="0.25">
      <c r="P3579" s="10">
        <v>39717</v>
      </c>
      <c r="Q3579">
        <v>19.67098</v>
      </c>
      <c r="S3579" s="42">
        <f t="shared" ca="1" si="60"/>
        <v>49340</v>
      </c>
      <c r="T3579" s="43">
        <f ca="1">_xll.BInterpol('Base CDI'!$H$4:$H$28,'Base CDI'!$J$4:$J$29,S3579,"Cubic","Extrapolate=Linear","MultiX=Average","Skip=True","Sort=True")</f>
        <v>14.452769836789846</v>
      </c>
      <c r="U3579" s="43">
        <f ca="1">_xll.BInterpol('Base CDI'!$H$4:$H$28,'Base CDI'!$I$4:$I$29,S3579,"Cubic","Extrapolate=Linear","MultiX=Average","Skip=True","Sort=True")</f>
        <v>14.279949146217888</v>
      </c>
    </row>
    <row r="3580" spans="16:21" x14ac:dyDescent="0.25">
      <c r="P3580" s="10">
        <v>39720</v>
      </c>
      <c r="Q3580">
        <v>19.68094</v>
      </c>
      <c r="S3580" s="42">
        <f t="shared" ca="1" si="60"/>
        <v>49341</v>
      </c>
      <c r="T3580" s="43">
        <f ca="1">_xll.BInterpol('Base CDI'!$H$4:$H$28,'Base CDI'!$J$4:$J$29,S3580,"Cubic","Extrapolate=Linear","MultiX=Average","Skip=True","Sort=True")</f>
        <v>14.452762753456232</v>
      </c>
      <c r="U3580" s="43">
        <f ca="1">_xll.BInterpol('Base CDI'!$H$4:$H$28,'Base CDI'!$I$4:$I$29,S3580,"Cubic","Extrapolate=Linear","MultiX=Average","Skip=True","Sort=True")</f>
        <v>14.279948374830145</v>
      </c>
    </row>
    <row r="3581" spans="16:21" x14ac:dyDescent="0.25">
      <c r="P3581" s="10">
        <v>39721</v>
      </c>
      <c r="Q3581">
        <v>19.69089</v>
      </c>
      <c r="S3581" s="42">
        <f t="shared" ca="1" si="60"/>
        <v>49342</v>
      </c>
      <c r="T3581" s="43">
        <f ca="1">_xll.BInterpol('Base CDI'!$H$4:$H$28,'Base CDI'!$J$4:$J$29,S3581,"Cubic","Extrapolate=Linear","MultiX=Average","Skip=True","Sort=True")</f>
        <v>14.452755726184803</v>
      </c>
      <c r="U3581" s="43">
        <f ca="1">_xll.BInterpol('Base CDI'!$H$4:$H$28,'Base CDI'!$I$4:$I$29,S3581,"Cubic","Extrapolate=Linear","MultiX=Average","Skip=True","Sort=True")</f>
        <v>14.2799476679706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49343</v>
      </c>
      <c r="T3582" s="43">
        <f ca="1">_xll.BInterpol('Base CDI'!$H$4:$H$28,'Base CDI'!$J$4:$J$29,S3582,"Cubic","Extrapolate=Linear","MultiX=Average","Skip=True","Sort=True")</f>
        <v>14.45274875489558</v>
      </c>
      <c r="U3582" s="43">
        <f ca="1">_xll.BInterpol('Base CDI'!$H$4:$H$28,'Base CDI'!$I$4:$I$29,S3582,"Cubic","Extrapolate=Linear","MultiX=Average","Skip=True","Sort=True")</f>
        <v>14.279947025547198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49344</v>
      </c>
      <c r="T3583" s="43">
        <f ca="1">_xll.BInterpol('Base CDI'!$H$4:$H$28,'Base CDI'!$J$4:$J$29,S3583,"Cubic","Extrapolate=Linear","MultiX=Average","Skip=True","Sort=True")</f>
        <v>14.452741839508592</v>
      </c>
      <c r="U3583" s="43">
        <f ca="1">_xll.BInterpol('Base CDI'!$H$4:$H$28,'Base CDI'!$I$4:$I$29,S3583,"Cubic","Extrapolate=Linear","MultiX=Average","Skip=True","Sort=True")</f>
        <v>14.279946447467889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49345</v>
      </c>
      <c r="T3584" s="43">
        <f ca="1">_xll.BInterpol('Base CDI'!$H$4:$H$28,'Base CDI'!$J$4:$J$29,S3584,"Cubic","Extrapolate=Linear","MultiX=Average","Skip=True","Sort=True")</f>
        <v>14.452734979943864</v>
      </c>
      <c r="U3584" s="43">
        <f ca="1">_xll.BInterpol('Base CDI'!$H$4:$H$28,'Base CDI'!$I$4:$I$29,S3584,"Cubic","Extrapolate=Linear","MultiX=Average","Skip=True","Sort=True")</f>
        <v>14.279945933640622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49346</v>
      </c>
      <c r="T3585" s="43">
        <f ca="1">_xll.BInterpol('Base CDI'!$H$4:$H$28,'Base CDI'!$J$4:$J$29,S3585,"Cubic","Extrapolate=Linear","MultiX=Average","Skip=True","Sort=True")</f>
        <v>14.45272817612142</v>
      </c>
      <c r="U3585" s="43">
        <f ca="1">_xll.BInterpol('Base CDI'!$H$4:$H$28,'Base CDI'!$I$4:$I$29,S3585,"Cubic","Extrapolate=Linear","MultiX=Average","Skip=True","Sort=True")</f>
        <v>14.279945483973345</v>
      </c>
    </row>
    <row r="3586" spans="16:21" x14ac:dyDescent="0.25">
      <c r="P3586" s="10">
        <v>39728</v>
      </c>
      <c r="Q3586">
        <v>19.74089</v>
      </c>
      <c r="S3586" s="42">
        <f t="shared" ca="1" si="60"/>
        <v>49347</v>
      </c>
      <c r="T3586" s="43">
        <f ca="1">_xll.BInterpol('Base CDI'!$H$4:$H$28,'Base CDI'!$J$4:$J$29,S3586,"Cubic","Extrapolate=Linear","MultiX=Average","Skip=True","Sort=True")</f>
        <v>14.452721427961286</v>
      </c>
      <c r="U3586" s="43">
        <f ca="1">_xll.BInterpol('Base CDI'!$H$4:$H$28,'Base CDI'!$I$4:$I$29,S3586,"Cubic","Extrapolate=Linear","MultiX=Average","Skip=True","Sort=True")</f>
        <v>14.279945098374005</v>
      </c>
    </row>
    <row r="3587" spans="16:21" x14ac:dyDescent="0.25">
      <c r="P3587" s="10">
        <v>39729</v>
      </c>
      <c r="Q3587">
        <v>19.75095</v>
      </c>
      <c r="S3587" s="42">
        <f t="shared" ca="1" si="60"/>
        <v>49348</v>
      </c>
      <c r="T3587" s="43">
        <f ca="1">_xll.BInterpol('Base CDI'!$H$4:$H$28,'Base CDI'!$J$4:$J$29,S3587,"Cubic","Extrapolate=Linear","MultiX=Average","Skip=True","Sort=True")</f>
        <v>14.452714735383488</v>
      </c>
      <c r="U3587" s="43">
        <f ca="1">_xll.BInterpol('Base CDI'!$H$4:$H$28,'Base CDI'!$I$4:$I$29,S3587,"Cubic","Extrapolate=Linear","MultiX=Average","Skip=True","Sort=True")</f>
        <v>14.279944776750554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49349</v>
      </c>
      <c r="T3588" s="43">
        <f ca="1">_xll.BInterpol('Base CDI'!$H$4:$H$28,'Base CDI'!$J$4:$J$29,S3588,"Cubic","Extrapolate=Linear","MultiX=Average","Skip=True","Sort=True")</f>
        <v>14.452708098308051</v>
      </c>
      <c r="U3588" s="43">
        <f ca="1">_xll.BInterpol('Base CDI'!$H$4:$H$28,'Base CDI'!$I$4:$I$29,S3588,"Cubic","Extrapolate=Linear","MultiX=Average","Skip=True","Sort=True")</f>
        <v>14.279944519010936</v>
      </c>
    </row>
    <row r="3589" spans="16:21" x14ac:dyDescent="0.25">
      <c r="P3589" s="10">
        <v>39731</v>
      </c>
      <c r="Q3589">
        <v>19.77103</v>
      </c>
      <c r="S3589" s="42">
        <f t="shared" ca="1" si="60"/>
        <v>49350</v>
      </c>
      <c r="T3589" s="43">
        <f ca="1">_xll.BInterpol('Base CDI'!$H$4:$H$28,'Base CDI'!$J$4:$J$29,S3589,"Cubic","Extrapolate=Linear","MultiX=Average","Skip=True","Sort=True")</f>
        <v>14.452701516654999</v>
      </c>
      <c r="U3589" s="43">
        <f ca="1">_xll.BInterpol('Base CDI'!$H$4:$H$28,'Base CDI'!$I$4:$I$29,S3589,"Cubic","Extrapolate=Linear","MultiX=Average","Skip=True","Sort=True")</f>
        <v>14.279944325063104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49351</v>
      </c>
      <c r="T3590" s="43">
        <f ca="1">_xll.BInterpol('Base CDI'!$H$4:$H$28,'Base CDI'!$J$4:$J$29,S3590,"Cubic","Extrapolate=Linear","MultiX=Average","Skip=True","Sort=True")</f>
        <v>14.45269499034436</v>
      </c>
      <c r="U3590" s="43">
        <f ca="1">_xll.BInterpol('Base CDI'!$H$4:$H$28,'Base CDI'!$I$4:$I$29,S3590,"Cubic","Extrapolate=Linear","MultiX=Average","Skip=True","Sort=True")</f>
        <v>14.279944194815002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49352</v>
      </c>
      <c r="T3591" s="43">
        <f ca="1">_xll.BInterpol('Base CDI'!$H$4:$H$28,'Base CDI'!$J$4:$J$29,S3591,"Cubic","Extrapolate=Linear","MultiX=Average","Skip=True","Sort=True")</f>
        <v>14.452688519296158</v>
      </c>
      <c r="U3591" s="43">
        <f ca="1">_xll.BInterpol('Base CDI'!$H$4:$H$28,'Base CDI'!$I$4:$I$29,S3591,"Cubic","Extrapolate=Linear","MultiX=Average","Skip=True","Sort=True")</f>
        <v>14.279944128174579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49353</v>
      </c>
      <c r="T3592" s="43">
        <f ca="1">_xll.BInterpol('Base CDI'!$H$4:$H$28,'Base CDI'!$J$4:$J$29,S3592,"Cubic","Extrapolate=Linear","MultiX=Average","Skip=True","Sort=True")</f>
        <v>14.452682103430419</v>
      </c>
      <c r="U3592" s="43">
        <f ca="1">_xll.BInterpol('Base CDI'!$H$4:$H$28,'Base CDI'!$I$4:$I$29,S3592,"Cubic","Extrapolate=Linear","MultiX=Average","Skip=True","Sort=True")</f>
        <v>14.279944125049786</v>
      </c>
    </row>
    <row r="3593" spans="16:21" x14ac:dyDescent="0.25">
      <c r="P3593" s="10">
        <v>39737</v>
      </c>
      <c r="Q3593">
        <v>19.81129</v>
      </c>
      <c r="S3593" s="42">
        <f t="shared" ca="1" si="60"/>
        <v>49354</v>
      </c>
      <c r="T3593" s="43">
        <f ca="1">_xll.BInterpol('Base CDI'!$H$4:$H$28,'Base CDI'!$J$4:$J$29,S3593,"Cubic","Extrapolate=Linear","MultiX=Average","Skip=True","Sort=True")</f>
        <v>14.452675742667168</v>
      </c>
      <c r="U3593" s="43">
        <f ca="1">_xll.BInterpol('Base CDI'!$H$4:$H$28,'Base CDI'!$I$4:$I$29,S3593,"Cubic","Extrapolate=Linear","MultiX=Average","Skip=True","Sort=True")</f>
        <v>14.279944185348569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49355</v>
      </c>
      <c r="T3594" s="43">
        <f ca="1">_xll.BInterpol('Base CDI'!$H$4:$H$28,'Base CDI'!$J$4:$J$29,S3594,"Cubic","Extrapolate=Linear","MultiX=Average","Skip=True","Sort=True")</f>
        <v>14.452669436926429</v>
      </c>
      <c r="U3594" s="43">
        <f ca="1">_xll.BInterpol('Base CDI'!$H$4:$H$28,'Base CDI'!$I$4:$I$29,S3594,"Cubic","Extrapolate=Linear","MultiX=Average","Skip=True","Sort=True")</f>
        <v>14.279944308978878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49356</v>
      </c>
      <c r="T3595" s="43">
        <f ca="1">_xll.BInterpol('Base CDI'!$H$4:$H$28,'Base CDI'!$J$4:$J$29,S3595,"Cubic","Extrapolate=Linear","MultiX=Average","Skip=True","Sort=True")</f>
        <v>14.45266318612823</v>
      </c>
      <c r="U3595" s="43">
        <f ca="1">_xll.BInterpol('Base CDI'!$H$4:$H$28,'Base CDI'!$I$4:$I$29,S3595,"Cubic","Extrapolate=Linear","MultiX=Average","Skip=True","Sort=True")</f>
        <v>14.27994449584866</v>
      </c>
    </row>
    <row r="3596" spans="16:21" x14ac:dyDescent="0.25">
      <c r="P3596" s="10">
        <v>39742</v>
      </c>
      <c r="Q3596">
        <v>19.84151</v>
      </c>
      <c r="S3596" s="42">
        <f t="shared" ca="1" si="61"/>
        <v>49357</v>
      </c>
      <c r="T3596" s="43">
        <f ca="1">_xll.BInterpol('Base CDI'!$H$4:$H$28,'Base CDI'!$J$4:$J$29,S3596,"Cubic","Extrapolate=Linear","MultiX=Average","Skip=True","Sort=True")</f>
        <v>14.452656990192596</v>
      </c>
      <c r="U3596" s="43">
        <f ca="1">_xll.BInterpol('Base CDI'!$H$4:$H$28,'Base CDI'!$I$4:$I$29,S3596,"Cubic","Extrapolate=Linear","MultiX=Average","Skip=True","Sort=True")</f>
        <v>14.279944745865864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49358</v>
      </c>
      <c r="T3597" s="43">
        <f ca="1">_xll.BInterpol('Base CDI'!$H$4:$H$28,'Base CDI'!$J$4:$J$29,S3597,"Cubic","Extrapolate=Linear","MultiX=Average","Skip=True","Sort=True")</f>
        <v>14.452650849039552</v>
      </c>
      <c r="U3597" s="43">
        <f ca="1">_xll.BInterpol('Base CDI'!$H$4:$H$28,'Base CDI'!$I$4:$I$29,S3597,"Cubic","Extrapolate=Linear","MultiX=Average","Skip=True","Sort=True")</f>
        <v>14.27994505893844</v>
      </c>
    </row>
    <row r="3598" spans="16:21" x14ac:dyDescent="0.25">
      <c r="P3598" s="10">
        <v>39744</v>
      </c>
      <c r="Q3598">
        <v>19.86157</v>
      </c>
      <c r="S3598" s="42">
        <f t="shared" ca="1" si="61"/>
        <v>49359</v>
      </c>
      <c r="T3598" s="43">
        <f ca="1">_xll.BInterpol('Base CDI'!$H$4:$H$28,'Base CDI'!$J$4:$J$29,S3598,"Cubic","Extrapolate=Linear","MultiX=Average","Skip=True","Sort=True")</f>
        <v>14.452644762589122</v>
      </c>
      <c r="U3598" s="43">
        <f ca="1">_xll.BInterpol('Base CDI'!$H$4:$H$28,'Base CDI'!$I$4:$I$29,S3598,"Cubic","Extrapolate=Linear","MultiX=Average","Skip=True","Sort=True")</f>
        <v>14.279945434974332</v>
      </c>
    </row>
    <row r="3599" spans="16:21" x14ac:dyDescent="0.25">
      <c r="P3599" s="10">
        <v>39745</v>
      </c>
      <c r="Q3599">
        <v>19.87163</v>
      </c>
      <c r="S3599" s="42">
        <f t="shared" ca="1" si="61"/>
        <v>49360</v>
      </c>
      <c r="T3599" s="43">
        <f ca="1">_xll.BInterpol('Base CDI'!$H$4:$H$28,'Base CDI'!$J$4:$J$29,S3599,"Cubic","Extrapolate=Linear","MultiX=Average","Skip=True","Sort=True")</f>
        <v>14.452638730761333</v>
      </c>
      <c r="U3599" s="43">
        <f ca="1">_xll.BInterpol('Base CDI'!$H$4:$H$28,'Base CDI'!$I$4:$I$29,S3599,"Cubic","Extrapolate=Linear","MultiX=Average","Skip=True","Sort=True")</f>
        <v>14.279945873881491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49361</v>
      </c>
      <c r="T3600" s="43">
        <f ca="1">_xll.BInterpol('Base CDI'!$H$4:$H$28,'Base CDI'!$J$4:$J$29,S3600,"Cubic","Extrapolate=Linear","MultiX=Average","Skip=True","Sort=True")</f>
        <v>14.452632753476209</v>
      </c>
      <c r="U3600" s="43">
        <f ca="1">_xll.BInterpol('Base CDI'!$H$4:$H$28,'Base CDI'!$I$4:$I$29,S3600,"Cubic","Extrapolate=Linear","MultiX=Average","Skip=True","Sort=True")</f>
        <v>14.279946375567867</v>
      </c>
    </row>
    <row r="3601" spans="16:21" x14ac:dyDescent="0.25">
      <c r="P3601" s="10">
        <v>39749</v>
      </c>
      <c r="Q3601">
        <v>19.89179</v>
      </c>
      <c r="S3601" s="42">
        <f t="shared" ca="1" si="61"/>
        <v>49362</v>
      </c>
      <c r="T3601" s="43">
        <f ca="1">_xll.BInterpol('Base CDI'!$H$4:$H$28,'Base CDI'!$J$4:$J$29,S3601,"Cubic","Extrapolate=Linear","MultiX=Average","Skip=True","Sort=True")</f>
        <v>14.452626830653777</v>
      </c>
      <c r="U3601" s="43">
        <f ca="1">_xll.BInterpol('Base CDI'!$H$4:$H$28,'Base CDI'!$I$4:$I$29,S3601,"Cubic","Extrapolate=Linear","MultiX=Average","Skip=True","Sort=True")</f>
        <v>14.279946939941407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49363</v>
      </c>
      <c r="T3602" s="43">
        <f ca="1">_xll.BInterpol('Base CDI'!$H$4:$H$28,'Base CDI'!$J$4:$J$29,S3602,"Cubic","Extrapolate=Linear","MultiX=Average","Skip=True","Sort=True")</f>
        <v>14.452620962214061</v>
      </c>
      <c r="U3602" s="43">
        <f ca="1">_xll.BInterpol('Base CDI'!$H$4:$H$28,'Base CDI'!$I$4:$I$29,S3602,"Cubic","Extrapolate=Linear","MultiX=Average","Skip=True","Sort=True")</f>
        <v>14.279947566910058</v>
      </c>
    </row>
    <row r="3603" spans="16:21" x14ac:dyDescent="0.25">
      <c r="P3603" s="10">
        <v>39751</v>
      </c>
      <c r="Q3603">
        <v>19.91197</v>
      </c>
      <c r="S3603" s="42">
        <f t="shared" ca="1" si="61"/>
        <v>49364</v>
      </c>
      <c r="T3603" s="43">
        <f ca="1">_xll.BInterpol('Base CDI'!$H$4:$H$28,'Base CDI'!$J$4:$J$29,S3603,"Cubic","Extrapolate=Linear","MultiX=Average","Skip=True","Sort=True")</f>
        <v>14.452615148077088</v>
      </c>
      <c r="U3603" s="43">
        <f ca="1">_xll.BInterpol('Base CDI'!$H$4:$H$28,'Base CDI'!$I$4:$I$29,S3603,"Cubic","Extrapolate=Linear","MultiX=Average","Skip=True","Sort=True")</f>
        <v>14.27994825638177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49365</v>
      </c>
      <c r="T3604" s="43">
        <f ca="1">_xll.BInterpol('Base CDI'!$H$4:$H$28,'Base CDI'!$J$4:$J$29,S3604,"Cubic","Extrapolate=Linear","MultiX=Average","Skip=True","Sort=True")</f>
        <v>14.452609388162882</v>
      </c>
      <c r="U3604" s="43">
        <f ca="1">_xll.BInterpol('Base CDI'!$H$4:$H$28,'Base CDI'!$I$4:$I$29,S3604,"Cubic","Extrapolate=Linear","MultiX=Average","Skip=True","Sort=True")</f>
        <v>14.279949008264492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49366</v>
      </c>
      <c r="T3605" s="43">
        <f ca="1">_xll.BInterpol('Base CDI'!$H$4:$H$28,'Base CDI'!$J$4:$J$29,S3605,"Cubic","Extrapolate=Linear","MultiX=Average","Skip=True","Sort=True")</f>
        <v>14.452603682391469</v>
      </c>
      <c r="U3605" s="43">
        <f ca="1">_xll.BInterpol('Base CDI'!$H$4:$H$28,'Base CDI'!$I$4:$I$29,S3605,"Cubic","Extrapolate=Linear","MultiX=Average","Skip=True","Sort=True")</f>
        <v>14.279949822466168</v>
      </c>
    </row>
    <row r="3606" spans="16:21" x14ac:dyDescent="0.25">
      <c r="P3606" s="10">
        <v>39756</v>
      </c>
      <c r="Q3606">
        <v>19.94218</v>
      </c>
      <c r="S3606" s="42">
        <f t="shared" ca="1" si="61"/>
        <v>49367</v>
      </c>
      <c r="T3606" s="43">
        <f ca="1">_xll.BInterpol('Base CDI'!$H$4:$H$28,'Base CDI'!$J$4:$J$29,S3606,"Cubic","Extrapolate=Linear","MultiX=Average","Skip=True","Sort=True")</f>
        <v>14.452598030682877</v>
      </c>
      <c r="U3606" s="43">
        <f ca="1">_xll.BInterpol('Base CDI'!$H$4:$H$28,'Base CDI'!$I$4:$I$29,S3606,"Cubic","Extrapolate=Linear","MultiX=Average","Skip=True","Sort=True")</f>
        <v>14.279950698894751</v>
      </c>
    </row>
    <row r="3607" spans="16:21" x14ac:dyDescent="0.25">
      <c r="P3607" s="10">
        <v>39757</v>
      </c>
      <c r="Q3607">
        <v>19.95224</v>
      </c>
      <c r="S3607" s="42">
        <f t="shared" ca="1" si="61"/>
        <v>49368</v>
      </c>
      <c r="T3607" s="43">
        <f ca="1">_xll.BInterpol('Base CDI'!$H$4:$H$28,'Base CDI'!$J$4:$J$29,S3607,"Cubic","Extrapolate=Linear","MultiX=Average","Skip=True","Sort=True")</f>
        <v>14.452592432957125</v>
      </c>
      <c r="U3607" s="43">
        <f ca="1">_xll.BInterpol('Base CDI'!$H$4:$H$28,'Base CDI'!$I$4:$I$29,S3607,"Cubic","Extrapolate=Linear","MultiX=Average","Skip=True","Sort=True")</f>
        <v>14.27995163745819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49369</v>
      </c>
      <c r="T3608" s="43">
        <f ca="1">_xll.BInterpol('Base CDI'!$H$4:$H$28,'Base CDI'!$J$4:$J$29,S3608,"Cubic","Extrapolate=Linear","MultiX=Average","Skip=True","Sort=True")</f>
        <v>14.452586889134245</v>
      </c>
      <c r="U3608" s="43">
        <f ca="1">_xll.BInterpol('Base CDI'!$H$4:$H$28,'Base CDI'!$I$4:$I$29,S3608,"Cubic","Extrapolate=Linear","MultiX=Average","Skip=True","Sort=True")</f>
        <v>14.279952638064429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49370</v>
      </c>
      <c r="T3609" s="43">
        <f ca="1">_xll.BInterpol('Base CDI'!$H$4:$H$28,'Base CDI'!$J$4:$J$29,S3609,"Cubic","Extrapolate=Linear","MultiX=Average","Skip=True","Sort=True")</f>
        <v>14.452581399134258</v>
      </c>
      <c r="U3609" s="43">
        <f ca="1">_xll.BInterpol('Base CDI'!$H$4:$H$28,'Base CDI'!$I$4:$I$29,S3609,"Cubic","Extrapolate=Linear","MultiX=Average","Skip=True","Sort=True")</f>
        <v>14.279953700621419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49371</v>
      </c>
      <c r="T3610" s="43">
        <f ca="1">_xll.BInterpol('Base CDI'!$H$4:$H$28,'Base CDI'!$J$4:$J$29,S3610,"Cubic","Extrapolate=Linear","MultiX=Average","Skip=True","Sort=True")</f>
        <v>14.452575962877193</v>
      </c>
      <c r="U3610" s="43">
        <f ca="1">_xll.BInterpol('Base CDI'!$H$4:$H$28,'Base CDI'!$I$4:$I$29,S3610,"Cubic","Extrapolate=Linear","MultiX=Average","Skip=True","Sort=True")</f>
        <v>14.279954825037109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49372</v>
      </c>
      <c r="T3611" s="43">
        <f ca="1">_xll.BInterpol('Base CDI'!$H$4:$H$28,'Base CDI'!$J$4:$J$29,S3611,"Cubic","Extrapolate=Linear","MultiX=Average","Skip=True","Sort=True")</f>
        <v>14.452570580283073</v>
      </c>
      <c r="U3611" s="43">
        <f ca="1">_xll.BInterpol('Base CDI'!$H$4:$H$28,'Base CDI'!$I$4:$I$29,S3611,"Cubic","Extrapolate=Linear","MultiX=Average","Skip=True","Sort=True")</f>
        <v>14.279956011219447</v>
      </c>
    </row>
    <row r="3612" spans="16:21" x14ac:dyDescent="0.25">
      <c r="P3612" s="10">
        <v>39764</v>
      </c>
      <c r="Q3612">
        <v>20.00245</v>
      </c>
      <c r="S3612" s="42">
        <f t="shared" ca="1" si="61"/>
        <v>49373</v>
      </c>
      <c r="T3612" s="43">
        <f ca="1">_xll.BInterpol('Base CDI'!$H$4:$H$28,'Base CDI'!$J$4:$J$29,S3612,"Cubic","Extrapolate=Linear","MultiX=Average","Skip=True","Sort=True")</f>
        <v>14.452565251271922</v>
      </c>
      <c r="U3612" s="43">
        <f ca="1">_xll.BInterpol('Base CDI'!$H$4:$H$28,'Base CDI'!$I$4:$I$29,S3612,"Cubic","Extrapolate=Linear","MultiX=Average","Skip=True","Sort=True")</f>
        <v>14.279957259076379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49374</v>
      </c>
      <c r="T3613" s="43">
        <f ca="1">_xll.BInterpol('Base CDI'!$H$4:$H$28,'Base CDI'!$J$4:$J$29,S3613,"Cubic","Extrapolate=Linear","MultiX=Average","Skip=True","Sort=True")</f>
        <v>14.452559975763769</v>
      </c>
      <c r="U3613" s="43">
        <f ca="1">_xll.BInterpol('Base CDI'!$H$4:$H$28,'Base CDI'!$I$4:$I$29,S3613,"Cubic","Extrapolate=Linear","MultiX=Average","Skip=True","Sort=True")</f>
        <v>14.279958568515855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49375</v>
      </c>
      <c r="T3614" s="43">
        <f ca="1">_xll.BInterpol('Base CDI'!$H$4:$H$28,'Base CDI'!$J$4:$J$29,S3614,"Cubic","Extrapolate=Linear","MultiX=Average","Skip=True","Sort=True")</f>
        <v>14.452554753678637</v>
      </c>
      <c r="U3614" s="43">
        <f ca="1">_xll.BInterpol('Base CDI'!$H$4:$H$28,'Base CDI'!$I$4:$I$29,S3614,"Cubic","Extrapolate=Linear","MultiX=Average","Skip=True","Sort=True")</f>
        <v>14.279959939445824</v>
      </c>
    </row>
    <row r="3615" spans="16:21" x14ac:dyDescent="0.25">
      <c r="P3615" s="10">
        <v>39769</v>
      </c>
      <c r="Q3615">
        <v>20.03219</v>
      </c>
      <c r="S3615" s="42">
        <f t="shared" ca="1" si="61"/>
        <v>49376</v>
      </c>
      <c r="T3615" s="43">
        <f ca="1">_xll.BInterpol('Base CDI'!$H$4:$H$28,'Base CDI'!$J$4:$J$29,S3615,"Cubic","Extrapolate=Linear","MultiX=Average","Skip=True","Sort=True")</f>
        <v>14.452549584936554</v>
      </c>
      <c r="U3615" s="43">
        <f ca="1">_xll.BInterpol('Base CDI'!$H$4:$H$28,'Base CDI'!$I$4:$I$29,S3615,"Cubic","Extrapolate=Linear","MultiX=Average","Skip=True","Sort=True")</f>
        <v>14.279961371774235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49377</v>
      </c>
      <c r="T3616" s="43">
        <f ca="1">_xll.BInterpol('Base CDI'!$H$4:$H$28,'Base CDI'!$J$4:$J$29,S3616,"Cubic","Extrapolate=Linear","MultiX=Average","Skip=True","Sort=True")</f>
        <v>14.452544469457541</v>
      </c>
      <c r="U3616" s="43">
        <f ca="1">_xll.BInterpol('Base CDI'!$H$4:$H$28,'Base CDI'!$I$4:$I$29,S3616,"Cubic","Extrapolate=Linear","MultiX=Average","Skip=True","Sort=True")</f>
        <v>14.279962865409034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49378</v>
      </c>
      <c r="T3617" s="43">
        <f ca="1">_xll.BInterpol('Base CDI'!$H$4:$H$28,'Base CDI'!$J$4:$J$29,S3617,"Cubic","Extrapolate=Linear","MultiX=Average","Skip=True","Sort=True")</f>
        <v>14.452539407161629</v>
      </c>
      <c r="U3617" s="43">
        <f ca="1">_xll.BInterpol('Base CDI'!$H$4:$H$28,'Base CDI'!$I$4:$I$29,S3617,"Cubic","Extrapolate=Linear","MultiX=Average","Skip=True","Sort=True")</f>
        <v>14.279964420258171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49379</v>
      </c>
      <c r="T3618" s="43">
        <f ca="1">_xll.BInterpol('Base CDI'!$H$4:$H$28,'Base CDI'!$J$4:$J$29,S3618,"Cubic","Extrapolate=Linear","MultiX=Average","Skip=True","Sort=True")</f>
        <v>14.452534397968838</v>
      </c>
      <c r="U3618" s="43">
        <f ca="1">_xll.BInterpol('Base CDI'!$H$4:$H$28,'Base CDI'!$I$4:$I$29,S3618,"Cubic","Extrapolate=Linear","MultiX=Average","Skip=True","Sort=True")</f>
        <v>14.279966036229593</v>
      </c>
    </row>
    <row r="3619" spans="16:21" x14ac:dyDescent="0.25">
      <c r="P3619" s="10">
        <v>39773</v>
      </c>
      <c r="Q3619">
        <v>20.07132</v>
      </c>
      <c r="S3619" s="42">
        <f t="shared" ca="1" si="61"/>
        <v>49380</v>
      </c>
      <c r="T3619" s="43">
        <f ca="1">_xll.BInterpol('Base CDI'!$H$4:$H$28,'Base CDI'!$J$4:$J$29,S3619,"Cubic","Extrapolate=Linear","MultiX=Average","Skip=True","Sort=True")</f>
        <v>14.452529441799197</v>
      </c>
      <c r="U3619" s="43">
        <f ca="1">_xll.BInterpol('Base CDI'!$H$4:$H$28,'Base CDI'!$I$4:$I$29,S3619,"Cubic","Extrapolate=Linear","MultiX=Average","Skip=True","Sort=True")</f>
        <v>14.279967713231251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49381</v>
      </c>
      <c r="T3620" s="43">
        <f ca="1">_xll.BInterpol('Base CDI'!$H$4:$H$28,'Base CDI'!$J$4:$J$29,S3620,"Cubic","Extrapolate=Linear","MultiX=Average","Skip=True","Sort=True")</f>
        <v>14.45252453857273</v>
      </c>
      <c r="U3620" s="43">
        <f ca="1">_xll.BInterpol('Base CDI'!$H$4:$H$28,'Base CDI'!$I$4:$I$29,S3620,"Cubic","Extrapolate=Linear","MultiX=Average","Skip=True","Sort=True")</f>
        <v>14.279969451171091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49382</v>
      </c>
      <c r="T3621" s="43">
        <f ca="1">_xll.BInterpol('Base CDI'!$H$4:$H$28,'Base CDI'!$J$4:$J$29,S3621,"Cubic","Extrapolate=Linear","MultiX=Average","Skip=True","Sort=True")</f>
        <v>14.452519688209462</v>
      </c>
      <c r="U3621" s="43">
        <f ca="1">_xll.BInterpol('Base CDI'!$H$4:$H$28,'Base CDI'!$I$4:$I$29,S3621,"Cubic","Extrapolate=Linear","MultiX=Average","Skip=True","Sort=True")</f>
        <v>14.279971249957063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49383</v>
      </c>
      <c r="T3622" s="43">
        <f ca="1">_xll.BInterpol('Base CDI'!$H$4:$H$28,'Base CDI'!$J$4:$J$29,S3622,"Cubic","Extrapolate=Linear","MultiX=Average","Skip=True","Sort=True")</f>
        <v>14.45251489062942</v>
      </c>
      <c r="U3622" s="43">
        <f ca="1">_xll.BInterpol('Base CDI'!$H$4:$H$28,'Base CDI'!$I$4:$I$29,S3622,"Cubic","Extrapolate=Linear","MultiX=Average","Skip=True","Sort=True")</f>
        <v>14.279973109497112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49384</v>
      </c>
      <c r="T3623" s="43">
        <f ca="1">_xll.BInterpol('Base CDI'!$H$4:$H$28,'Base CDI'!$J$4:$J$29,S3623,"Cubic","Extrapolate=Linear","MultiX=Average","Skip=True","Sort=True")</f>
        <v>14.452510145752628</v>
      </c>
      <c r="U3623" s="43">
        <f ca="1">_xll.BInterpol('Base CDI'!$H$4:$H$28,'Base CDI'!$I$4:$I$29,S3623,"Cubic","Extrapolate=Linear","MultiX=Average","Skip=True","Sort=True")</f>
        <v>14.279975029699191</v>
      </c>
    </row>
    <row r="3624" spans="16:21" x14ac:dyDescent="0.25">
      <c r="P3624" s="10">
        <v>39780</v>
      </c>
      <c r="Q3624">
        <v>20.12058</v>
      </c>
      <c r="S3624" s="42">
        <f t="shared" ca="1" si="61"/>
        <v>49385</v>
      </c>
      <c r="T3624" s="43">
        <f ca="1">_xll.BInterpol('Base CDI'!$H$4:$H$28,'Base CDI'!$J$4:$J$29,S3624,"Cubic","Extrapolate=Linear","MultiX=Average","Skip=True","Sort=True")</f>
        <v>14.452505453499112</v>
      </c>
      <c r="U3624" s="43">
        <f ca="1">_xll.BInterpol('Base CDI'!$H$4:$H$28,'Base CDI'!$I$4:$I$29,S3624,"Cubic","Extrapolate=Linear","MultiX=Average","Skip=True","Sort=True")</f>
        <v>14.279977010471244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49386</v>
      </c>
      <c r="T3625" s="43">
        <f ca="1">_xll.BInterpol('Base CDI'!$H$4:$H$28,'Base CDI'!$J$4:$J$29,S3625,"Cubic","Extrapolate=Linear","MultiX=Average","Skip=True","Sort=True")</f>
        <v>14.452500813788896</v>
      </c>
      <c r="U3625" s="43">
        <f ca="1">_xll.BInterpol('Base CDI'!$H$4:$H$28,'Base CDI'!$I$4:$I$29,S3625,"Cubic","Extrapolate=Linear","MultiX=Average","Skip=True","Sort=True")</f>
        <v>14.279979051721224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49387</v>
      </c>
      <c r="T3626" s="43">
        <f ca="1">_xll.BInterpol('Base CDI'!$H$4:$H$28,'Base CDI'!$J$4:$J$29,S3626,"Cubic","Extrapolate=Linear","MultiX=Average","Skip=True","Sort=True")</f>
        <v>14.45249622654201</v>
      </c>
      <c r="U3626" s="43">
        <f ca="1">_xll.BInterpol('Base CDI'!$H$4:$H$28,'Base CDI'!$I$4:$I$29,S3626,"Cubic","Extrapolate=Linear","MultiX=Average","Skip=True","Sort=True")</f>
        <v>14.279981153357076</v>
      </c>
    </row>
    <row r="3627" spans="16:21" x14ac:dyDescent="0.25">
      <c r="P3627" s="10">
        <v>39785</v>
      </c>
      <c r="Q3627">
        <v>20.1508</v>
      </c>
      <c r="S3627" s="42">
        <f t="shared" ca="1" si="61"/>
        <v>49388</v>
      </c>
      <c r="T3627" s="43">
        <f ca="1">_xll.BInterpol('Base CDI'!$H$4:$H$28,'Base CDI'!$J$4:$J$29,S3627,"Cubic","Extrapolate=Linear","MultiX=Average","Skip=True","Sort=True")</f>
        <v>14.452491691678475</v>
      </c>
      <c r="U3627" s="43">
        <f ca="1">_xll.BInterpol('Base CDI'!$H$4:$H$28,'Base CDI'!$I$4:$I$29,S3627,"Cubic","Extrapolate=Linear","MultiX=Average","Skip=True","Sort=True")</f>
        <v>14.279983315286747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49389</v>
      </c>
      <c r="T3628" s="43">
        <f ca="1">_xll.BInterpol('Base CDI'!$H$4:$H$28,'Base CDI'!$J$4:$J$29,S3628,"Cubic","Extrapolate=Linear","MultiX=Average","Skip=True","Sort=True")</f>
        <v>14.452487209118315</v>
      </c>
      <c r="U3628" s="43">
        <f ca="1">_xll.BInterpol('Base CDI'!$H$4:$H$28,'Base CDI'!$I$4:$I$29,S3628,"Cubic","Extrapolate=Linear","MultiX=Average","Skip=True","Sort=True")</f>
        <v>14.27998553741819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49390</v>
      </c>
      <c r="T3629" s="43">
        <f ca="1">_xll.BInterpol('Base CDI'!$H$4:$H$28,'Base CDI'!$J$4:$J$29,S3629,"Cubic","Extrapolate=Linear","MultiX=Average","Skip=True","Sort=True")</f>
        <v>14.452482778781562</v>
      </c>
      <c r="U3629" s="43">
        <f ca="1">_xll.BInterpol('Base CDI'!$H$4:$H$28,'Base CDI'!$I$4:$I$29,S3629,"Cubic","Extrapolate=Linear","MultiX=Average","Skip=True","Sort=True")</f>
        <v>14.27998781965935</v>
      </c>
    </row>
    <row r="3630" spans="16:21" x14ac:dyDescent="0.25">
      <c r="P3630" s="10">
        <v>39790</v>
      </c>
      <c r="Q3630">
        <v>20.18113</v>
      </c>
      <c r="S3630" s="42">
        <f t="shared" ca="1" si="61"/>
        <v>49391</v>
      </c>
      <c r="T3630" s="43">
        <f ca="1">_xll.BInterpol('Base CDI'!$H$4:$H$28,'Base CDI'!$J$4:$J$29,S3630,"Cubic","Extrapolate=Linear","MultiX=Average","Skip=True","Sort=True")</f>
        <v>14.452478400588234</v>
      </c>
      <c r="U3630" s="43">
        <f ca="1">_xll.BInterpol('Base CDI'!$H$4:$H$28,'Base CDI'!$I$4:$I$29,S3630,"Cubic","Extrapolate=Linear","MultiX=Average","Skip=True","Sort=True")</f>
        <v>14.279990161918176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49392</v>
      </c>
      <c r="T3631" s="43">
        <f ca="1">_xll.BInterpol('Base CDI'!$H$4:$H$28,'Base CDI'!$J$4:$J$29,S3631,"Cubic","Extrapolate=Linear","MultiX=Average","Skip=True","Sort=True")</f>
        <v>14.452474074458362</v>
      </c>
      <c r="U3631" s="43">
        <f ca="1">_xll.BInterpol('Base CDI'!$H$4:$H$28,'Base CDI'!$I$4:$I$29,S3631,"Cubic","Extrapolate=Linear","MultiX=Average","Skip=True","Sort=True")</f>
        <v>14.279992564102619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49393</v>
      </c>
      <c r="T3632" s="43">
        <f ca="1">_xll.BInterpol('Base CDI'!$H$4:$H$28,'Base CDI'!$J$4:$J$29,S3632,"Cubic","Extrapolate=Linear","MultiX=Average","Skip=True","Sort=True")</f>
        <v>14.452469800311968</v>
      </c>
      <c r="U3632" s="43">
        <f ca="1">_xll.BInterpol('Base CDI'!$H$4:$H$28,'Base CDI'!$I$4:$I$29,S3632,"Cubic","Extrapolate=Linear","MultiX=Average","Skip=True","Sort=True")</f>
        <v>14.279995026120623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49394</v>
      </c>
      <c r="T3633" s="43">
        <f ca="1">_xll.BInterpol('Base CDI'!$H$4:$H$28,'Base CDI'!$J$4:$J$29,S3633,"Cubic","Extrapolate=Linear","MultiX=Average","Skip=True","Sort=True")</f>
        <v>14.452465578069081</v>
      </c>
      <c r="U3633" s="43">
        <f ca="1">_xll.BInterpol('Base CDI'!$H$4:$H$28,'Base CDI'!$I$4:$I$29,S3633,"Cubic","Extrapolate=Linear","MultiX=Average","Skip=True","Sort=True")</f>
        <v>14.279997547880139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49395</v>
      </c>
      <c r="T3634" s="43">
        <f ca="1">_xll.BInterpol('Base CDI'!$H$4:$H$28,'Base CDI'!$J$4:$J$29,S3634,"Cubic","Extrapolate=Linear","MultiX=Average","Skip=True","Sort=True")</f>
        <v>14.452461407649722</v>
      </c>
      <c r="U3634" s="43">
        <f ca="1">_xll.BInterpol('Base CDI'!$H$4:$H$28,'Base CDI'!$I$4:$I$29,S3634,"Cubic","Extrapolate=Linear","MultiX=Average","Skip=True","Sort=True")</f>
        <v>14.280000129289114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49396</v>
      </c>
      <c r="T3635" s="43">
        <f ca="1">_xll.BInterpol('Base CDI'!$H$4:$H$28,'Base CDI'!$J$4:$J$29,S3635,"Cubic","Extrapolate=Linear","MultiX=Average","Skip=True","Sort=True")</f>
        <v>14.452457288973919</v>
      </c>
      <c r="U3635" s="43">
        <f ca="1">_xll.BInterpol('Base CDI'!$H$4:$H$28,'Base CDI'!$I$4:$I$29,S3635,"Cubic","Extrapolate=Linear","MultiX=Average","Skip=True","Sort=True")</f>
        <v>14.280002770255498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49397</v>
      </c>
      <c r="T3636" s="43">
        <f ca="1">_xll.BInterpol('Base CDI'!$H$4:$H$28,'Base CDI'!$J$4:$J$29,S3636,"Cubic","Extrapolate=Linear","MultiX=Average","Skip=True","Sort=True")</f>
        <v>14.452453221961697</v>
      </c>
      <c r="U3636" s="43">
        <f ca="1">_xll.BInterpol('Base CDI'!$H$4:$H$28,'Base CDI'!$I$4:$I$29,S3636,"Cubic","Extrapolate=Linear","MultiX=Average","Skip=True","Sort=True")</f>
        <v>14.280005470687239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49398</v>
      </c>
      <c r="T3637" s="43">
        <f ca="1">_xll.BInterpol('Base CDI'!$H$4:$H$28,'Base CDI'!$J$4:$J$29,S3637,"Cubic","Extrapolate=Linear","MultiX=Average","Skip=True","Sort=True")</f>
        <v>14.45244920653308</v>
      </c>
      <c r="U3637" s="43">
        <f ca="1">_xll.BInterpol('Base CDI'!$H$4:$H$28,'Base CDI'!$I$4:$I$29,S3637,"Cubic","Extrapolate=Linear","MultiX=Average","Skip=True","Sort=True")</f>
        <v>14.280008230492284</v>
      </c>
    </row>
    <row r="3638" spans="16:21" x14ac:dyDescent="0.25">
      <c r="P3638" s="10">
        <v>39800</v>
      </c>
      <c r="Q3638">
        <v>20.26221</v>
      </c>
      <c r="S3638" s="42">
        <f t="shared" ca="1" si="61"/>
        <v>49399</v>
      </c>
      <c r="T3638" s="43">
        <f ca="1">_xll.BInterpol('Base CDI'!$H$4:$H$28,'Base CDI'!$J$4:$J$29,S3638,"Cubic","Extrapolate=Linear","MultiX=Average","Skip=True","Sort=True")</f>
        <v>14.452445242608096</v>
      </c>
      <c r="U3638" s="43">
        <f ca="1">_xll.BInterpol('Base CDI'!$H$4:$H$28,'Base CDI'!$I$4:$I$29,S3638,"Cubic","Extrapolate=Linear","MultiX=Average","Skip=True","Sort=True")</f>
        <v>14.280011049578583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49400</v>
      </c>
      <c r="T3639" s="43">
        <f ca="1">_xll.BInterpol('Base CDI'!$H$4:$H$28,'Base CDI'!$J$4:$J$29,S3639,"Cubic","Extrapolate=Linear","MultiX=Average","Skip=True","Sort=True")</f>
        <v>14.452441330106771</v>
      </c>
      <c r="U3639" s="43">
        <f ca="1">_xll.BInterpol('Base CDI'!$H$4:$H$28,'Base CDI'!$I$4:$I$29,S3639,"Cubic","Extrapolate=Linear","MultiX=Average","Skip=True","Sort=True")</f>
        <v>14.280013927854082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49401</v>
      </c>
      <c r="T3640" s="43">
        <f ca="1">_xll.BInterpol('Base CDI'!$H$4:$H$28,'Base CDI'!$J$4:$J$29,S3640,"Cubic","Extrapolate=Linear","MultiX=Average","Skip=True","Sort=True")</f>
        <v>14.452437468949126</v>
      </c>
      <c r="U3640" s="43">
        <f ca="1">_xll.BInterpol('Base CDI'!$H$4:$H$28,'Base CDI'!$I$4:$I$29,S3640,"Cubic","Extrapolate=Linear","MultiX=Average","Skip=True","Sort=True")</f>
        <v>14.280016865226733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49402</v>
      </c>
      <c r="T3641" s="43">
        <f ca="1">_xll.BInterpol('Base CDI'!$H$4:$H$28,'Base CDI'!$J$4:$J$29,S3641,"Cubic","Extrapolate=Linear","MultiX=Average","Skip=True","Sort=True")</f>
        <v>14.45243365905519</v>
      </c>
      <c r="U3641" s="43">
        <f ca="1">_xll.BInterpol('Base CDI'!$H$4:$H$28,'Base CDI'!$I$4:$I$29,S3641,"Cubic","Extrapolate=Linear","MultiX=Average","Skip=True","Sort=True")</f>
        <v>14.280019861604481</v>
      </c>
    </row>
    <row r="3642" spans="16:21" x14ac:dyDescent="0.25">
      <c r="P3642" s="10">
        <v>39806</v>
      </c>
      <c r="Q3642">
        <v>20.30293</v>
      </c>
      <c r="S3642" s="42">
        <f t="shared" ca="1" si="61"/>
        <v>49403</v>
      </c>
      <c r="T3642" s="43">
        <f ca="1">_xll.BInterpol('Base CDI'!$H$4:$H$28,'Base CDI'!$J$4:$J$29,S3642,"Cubic","Extrapolate=Linear","MultiX=Average","Skip=True","Sort=True")</f>
        <v>14.452429900344987</v>
      </c>
      <c r="U3642" s="43">
        <f ca="1">_xll.BInterpol('Base CDI'!$H$4:$H$28,'Base CDI'!$I$4:$I$29,S3642,"Cubic","Extrapolate=Linear","MultiX=Average","Skip=True","Sort=True")</f>
        <v>14.280022916895277</v>
      </c>
    </row>
    <row r="3643" spans="16:21" x14ac:dyDescent="0.25">
      <c r="P3643" s="10">
        <v>39808</v>
      </c>
      <c r="Q3643">
        <v>20.31315</v>
      </c>
      <c r="S3643" s="42">
        <f t="shared" ca="1" si="61"/>
        <v>49404</v>
      </c>
      <c r="T3643" s="43">
        <f ca="1">_xll.BInterpol('Base CDI'!$H$4:$H$28,'Base CDI'!$J$4:$J$29,S3643,"Cubic","Extrapolate=Linear","MultiX=Average","Skip=True","Sort=True")</f>
        <v>14.452426192738542</v>
      </c>
      <c r="U3643" s="43">
        <f ca="1">_xll.BInterpol('Base CDI'!$H$4:$H$28,'Base CDI'!$I$4:$I$29,S3643,"Cubic","Extrapolate=Linear","MultiX=Average","Skip=True","Sort=True")</f>
        <v>14.280026031007067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49405</v>
      </c>
      <c r="T3644" s="43">
        <f ca="1">_xll.BInterpol('Base CDI'!$H$4:$H$28,'Base CDI'!$J$4:$J$29,S3644,"Cubic","Extrapolate=Linear","MultiX=Average","Skip=True","Sort=True")</f>
        <v>14.452422536155883</v>
      </c>
      <c r="U3644" s="43">
        <f ca="1">_xll.BInterpol('Base CDI'!$H$4:$H$28,'Base CDI'!$I$4:$I$29,S3644,"Cubic","Extrapolate=Linear","MultiX=Average","Skip=True","Sort=True")</f>
        <v>14.2800292038478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49406</v>
      </c>
      <c r="T3645" s="43">
        <f ca="1">_xll.BInterpol('Base CDI'!$H$4:$H$28,'Base CDI'!$J$4:$J$29,S3645,"Cubic","Extrapolate=Linear","MultiX=Average","Skip=True","Sort=True")</f>
        <v>14.452418930517034</v>
      </c>
      <c r="U3645" s="43">
        <f ca="1">_xll.BInterpol('Base CDI'!$H$4:$H$28,'Base CDI'!$I$4:$I$29,S3645,"Cubic","Extrapolate=Linear","MultiX=Average","Skip=True","Sort=True")</f>
        <v>14.280032435325426</v>
      </c>
    </row>
    <row r="3646" spans="16:21" x14ac:dyDescent="0.25">
      <c r="P3646" s="10">
        <v>39813</v>
      </c>
      <c r="Q3646">
        <v>20.34395</v>
      </c>
      <c r="S3646" s="42">
        <f t="shared" ca="1" si="61"/>
        <v>49407</v>
      </c>
      <c r="T3646" s="43">
        <f ca="1">_xll.BInterpol('Base CDI'!$H$4:$H$28,'Base CDI'!$J$4:$J$29,S3646,"Cubic","Extrapolate=Linear","MultiX=Average","Skip=True","Sort=True")</f>
        <v>14.452415375742019</v>
      </c>
      <c r="U3646" s="43">
        <f ca="1">_xll.BInterpol('Base CDI'!$H$4:$H$28,'Base CDI'!$I$4:$I$29,S3646,"Cubic","Extrapolate=Linear","MultiX=Average","Skip=True","Sort=True")</f>
        <v>14.28003572534789</v>
      </c>
    </row>
    <row r="3647" spans="16:21" x14ac:dyDescent="0.25">
      <c r="P3647" s="10">
        <v>39815</v>
      </c>
      <c r="Q3647">
        <v>20.35426</v>
      </c>
      <c r="S3647" s="42">
        <f t="shared" ca="1" si="61"/>
        <v>49408</v>
      </c>
      <c r="T3647" s="43">
        <f ca="1">_xll.BInterpol('Base CDI'!$H$4:$H$28,'Base CDI'!$J$4:$J$29,S3647,"Cubic","Extrapolate=Linear","MultiX=Average","Skip=True","Sort=True")</f>
        <v>14.452411871750865</v>
      </c>
      <c r="U3647" s="43">
        <f ca="1">_xll.BInterpol('Base CDI'!$H$4:$H$28,'Base CDI'!$I$4:$I$29,S3647,"Cubic","Extrapolate=Linear","MultiX=Average","Skip=True","Sort=True")</f>
        <v>14.280039073823145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49409</v>
      </c>
      <c r="T3648" s="43">
        <f ca="1">_xll.BInterpol('Base CDI'!$H$4:$H$28,'Base CDI'!$J$4:$J$29,S3648,"Cubic","Extrapolate=Linear","MultiX=Average","Skip=True","Sort=True")</f>
        <v>14.452408418463596</v>
      </c>
      <c r="U3648" s="43">
        <f ca="1">_xll.BInterpol('Base CDI'!$H$4:$H$28,'Base CDI'!$I$4:$I$29,S3648,"Cubic","Extrapolate=Linear","MultiX=Average","Skip=True","Sort=True")</f>
        <v>14.280042480659136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49410</v>
      </c>
      <c r="T3649" s="43">
        <f ca="1">_xll.BInterpol('Base CDI'!$H$4:$H$28,'Base CDI'!$J$4:$J$29,S3649,"Cubic","Extrapolate=Linear","MultiX=Average","Skip=True","Sort=True")</f>
        <v>14.45240501580024</v>
      </c>
      <c r="U3649" s="43">
        <f ca="1">_xll.BInterpol('Base CDI'!$H$4:$H$28,'Base CDI'!$I$4:$I$29,S3649,"Cubic","Extrapolate=Linear","MultiX=Average","Skip=True","Sort=True")</f>
        <v>14.280045945763812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49411</v>
      </c>
      <c r="T3650" s="43">
        <f ca="1">_xll.BInterpol('Base CDI'!$H$4:$H$28,'Base CDI'!$J$4:$J$29,S3650,"Cubic","Extrapolate=Linear","MultiX=Average","Skip=True","Sort=True")</f>
        <v>14.452401663680819</v>
      </c>
      <c r="U3650" s="43">
        <f ca="1">_xll.BInterpol('Base CDI'!$H$4:$H$28,'Base CDI'!$I$4:$I$29,S3650,"Cubic","Extrapolate=Linear","MultiX=Average","Skip=True","Sort=True")</f>
        <v>14.280049469045121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49412</v>
      </c>
      <c r="T3651" s="43">
        <f ca="1">_xll.BInterpol('Base CDI'!$H$4:$H$28,'Base CDI'!$J$4:$J$29,S3651,"Cubic","Extrapolate=Linear","MultiX=Average","Skip=True","Sort=True")</f>
        <v>14.452398362025361</v>
      </c>
      <c r="U3651" s="43">
        <f ca="1">_xll.BInterpol('Base CDI'!$H$4:$H$28,'Base CDI'!$I$4:$I$29,S3651,"Cubic","Extrapolate=Linear","MultiX=Average","Skip=True","Sort=True")</f>
        <v>14.280053050411013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49413</v>
      </c>
      <c r="T3652" s="43">
        <f ca="1">_xll.BInterpol('Base CDI'!$H$4:$H$28,'Base CDI'!$J$4:$J$29,S3652,"Cubic","Extrapolate=Linear","MultiX=Average","Skip=True","Sort=True")</f>
        <v>14.452395110753891</v>
      </c>
      <c r="U3652" s="43">
        <f ca="1">_xll.BInterpol('Base CDI'!$H$4:$H$28,'Base CDI'!$I$4:$I$29,S3652,"Cubic","Extrapolate=Linear","MultiX=Average","Skip=True","Sort=True")</f>
        <v>14.280056689769435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49414</v>
      </c>
      <c r="T3653" s="43">
        <f ca="1">_xll.BInterpol('Base CDI'!$H$4:$H$28,'Base CDI'!$J$4:$J$29,S3653,"Cubic","Extrapolate=Linear","MultiX=Average","Skip=True","Sort=True")</f>
        <v>14.452391909786433</v>
      </c>
      <c r="U3653" s="43">
        <f ca="1">_xll.BInterpol('Base CDI'!$H$4:$H$28,'Base CDI'!$I$4:$I$29,S3653,"Cubic","Extrapolate=Linear","MultiX=Average","Skip=True","Sort=True")</f>
        <v>14.280060387028335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49415</v>
      </c>
      <c r="T3654" s="43">
        <f ca="1">_xll.BInterpol('Base CDI'!$H$4:$H$28,'Base CDI'!$J$4:$J$29,S3654,"Cubic","Extrapolate=Linear","MultiX=Average","Skip=True","Sort=True")</f>
        <v>14.452388759043014</v>
      </c>
      <c r="U3654" s="43">
        <f ca="1">_xll.BInterpol('Base CDI'!$H$4:$H$28,'Base CDI'!$I$4:$I$29,S3654,"Cubic","Extrapolate=Linear","MultiX=Average","Skip=True","Sort=True")</f>
        <v>14.280064142095664</v>
      </c>
    </row>
    <row r="3655" spans="16:21" x14ac:dyDescent="0.25">
      <c r="P3655" s="10">
        <v>39827</v>
      </c>
      <c r="Q3655">
        <v>20.43684</v>
      </c>
      <c r="S3655" s="42">
        <f t="shared" ca="1" si="61"/>
        <v>49416</v>
      </c>
      <c r="T3655" s="43">
        <f ca="1">_xll.BInterpol('Base CDI'!$H$4:$H$28,'Base CDI'!$J$4:$J$29,S3655,"Cubic","Extrapolate=Linear","MultiX=Average","Skip=True","Sort=True")</f>
        <v>14.452385658443658</v>
      </c>
      <c r="U3655" s="43">
        <f ca="1">_xll.BInterpol('Base CDI'!$H$4:$H$28,'Base CDI'!$I$4:$I$29,S3655,"Cubic","Extrapolate=Linear","MultiX=Average","Skip=True","Sort=True")</f>
        <v>14.280067954879367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49417</v>
      </c>
      <c r="T3656" s="43">
        <f ca="1">_xll.BInterpol('Base CDI'!$H$4:$H$28,'Base CDI'!$J$4:$J$29,S3656,"Cubic","Extrapolate=Linear","MultiX=Average","Skip=True","Sort=True")</f>
        <v>14.452382607908394</v>
      </c>
      <c r="U3656" s="43">
        <f ca="1">_xll.BInterpol('Base CDI'!$H$4:$H$28,'Base CDI'!$I$4:$I$29,S3656,"Cubic","Extrapolate=Linear","MultiX=Average","Skip=True","Sort=True")</f>
        <v>14.280071825287395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49418</v>
      </c>
      <c r="T3657" s="43">
        <f ca="1">_xll.BInterpol('Base CDI'!$H$4:$H$28,'Base CDI'!$J$4:$J$29,S3657,"Cubic","Extrapolate=Linear","MultiX=Average","Skip=True","Sort=True")</f>
        <v>14.452379607357242</v>
      </c>
      <c r="U3657" s="43">
        <f ca="1">_xll.BInterpol('Base CDI'!$H$4:$H$28,'Base CDI'!$I$4:$I$29,S3657,"Cubic","Extrapolate=Linear","MultiX=Average","Skip=True","Sort=True")</f>
        <v>14.280075753227694</v>
      </c>
    </row>
    <row r="3658" spans="16:21" x14ac:dyDescent="0.25">
      <c r="P3658" s="10">
        <v>39832</v>
      </c>
      <c r="Q3658">
        <v>20.46791</v>
      </c>
      <c r="S3658" s="42">
        <f t="shared" ca="1" si="61"/>
        <v>49419</v>
      </c>
      <c r="T3658" s="43">
        <f ca="1">_xll.BInterpol('Base CDI'!$H$4:$H$28,'Base CDI'!$J$4:$J$29,S3658,"Cubic","Extrapolate=Linear","MultiX=Average","Skip=True","Sort=True")</f>
        <v>14.45237665671023</v>
      </c>
      <c r="U3658" s="43">
        <f ca="1">_xll.BInterpol('Base CDI'!$H$4:$H$28,'Base CDI'!$I$4:$I$29,S3658,"Cubic","Extrapolate=Linear","MultiX=Average","Skip=True","Sort=True")</f>
        <v>14.280079738608213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49420</v>
      </c>
      <c r="T3659" s="43">
        <f ca="1">_xll.BInterpol('Base CDI'!$H$4:$H$28,'Base CDI'!$J$4:$J$29,S3659,"Cubic","Extrapolate=Linear","MultiX=Average","Skip=True","Sort=True")</f>
        <v>14.452373755887386</v>
      </c>
      <c r="U3659" s="43">
        <f ca="1">_xll.BInterpol('Base CDI'!$H$4:$H$28,'Base CDI'!$I$4:$I$29,S3659,"Cubic","Extrapolate=Linear","MultiX=Average","Skip=True","Sort=True")</f>
        <v>14.280083781336902</v>
      </c>
    </row>
    <row r="3660" spans="16:21" x14ac:dyDescent="0.25">
      <c r="P3660" s="10">
        <v>39834</v>
      </c>
      <c r="Q3660">
        <v>20.48837</v>
      </c>
      <c r="S3660" s="42">
        <f t="shared" ca="1" si="62"/>
        <v>49421</v>
      </c>
      <c r="T3660" s="43">
        <f ca="1">_xll.BInterpol('Base CDI'!$H$4:$H$28,'Base CDI'!$J$4:$J$29,S3660,"Cubic","Extrapolate=Linear","MultiX=Average","Skip=True","Sort=True")</f>
        <v>14.452370904808731</v>
      </c>
      <c r="U3660" s="43">
        <f ca="1">_xll.BInterpol('Base CDI'!$H$4:$H$28,'Base CDI'!$I$4:$I$29,S3660,"Cubic","Extrapolate=Linear","MultiX=Average","Skip=True","Sort=True")</f>
        <v>14.280087881321709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49422</v>
      </c>
      <c r="T3661" s="43">
        <f ca="1">_xll.BInterpol('Base CDI'!$H$4:$H$28,'Base CDI'!$J$4:$J$29,S3661,"Cubic","Extrapolate=Linear","MultiX=Average","Skip=True","Sort=True")</f>
        <v>14.452368103394292</v>
      </c>
      <c r="U3661" s="43">
        <f ca="1">_xll.BInterpol('Base CDI'!$H$4:$H$28,'Base CDI'!$I$4:$I$29,S3661,"Cubic","Extrapolate=Linear","MultiX=Average","Skip=True","Sort=True")</f>
        <v>14.280092038470579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49423</v>
      </c>
      <c r="T3662" s="43">
        <f ca="1">_xll.BInterpol('Base CDI'!$H$4:$H$28,'Base CDI'!$J$4:$J$29,S3662,"Cubic","Extrapolate=Linear","MultiX=Average","Skip=True","Sort=True")</f>
        <v>14.452365351564096</v>
      </c>
      <c r="U3662" s="43">
        <f ca="1">_xll.BInterpol('Base CDI'!$H$4:$H$28,'Base CDI'!$I$4:$I$29,S3662,"Cubic","Extrapolate=Linear","MultiX=Average","Skip=True","Sort=True")</f>
        <v>14.280096252691466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49424</v>
      </c>
      <c r="T3663" s="43">
        <f ca="1">_xll.BInterpol('Base CDI'!$H$4:$H$28,'Base CDI'!$J$4:$J$29,S3663,"Cubic","Extrapolate=Linear","MultiX=Average","Skip=True","Sort=True")</f>
        <v>14.452362649238166</v>
      </c>
      <c r="U3663" s="43">
        <f ca="1">_xll.BInterpol('Base CDI'!$H$4:$H$28,'Base CDI'!$I$4:$I$29,S3663,"Cubic","Extrapolate=Linear","MultiX=Average","Skip=True","Sort=True")</f>
        <v>14.280100523892314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49425</v>
      </c>
      <c r="T3664" s="43">
        <f ca="1">_xll.BInterpol('Base CDI'!$H$4:$H$28,'Base CDI'!$J$4:$J$29,S3664,"Cubic","Extrapolate=Linear","MultiX=Average","Skip=True","Sort=True")</f>
        <v>14.452359996336529</v>
      </c>
      <c r="U3664" s="43">
        <f ca="1">_xll.BInterpol('Base CDI'!$H$4:$H$28,'Base CDI'!$I$4:$I$29,S3664,"Cubic","Extrapolate=Linear","MultiX=Average","Skip=True","Sort=True")</f>
        <v>14.280104851981072</v>
      </c>
    </row>
    <row r="3665" spans="16:21" x14ac:dyDescent="0.25">
      <c r="P3665" s="10">
        <v>39841</v>
      </c>
      <c r="Q3665">
        <v>20.53744</v>
      </c>
      <c r="S3665" s="42">
        <f t="shared" ca="1" si="62"/>
        <v>49426</v>
      </c>
      <c r="T3665" s="43">
        <f ca="1">_xll.BInterpol('Base CDI'!$H$4:$H$28,'Base CDI'!$J$4:$J$29,S3665,"Cubic","Extrapolate=Linear","MultiX=Average","Skip=True","Sort=True")</f>
        <v>14.452357392779211</v>
      </c>
      <c r="U3665" s="43">
        <f ca="1">_xll.BInterpol('Base CDI'!$H$4:$H$28,'Base CDI'!$I$4:$I$29,S3665,"Cubic","Extrapolate=Linear","MultiX=Average","Skip=True","Sort=True")</f>
        <v>14.280109236865689</v>
      </c>
    </row>
    <row r="3666" spans="16:21" x14ac:dyDescent="0.25">
      <c r="P3666" s="10">
        <v>39842</v>
      </c>
      <c r="Q3666">
        <v>20.54712</v>
      </c>
      <c r="S3666" s="42">
        <f t="shared" ca="1" si="62"/>
        <v>49427</v>
      </c>
      <c r="T3666" s="43">
        <f ca="1">_xll.BInterpol('Base CDI'!$H$4:$H$28,'Base CDI'!$J$4:$J$29,S3666,"Cubic","Extrapolate=Linear","MultiX=Average","Skip=True","Sort=True")</f>
        <v>14.452354838486237</v>
      </c>
      <c r="U3666" s="43">
        <f ca="1">_xll.BInterpol('Base CDI'!$H$4:$H$28,'Base CDI'!$I$4:$I$29,S3666,"Cubic","Extrapolate=Linear","MultiX=Average","Skip=True","Sort=True")</f>
        <v>14.280113678454114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49428</v>
      </c>
      <c r="T3667" s="43">
        <f ca="1">_xll.BInterpol('Base CDI'!$H$4:$H$28,'Base CDI'!$J$4:$J$29,S3667,"Cubic","Extrapolate=Linear","MultiX=Average","Skip=True","Sort=True")</f>
        <v>14.452352333377629</v>
      </c>
      <c r="U3667" s="43">
        <f ca="1">_xll.BInterpol('Base CDI'!$H$4:$H$28,'Base CDI'!$I$4:$I$29,S3667,"Cubic","Extrapolate=Linear","MultiX=Average","Skip=True","Sort=True")</f>
        <v>14.280118176654296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49429</v>
      </c>
      <c r="T3668" s="43">
        <f ca="1">_xll.BInterpol('Base CDI'!$H$4:$H$28,'Base CDI'!$J$4:$J$29,S3668,"Cubic","Extrapolate=Linear","MultiX=Average","Skip=True","Sort=True")</f>
        <v>14.452349877373418</v>
      </c>
      <c r="U3668" s="43">
        <f ca="1">_xll.BInterpol('Base CDI'!$H$4:$H$28,'Base CDI'!$I$4:$I$29,S3668,"Cubic","Extrapolate=Linear","MultiX=Average","Skip=True","Sort=True")</f>
        <v>14.280122731374181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49430</v>
      </c>
      <c r="T3669" s="43">
        <f ca="1">_xll.BInterpol('Base CDI'!$H$4:$H$28,'Base CDI'!$J$4:$J$29,S3669,"Cubic","Extrapolate=Linear","MultiX=Average","Skip=True","Sort=True")</f>
        <v>14.452347470393626</v>
      </c>
      <c r="U3669" s="43">
        <f ca="1">_xll.BInterpol('Base CDI'!$H$4:$H$28,'Base CDI'!$I$4:$I$29,S3669,"Cubic","Extrapolate=Linear","MultiX=Average","Skip=True","Sort=True")</f>
        <v>14.28012734252172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49431</v>
      </c>
      <c r="T3670" s="43">
        <f ca="1">_xll.BInterpol('Base CDI'!$H$4:$H$28,'Base CDI'!$J$4:$J$29,S3670,"Cubic","Extrapolate=Linear","MultiX=Average","Skip=True","Sort=True")</f>
        <v>14.452345112358278</v>
      </c>
      <c r="U3670" s="43">
        <f ca="1">_xll.BInterpol('Base CDI'!$H$4:$H$28,'Base CDI'!$I$4:$I$29,S3670,"Cubic","Extrapolate=Linear","MultiX=Average","Skip=True","Sort=True")</f>
        <v>14.280132010004857</v>
      </c>
    </row>
    <row r="3671" spans="16:21" x14ac:dyDescent="0.25">
      <c r="P3671" s="10">
        <v>39849</v>
      </c>
      <c r="Q3671">
        <v>20.59564</v>
      </c>
      <c r="S3671" s="42">
        <f t="shared" ca="1" si="62"/>
        <v>49432</v>
      </c>
      <c r="T3671" s="43">
        <f ca="1">_xll.BInterpol('Base CDI'!$H$4:$H$28,'Base CDI'!$J$4:$J$29,S3671,"Cubic","Extrapolate=Linear","MultiX=Average","Skip=True","Sort=True")</f>
        <v>14.452342803187401</v>
      </c>
      <c r="U3671" s="43">
        <f ca="1">_xll.BInterpol('Base CDI'!$H$4:$H$28,'Base CDI'!$I$4:$I$29,S3671,"Cubic","Extrapolate=Linear","MultiX=Average","Skip=True","Sort=True")</f>
        <v>14.280136733731545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49433</v>
      </c>
      <c r="T3672" s="43">
        <f ca="1">_xll.BInterpol('Base CDI'!$H$4:$H$28,'Base CDI'!$J$4:$J$29,S3672,"Cubic","Extrapolate=Linear","MultiX=Average","Skip=True","Sort=True")</f>
        <v>14.45234054280102</v>
      </c>
      <c r="U3672" s="43">
        <f ca="1">_xll.BInterpol('Base CDI'!$H$4:$H$28,'Base CDI'!$I$4:$I$29,S3672,"Cubic","Extrapolate=Linear","MultiX=Average","Skip=True","Sort=True")</f>
        <v>14.280141513609731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49434</v>
      </c>
      <c r="T3673" s="43">
        <f ca="1">_xll.BInterpol('Base CDI'!$H$4:$H$28,'Base CDI'!$J$4:$J$29,S3673,"Cubic","Extrapolate=Linear","MultiX=Average","Skip=True","Sort=True")</f>
        <v>14.45233833111916</v>
      </c>
      <c r="U3673" s="43">
        <f ca="1">_xll.BInterpol('Base CDI'!$H$4:$H$28,'Base CDI'!$I$4:$I$29,S3673,"Cubic","Extrapolate=Linear","MultiX=Average","Skip=True","Sort=True")</f>
        <v>14.280146349547364</v>
      </c>
    </row>
    <row r="3674" spans="16:21" x14ac:dyDescent="0.25">
      <c r="P3674" s="10">
        <v>39854</v>
      </c>
      <c r="Q3674">
        <v>20.62482</v>
      </c>
      <c r="S3674" s="42">
        <f t="shared" ca="1" si="62"/>
        <v>49435</v>
      </c>
      <c r="T3674" s="43">
        <f ca="1">_xll.BInterpol('Base CDI'!$H$4:$H$28,'Base CDI'!$J$4:$J$29,S3674,"Cubic","Extrapolate=Linear","MultiX=Average","Skip=True","Sort=True")</f>
        <v>14.452336168061848</v>
      </c>
      <c r="U3674" s="43">
        <f ca="1">_xll.BInterpol('Base CDI'!$H$4:$H$28,'Base CDI'!$I$4:$I$29,S3674,"Cubic","Extrapolate=Linear","MultiX=Average","Skip=True","Sort=True")</f>
        <v>14.280151241452389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49436</v>
      </c>
      <c r="T3675" s="43">
        <f ca="1">_xll.BInterpol('Base CDI'!$H$4:$H$28,'Base CDI'!$J$4:$J$29,S3675,"Cubic","Extrapolate=Linear","MultiX=Average","Skip=True","Sort=True")</f>
        <v>14.452334053549107</v>
      </c>
      <c r="U3675" s="43">
        <f ca="1">_xll.BInterpol('Base CDI'!$H$4:$H$28,'Base CDI'!$I$4:$I$29,S3675,"Cubic","Extrapolate=Linear","MultiX=Average","Skip=True","Sort=True")</f>
        <v>14.280156189232757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49437</v>
      </c>
      <c r="T3676" s="43">
        <f ca="1">_xll.BInterpol('Base CDI'!$H$4:$H$28,'Base CDI'!$J$4:$J$29,S3676,"Cubic","Extrapolate=Linear","MultiX=Average","Skip=True","Sort=True")</f>
        <v>14.452331987500964</v>
      </c>
      <c r="U3676" s="43">
        <f ca="1">_xll.BInterpol('Base CDI'!$H$4:$H$28,'Base CDI'!$I$4:$I$29,S3676,"Cubic","Extrapolate=Linear","MultiX=Average","Skip=True","Sort=True")</f>
        <v>14.280161192796417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49438</v>
      </c>
      <c r="T3677" s="43">
        <f ca="1">_xll.BInterpol('Base CDI'!$H$4:$H$28,'Base CDI'!$J$4:$J$29,S3677,"Cubic","Extrapolate=Linear","MultiX=Average","Skip=True","Sort=True")</f>
        <v>14.452329969837445</v>
      </c>
      <c r="U3677" s="43">
        <f ca="1">_xll.BInterpol('Base CDI'!$H$4:$H$28,'Base CDI'!$I$4:$I$29,S3677,"Cubic","Extrapolate=Linear","MultiX=Average","Skip=True","Sort=True")</f>
        <v>14.280166252051316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49439</v>
      </c>
      <c r="T3678" s="43">
        <f ca="1">_xll.BInterpol('Base CDI'!$H$4:$H$28,'Base CDI'!$J$4:$J$29,S3678,"Cubic","Extrapolate=Linear","MultiX=Average","Skip=True","Sort=True")</f>
        <v>14.452328000478571</v>
      </c>
      <c r="U3678" s="43">
        <f ca="1">_xll.BInterpol('Base CDI'!$H$4:$H$28,'Base CDI'!$I$4:$I$29,S3678,"Cubic","Extrapolate=Linear","MultiX=Average","Skip=True","Sort=True")</f>
        <v>14.280171366905403</v>
      </c>
    </row>
    <row r="3679" spans="16:21" x14ac:dyDescent="0.25">
      <c r="P3679" s="10">
        <v>39861</v>
      </c>
      <c r="Q3679">
        <v>20.67353</v>
      </c>
      <c r="S3679" s="42">
        <f t="shared" ca="1" si="62"/>
        <v>49440</v>
      </c>
      <c r="T3679" s="43">
        <f ca="1">_xll.BInterpol('Base CDI'!$H$4:$H$28,'Base CDI'!$J$4:$J$29,S3679,"Cubic","Extrapolate=Linear","MultiX=Average","Skip=True","Sort=True")</f>
        <v>14.452326079344374</v>
      </c>
      <c r="U3679" s="43">
        <f ca="1">_xll.BInterpol('Base CDI'!$H$4:$H$28,'Base CDI'!$I$4:$I$29,S3679,"Cubic","Extrapolate=Linear","MultiX=Average","Skip=True","Sort=True")</f>
        <v>14.280176537266627</v>
      </c>
    </row>
    <row r="3680" spans="16:21" x14ac:dyDescent="0.25">
      <c r="P3680" s="10">
        <v>39862</v>
      </c>
      <c r="Q3680">
        <v>20.68328</v>
      </c>
      <c r="S3680" s="42">
        <f t="shared" ca="1" si="62"/>
        <v>49441</v>
      </c>
      <c r="T3680" s="43">
        <f ca="1">_xll.BInterpol('Base CDI'!$H$4:$H$28,'Base CDI'!$J$4:$J$29,S3680,"Cubic","Extrapolate=Linear","MultiX=Average","Skip=True","Sort=True")</f>
        <v>14.452324206354875</v>
      </c>
      <c r="U3680" s="43">
        <f ca="1">_xll.BInterpol('Base CDI'!$H$4:$H$28,'Base CDI'!$I$4:$I$29,S3680,"Cubic","Extrapolate=Linear","MultiX=Average","Skip=True","Sort=True")</f>
        <v>14.280181763042934</v>
      </c>
    </row>
    <row r="3681" spans="16:21" x14ac:dyDescent="0.25">
      <c r="P3681" s="10">
        <v>39863</v>
      </c>
      <c r="Q3681">
        <v>20.69304</v>
      </c>
      <c r="S3681" s="42">
        <f t="shared" ca="1" si="62"/>
        <v>49442</v>
      </c>
      <c r="T3681" s="43">
        <f ca="1">_xll.BInterpol('Base CDI'!$H$4:$H$28,'Base CDI'!$J$4:$J$29,S3681,"Cubic","Extrapolate=Linear","MultiX=Average","Skip=True","Sort=True")</f>
        <v>14.452322381430102</v>
      </c>
      <c r="U3681" s="43">
        <f ca="1">_xll.BInterpol('Base CDI'!$H$4:$H$28,'Base CDI'!$I$4:$I$29,S3681,"Cubic","Extrapolate=Linear","MultiX=Average","Skip=True","Sort=True")</f>
        <v>14.280187044142275</v>
      </c>
    </row>
    <row r="3682" spans="16:21" x14ac:dyDescent="0.25">
      <c r="P3682" s="10">
        <v>39864</v>
      </c>
      <c r="Q3682">
        <v>20.7028</v>
      </c>
      <c r="S3682" s="42">
        <f t="shared" ca="1" si="62"/>
        <v>49443</v>
      </c>
      <c r="T3682" s="43">
        <f ca="1">_xll.BInterpol('Base CDI'!$H$4:$H$28,'Base CDI'!$J$4:$J$29,S3682,"Cubic","Extrapolate=Linear","MultiX=Average","Skip=True","Sort=True")</f>
        <v>14.452320604490078</v>
      </c>
      <c r="U3682" s="43">
        <f ca="1">_xll.BInterpol('Base CDI'!$H$4:$H$28,'Base CDI'!$I$4:$I$29,S3682,"Cubic","Extrapolate=Linear","MultiX=Average","Skip=True","Sort=True")</f>
        <v>14.280192380472597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49444</v>
      </c>
      <c r="T3683" s="43">
        <f ca="1">_xll.BInterpol('Base CDI'!$H$4:$H$28,'Base CDI'!$J$4:$J$29,S3683,"Cubic","Extrapolate=Linear","MultiX=Average","Skip=True","Sort=True")</f>
        <v>14.45231887545483</v>
      </c>
      <c r="U3683" s="43">
        <f ca="1">_xll.BInterpol('Base CDI'!$H$4:$H$28,'Base CDI'!$I$4:$I$29,S3683,"Cubic","Extrapolate=Linear","MultiX=Average","Skip=True","Sort=True")</f>
        <v>14.280197771941848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49445</v>
      </c>
      <c r="T3684" s="43">
        <f ca="1">_xll.BInterpol('Base CDI'!$H$4:$H$28,'Base CDI'!$J$4:$J$29,S3684,"Cubic","Extrapolate=Linear","MultiX=Average","Skip=True","Sort=True")</f>
        <v>14.452317194244383</v>
      </c>
      <c r="U3684" s="43">
        <f ca="1">_xll.BInterpol('Base CDI'!$H$4:$H$28,'Base CDI'!$I$4:$I$29,S3684,"Cubic","Extrapolate=Linear","MultiX=Average","Skip=True","Sort=True")</f>
        <v>14.280203218457979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49446</v>
      </c>
      <c r="T3685" s="43">
        <f ca="1">_xll.BInterpol('Base CDI'!$H$4:$H$28,'Base CDI'!$J$4:$J$29,S3685,"Cubic","Extrapolate=Linear","MultiX=Average","Skip=True","Sort=True")</f>
        <v>14.452315560778763</v>
      </c>
      <c r="U3685" s="43">
        <f ca="1">_xll.BInterpol('Base CDI'!$H$4:$H$28,'Base CDI'!$I$4:$I$29,S3685,"Cubic","Extrapolate=Linear","MultiX=Average","Skip=True","Sort=True")</f>
        <v>14.280208719928934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49447</v>
      </c>
      <c r="T3686" s="43">
        <f ca="1">_xll.BInterpol('Base CDI'!$H$4:$H$28,'Base CDI'!$J$4:$J$29,S3686,"Cubic","Extrapolate=Linear","MultiX=Average","Skip=True","Sort=True")</f>
        <v>14.452313974977994</v>
      </c>
      <c r="U3686" s="43">
        <f ca="1">_xll.BInterpol('Base CDI'!$H$4:$H$28,'Base CDI'!$I$4:$I$29,S3686,"Cubic","Extrapolate=Linear","MultiX=Average","Skip=True","Sort=True")</f>
        <v>14.280214276262665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49448</v>
      </c>
      <c r="T3687" s="43">
        <f ca="1">_xll.BInterpol('Base CDI'!$H$4:$H$28,'Base CDI'!$J$4:$J$29,S3687,"Cubic","Extrapolate=Linear","MultiX=Average","Skip=True","Sort=True")</f>
        <v>14.452312436762101</v>
      </c>
      <c r="U3687" s="43">
        <f ca="1">_xll.BInterpol('Base CDI'!$H$4:$H$28,'Base CDI'!$I$4:$I$29,S3687,"Cubic","Extrapolate=Linear","MultiX=Average","Skip=True","Sort=True")</f>
        <v>14.280219887367119</v>
      </c>
    </row>
    <row r="3688" spans="16:21" x14ac:dyDescent="0.25">
      <c r="P3688" s="10">
        <v>39876</v>
      </c>
      <c r="Q3688">
        <v>20.76145</v>
      </c>
      <c r="S3688" s="42">
        <f t="shared" ca="1" si="62"/>
        <v>49449</v>
      </c>
      <c r="T3688" s="43">
        <f ca="1">_xll.BInterpol('Base CDI'!$H$4:$H$28,'Base CDI'!$J$4:$J$29,S3688,"Cubic","Extrapolate=Linear","MultiX=Average","Skip=True","Sort=True")</f>
        <v>14.452310946051112</v>
      </c>
      <c r="U3688" s="43">
        <f ca="1">_xll.BInterpol('Base CDI'!$H$4:$H$28,'Base CDI'!$I$4:$I$29,S3688,"Cubic","Extrapolate=Linear","MultiX=Average","Skip=True","Sort=True")</f>
        <v>14.280225553150244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49450</v>
      </c>
      <c r="T3689" s="43">
        <f ca="1">_xll.BInterpol('Base CDI'!$H$4:$H$28,'Base CDI'!$J$4:$J$29,S3689,"Cubic","Extrapolate=Linear","MultiX=Average","Skip=True","Sort=True")</f>
        <v>14.452309502765051</v>
      </c>
      <c r="U3689" s="43">
        <f ca="1">_xll.BInterpol('Base CDI'!$H$4:$H$28,'Base CDI'!$I$4:$I$29,S3689,"Cubic","Extrapolate=Linear","MultiX=Average","Skip=True","Sort=True")</f>
        <v>14.280231273519989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49451</v>
      </c>
      <c r="T3690" s="43">
        <f ca="1">_xll.BInterpol('Base CDI'!$H$4:$H$28,'Base CDI'!$J$4:$J$29,S3690,"Cubic","Extrapolate=Linear","MultiX=Average","Skip=True","Sort=True")</f>
        <v>14.452308106823942</v>
      </c>
      <c r="U3690" s="43">
        <f ca="1">_xll.BInterpol('Base CDI'!$H$4:$H$28,'Base CDI'!$I$4:$I$29,S3690,"Cubic","Extrapolate=Linear","MultiX=Average","Skip=True","Sort=True")</f>
        <v>14.280237048384302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49452</v>
      </c>
      <c r="T3691" s="43">
        <f ca="1">_xll.BInterpol('Base CDI'!$H$4:$H$28,'Base CDI'!$J$4:$J$29,S3691,"Cubic","Extrapolate=Linear","MultiX=Average","Skip=True","Sort=True")</f>
        <v>14.452306758147813</v>
      </c>
      <c r="U3691" s="43">
        <f ca="1">_xll.BInterpol('Base CDI'!$H$4:$H$28,'Base CDI'!$I$4:$I$29,S3691,"Cubic","Extrapolate=Linear","MultiX=Average","Skip=True","Sort=True")</f>
        <v>14.280242877651133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49453</v>
      </c>
      <c r="T3692" s="43">
        <f ca="1">_xll.BInterpol('Base CDI'!$H$4:$H$28,'Base CDI'!$J$4:$J$29,S3692,"Cubic","Extrapolate=Linear","MultiX=Average","Skip=True","Sort=True")</f>
        <v>14.452305456656688</v>
      </c>
      <c r="U3692" s="43">
        <f ca="1">_xll.BInterpol('Base CDI'!$H$4:$H$28,'Base CDI'!$I$4:$I$29,S3692,"Cubic","Extrapolate=Linear","MultiX=Average","Skip=True","Sort=True")</f>
        <v>14.280248761228428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49454</v>
      </c>
      <c r="T3693" s="43">
        <f ca="1">_xll.BInterpol('Base CDI'!$H$4:$H$28,'Base CDI'!$J$4:$J$29,S3693,"Cubic","Extrapolate=Linear","MultiX=Average","Skip=True","Sort=True")</f>
        <v>14.452304202270593</v>
      </c>
      <c r="U3693" s="43">
        <f ca="1">_xll.BInterpol('Base CDI'!$H$4:$H$28,'Base CDI'!$I$4:$I$29,S3693,"Cubic","Extrapolate=Linear","MultiX=Average","Skip=True","Sort=True")</f>
        <v>14.280254699024136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49455</v>
      </c>
      <c r="T3694" s="43">
        <f ca="1">_xll.BInterpol('Base CDI'!$H$4:$H$28,'Base CDI'!$J$4:$J$29,S3694,"Cubic","Extrapolate=Linear","MultiX=Average","Skip=True","Sort=True")</f>
        <v>14.452302994909553</v>
      </c>
      <c r="U3694" s="43">
        <f ca="1">_xll.BInterpol('Base CDI'!$H$4:$H$28,'Base CDI'!$I$4:$I$29,S3694,"Cubic","Extrapolate=Linear","MultiX=Average","Skip=True","Sort=True")</f>
        <v>14.280260690946205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49456</v>
      </c>
      <c r="T3695" s="43">
        <f ca="1">_xll.BInterpol('Base CDI'!$H$4:$H$28,'Base CDI'!$J$4:$J$29,S3695,"Cubic","Extrapolate=Linear","MultiX=Average","Skip=True","Sort=True")</f>
        <v>14.452301834493595</v>
      </c>
      <c r="U3695" s="43">
        <f ca="1">_xll.BInterpol('Base CDI'!$H$4:$H$28,'Base CDI'!$I$4:$I$29,S3695,"Cubic","Extrapolate=Linear","MultiX=Average","Skip=True","Sort=True")</f>
        <v>14.280266736902586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49457</v>
      </c>
      <c r="T3696" s="43">
        <f ca="1">_xll.BInterpol('Base CDI'!$H$4:$H$28,'Base CDI'!$J$4:$J$29,S3696,"Cubic","Extrapolate=Linear","MultiX=Average","Skip=True","Sort=True")</f>
        <v>14.452300720942741</v>
      </c>
      <c r="U3696" s="43">
        <f ca="1">_xll.BInterpol('Base CDI'!$H$4:$H$28,'Base CDI'!$I$4:$I$29,S3696,"Cubic","Extrapolate=Linear","MultiX=Average","Skip=True","Sort=True")</f>
        <v>14.280272836801224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49458</v>
      </c>
      <c r="T3697" s="43">
        <f ca="1">_xll.BInterpol('Base CDI'!$H$4:$H$28,'Base CDI'!$J$4:$J$29,S3697,"Cubic","Extrapolate=Linear","MultiX=Average","Skip=True","Sort=True")</f>
        <v>14.452299654177018</v>
      </c>
      <c r="U3697" s="43">
        <f ca="1">_xll.BInterpol('Base CDI'!$H$4:$H$28,'Base CDI'!$I$4:$I$29,S3697,"Cubic","Extrapolate=Linear","MultiX=Average","Skip=True","Sort=True")</f>
        <v>14.280278990550068</v>
      </c>
    </row>
    <row r="3698" spans="16:21" x14ac:dyDescent="0.25">
      <c r="P3698" s="10">
        <v>39890</v>
      </c>
      <c r="Q3698">
        <v>20.85501</v>
      </c>
      <c r="S3698" s="42">
        <f t="shared" ca="1" si="62"/>
        <v>49459</v>
      </c>
      <c r="T3698" s="43">
        <f ca="1">_xll.BInterpol('Base CDI'!$H$4:$H$28,'Base CDI'!$J$4:$J$29,S3698,"Cubic","Extrapolate=Linear","MultiX=Average","Skip=True","Sort=True")</f>
        <v>14.452298634116453</v>
      </c>
      <c r="U3698" s="43">
        <f ca="1">_xll.BInterpol('Base CDI'!$H$4:$H$28,'Base CDI'!$I$4:$I$29,S3698,"Cubic","Extrapolate=Linear","MultiX=Average","Skip=True","Sort=True")</f>
        <v>14.280285198057069</v>
      </c>
    </row>
    <row r="3699" spans="16:21" x14ac:dyDescent="0.25">
      <c r="P3699" s="10">
        <v>39891</v>
      </c>
      <c r="Q3699">
        <v>20.86373</v>
      </c>
      <c r="S3699" s="42">
        <f t="shared" ca="1" si="62"/>
        <v>49460</v>
      </c>
      <c r="T3699" s="43">
        <f ca="1">_xll.BInterpol('Base CDI'!$H$4:$H$28,'Base CDI'!$J$4:$J$29,S3699,"Cubic","Extrapolate=Linear","MultiX=Average","Skip=True","Sort=True")</f>
        <v>14.452297660681069</v>
      </c>
      <c r="U3699" s="43">
        <f ca="1">_xll.BInterpol('Base CDI'!$H$4:$H$28,'Base CDI'!$I$4:$I$29,S3699,"Cubic","Extrapolate=Linear","MultiX=Average","Skip=True","Sort=True")</f>
        <v>14.280291459230172</v>
      </c>
    </row>
    <row r="3700" spans="16:21" x14ac:dyDescent="0.25">
      <c r="P3700" s="10">
        <v>39892</v>
      </c>
      <c r="Q3700">
        <v>20.87247</v>
      </c>
      <c r="S3700" s="42">
        <f t="shared" ca="1" si="62"/>
        <v>49461</v>
      </c>
      <c r="T3700" s="43">
        <f ca="1">_xll.BInterpol('Base CDI'!$H$4:$H$28,'Base CDI'!$J$4:$J$29,S3700,"Cubic","Extrapolate=Linear","MultiX=Average","Skip=True","Sort=True")</f>
        <v>14.452296733790893</v>
      </c>
      <c r="U3700" s="43">
        <f ca="1">_xll.BInterpol('Base CDI'!$H$4:$H$28,'Base CDI'!$I$4:$I$29,S3700,"Cubic","Extrapolate=Linear","MultiX=Average","Skip=True","Sort=True")</f>
        <v>14.280297773977328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49462</v>
      </c>
      <c r="T3701" s="43">
        <f ca="1">_xll.BInterpol('Base CDI'!$H$4:$H$28,'Base CDI'!$J$4:$J$29,S3701,"Cubic","Extrapolate=Linear","MultiX=Average","Skip=True","Sort=True")</f>
        <v>14.452295853365952</v>
      </c>
      <c r="U3701" s="43">
        <f ca="1">_xll.BInterpol('Base CDI'!$H$4:$H$28,'Base CDI'!$I$4:$I$29,S3701,"Cubic","Extrapolate=Linear","MultiX=Average","Skip=True","Sort=True")</f>
        <v>14.280304142206482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49463</v>
      </c>
      <c r="T3702" s="43">
        <f ca="1">_xll.BInterpol('Base CDI'!$H$4:$H$28,'Base CDI'!$J$4:$J$29,S3702,"Cubic","Extrapolate=Linear","MultiX=Average","Skip=True","Sort=True")</f>
        <v>14.452295019326266</v>
      </c>
      <c r="U3702" s="43">
        <f ca="1">_xll.BInterpol('Base CDI'!$H$4:$H$28,'Base CDI'!$I$4:$I$29,S3702,"Cubic","Extrapolate=Linear","MultiX=Average","Skip=True","Sort=True")</f>
        <v>14.280310563825587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49464</v>
      </c>
      <c r="T3703" s="43">
        <f ca="1">_xll.BInterpol('Base CDI'!$H$4:$H$28,'Base CDI'!$J$4:$J$29,S3703,"Cubic","Extrapolate=Linear","MultiX=Average","Skip=True","Sort=True")</f>
        <v>14.452294231591866</v>
      </c>
      <c r="U3703" s="43">
        <f ca="1">_xll.BInterpol('Base CDI'!$H$4:$H$28,'Base CDI'!$I$4:$I$29,S3703,"Cubic","Extrapolate=Linear","MultiX=Average","Skip=True","Sort=True")</f>
        <v>14.280317038742588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49465</v>
      </c>
      <c r="T3704" s="43">
        <f ca="1">_xll.BInterpol('Base CDI'!$H$4:$H$28,'Base CDI'!$J$4:$J$29,S3704,"Cubic","Extrapolate=Linear","MultiX=Average","Skip=True","Sort=True")</f>
        <v>14.452293490082775</v>
      </c>
      <c r="U3704" s="43">
        <f ca="1">_xll.BInterpol('Base CDI'!$H$4:$H$28,'Base CDI'!$I$4:$I$29,S3704,"Cubic","Extrapolate=Linear","MultiX=Average","Skip=True","Sort=True")</f>
        <v>14.280323566865434</v>
      </c>
    </row>
    <row r="3705" spans="16:21" x14ac:dyDescent="0.25">
      <c r="P3705" s="10">
        <v>39899</v>
      </c>
      <c r="Q3705">
        <v>20.9162</v>
      </c>
      <c r="S3705" s="42">
        <f t="shared" ca="1" si="62"/>
        <v>49466</v>
      </c>
      <c r="T3705" s="43">
        <f ca="1">_xll.BInterpol('Base CDI'!$H$4:$H$28,'Base CDI'!$J$4:$J$29,S3705,"Cubic","Extrapolate=Linear","MultiX=Average","Skip=True","Sort=True")</f>
        <v>14.452292794719019</v>
      </c>
      <c r="U3705" s="43">
        <f ca="1">_xll.BInterpol('Base CDI'!$H$4:$H$28,'Base CDI'!$I$4:$I$29,S3705,"Cubic","Extrapolate=Linear","MultiX=Average","Skip=True","Sort=True")</f>
        <v>14.280330148102074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49467</v>
      </c>
      <c r="T3706" s="43">
        <f ca="1">_xll.BInterpol('Base CDI'!$H$4:$H$28,'Base CDI'!$J$4:$J$29,S3706,"Cubic","Extrapolate=Linear","MultiX=Average","Skip=True","Sort=True")</f>
        <v>14.452292145420623</v>
      </c>
      <c r="U3706" s="43">
        <f ca="1">_xll.BInterpol('Base CDI'!$H$4:$H$28,'Base CDI'!$I$4:$I$29,S3706,"Cubic","Extrapolate=Linear","MultiX=Average","Skip=True","Sort=True")</f>
        <v>14.280336782360457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49468</v>
      </c>
      <c r="T3707" s="43">
        <f ca="1">_xll.BInterpol('Base CDI'!$H$4:$H$28,'Base CDI'!$J$4:$J$29,S3707,"Cubic","Extrapolate=Linear","MultiX=Average","Skip=True","Sort=True")</f>
        <v>14.452291542107611</v>
      </c>
      <c r="U3707" s="43">
        <f ca="1">_xll.BInterpol('Base CDI'!$H$4:$H$28,'Base CDI'!$I$4:$I$29,S3707,"Cubic","Extrapolate=Linear","MultiX=Average","Skip=True","Sort=True")</f>
        <v>14.28034346954853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49469</v>
      </c>
      <c r="T3708" s="43">
        <f ca="1">_xll.BInterpol('Base CDI'!$H$4:$H$28,'Base CDI'!$J$4:$J$29,S3708,"Cubic","Extrapolate=Linear","MultiX=Average","Skip=True","Sort=True")</f>
        <v>14.452290984700012</v>
      </c>
      <c r="U3708" s="43">
        <f ca="1">_xll.BInterpol('Base CDI'!$H$4:$H$28,'Base CDI'!$I$4:$I$29,S3708,"Cubic","Extrapolate=Linear","MultiX=Average","Skip=True","Sort=True")</f>
        <v>14.280350209574241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49470</v>
      </c>
      <c r="T3709" s="43">
        <f ca="1">_xll.BInterpol('Base CDI'!$H$4:$H$28,'Base CDI'!$J$4:$J$29,S3709,"Cubic","Extrapolate=Linear","MultiX=Average","Skip=True","Sort=True")</f>
        <v>14.452290473117849</v>
      </c>
      <c r="U3709" s="43">
        <f ca="1">_xll.BInterpol('Base CDI'!$H$4:$H$28,'Base CDI'!$I$4:$I$29,S3709,"Cubic","Extrapolate=Linear","MultiX=Average","Skip=True","Sort=True")</f>
        <v>14.280357002345539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49471</v>
      </c>
      <c r="T3710" s="43">
        <f ca="1">_xll.BInterpol('Base CDI'!$H$4:$H$28,'Base CDI'!$J$4:$J$29,S3710,"Cubic","Extrapolate=Linear","MultiX=Average","Skip=True","Sort=True")</f>
        <v>14.452290007281146</v>
      </c>
      <c r="U3710" s="43">
        <f ca="1">_xll.BInterpol('Base CDI'!$H$4:$H$28,'Base CDI'!$I$4:$I$29,S3710,"Cubic","Extrapolate=Linear","MultiX=Average","Skip=True","Sort=True")</f>
        <v>14.280363847770372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49472</v>
      </c>
      <c r="T3711" s="43">
        <f ca="1">_xll.BInterpol('Base CDI'!$H$4:$H$28,'Base CDI'!$J$4:$J$29,S3711,"Cubic","Extrapolate=Linear","MultiX=Average","Skip=True","Sort=True")</f>
        <v>14.452289587109931</v>
      </c>
      <c r="U3711" s="43">
        <f ca="1">_xll.BInterpol('Base CDI'!$H$4:$H$28,'Base CDI'!$I$4:$I$29,S3711,"Cubic","Extrapolate=Linear","MultiX=Average","Skip=True","Sort=True")</f>
        <v>14.28037074575669</v>
      </c>
    </row>
    <row r="3712" spans="16:21" x14ac:dyDescent="0.25">
      <c r="P3712" s="10">
        <v>39910</v>
      </c>
      <c r="Q3712">
        <v>20.97747</v>
      </c>
      <c r="S3712" s="42">
        <f t="shared" ca="1" si="62"/>
        <v>49473</v>
      </c>
      <c r="T3712" s="43">
        <f ca="1">_xll.BInterpol('Base CDI'!$H$4:$H$28,'Base CDI'!$J$4:$J$29,S3712,"Cubic","Extrapolate=Linear","MultiX=Average","Skip=True","Sort=True")</f>
        <v>14.45228921252423</v>
      </c>
      <c r="U3712" s="43">
        <f ca="1">_xll.BInterpol('Base CDI'!$H$4:$H$28,'Base CDI'!$I$4:$I$29,S3712,"Cubic","Extrapolate=Linear","MultiX=Average","Skip=True","Sort=True")</f>
        <v>14.28037769621244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49474</v>
      </c>
      <c r="T3713" s="43">
        <f ca="1">_xll.BInterpol('Base CDI'!$H$4:$H$28,'Base CDI'!$J$4:$J$29,S3713,"Cubic","Extrapolate=Linear","MultiX=Average","Skip=True","Sort=True")</f>
        <v>14.452288883444066</v>
      </c>
      <c r="U3713" s="43">
        <f ca="1">_xll.BInterpol('Base CDI'!$H$4:$H$28,'Base CDI'!$I$4:$I$29,S3713,"Cubic","Extrapolate=Linear","MultiX=Average","Skip=True","Sort=True")</f>
        <v>14.280384699045571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49475</v>
      </c>
      <c r="T3714" s="43">
        <f ca="1">_xll.BInterpol('Base CDI'!$H$4:$H$28,'Base CDI'!$J$4:$J$29,S3714,"Cubic","Extrapolate=Linear","MultiX=Average","Skip=True","Sort=True")</f>
        <v>14.452288599789464</v>
      </c>
      <c r="U3714" s="43">
        <f ca="1">_xll.BInterpol('Base CDI'!$H$4:$H$28,'Base CDI'!$I$4:$I$29,S3714,"Cubic","Extrapolate=Linear","MultiX=Average","Skip=True","Sort=True")</f>
        <v>14.280391754164031</v>
      </c>
    </row>
    <row r="3715" spans="16:21" x14ac:dyDescent="0.25">
      <c r="P3715" s="10">
        <v>39916</v>
      </c>
      <c r="Q3715">
        <v>21.00384</v>
      </c>
      <c r="S3715" s="42">
        <f t="shared" ca="1" si="62"/>
        <v>49476</v>
      </c>
      <c r="T3715" s="43">
        <f ca="1">_xll.BInterpol('Base CDI'!$H$4:$H$28,'Base CDI'!$J$4:$J$29,S3715,"Cubic","Extrapolate=Linear","MultiX=Average","Skip=True","Sort=True")</f>
        <v>14.452288361480452</v>
      </c>
      <c r="U3715" s="43">
        <f ca="1">_xll.BInterpol('Base CDI'!$H$4:$H$28,'Base CDI'!$I$4:$I$29,S3715,"Cubic","Extrapolate=Linear","MultiX=Average","Skip=True","Sort=True")</f>
        <v>14.280398861475767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49477</v>
      </c>
      <c r="T3716" s="43">
        <f ca="1">_xll.BInterpol('Base CDI'!$H$4:$H$28,'Base CDI'!$J$4:$J$29,S3716,"Cubic","Extrapolate=Linear","MultiX=Average","Skip=True","Sort=True")</f>
        <v>14.452288168437056</v>
      </c>
      <c r="U3716" s="43">
        <f ca="1">_xll.BInterpol('Base CDI'!$H$4:$H$28,'Base CDI'!$I$4:$I$29,S3716,"Cubic","Extrapolate=Linear","MultiX=Average","Skip=True","Sort=True")</f>
        <v>14.28040602088873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49478</v>
      </c>
      <c r="T3717" s="43">
        <f ca="1">_xll.BInterpol('Base CDI'!$H$4:$H$28,'Base CDI'!$J$4:$J$29,S3717,"Cubic","Extrapolate=Linear","MultiX=Average","Skip=True","Sort=True")</f>
        <v>14.452288020579298</v>
      </c>
      <c r="U3717" s="43">
        <f ca="1">_xll.BInterpol('Base CDI'!$H$4:$H$28,'Base CDI'!$I$4:$I$29,S3717,"Cubic","Extrapolate=Linear","MultiX=Average","Skip=True","Sort=True")</f>
        <v>14.280413232310867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49479</v>
      </c>
      <c r="T3718" s="43">
        <f ca="1">_xll.BInterpol('Base CDI'!$H$4:$H$28,'Base CDI'!$J$4:$J$29,S3718,"Cubic","Extrapolate=Linear","MultiX=Average","Skip=True","Sort=True")</f>
        <v>14.452287917827205</v>
      </c>
      <c r="U3718" s="43">
        <f ca="1">_xll.BInterpol('Base CDI'!$H$4:$H$28,'Base CDI'!$I$4:$I$29,S3718,"Cubic","Extrapolate=Linear","MultiX=Average","Skip=True","Sort=True")</f>
        <v>14.280420495650125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49480</v>
      </c>
      <c r="T3719" s="43">
        <f ca="1">_xll.BInterpol('Base CDI'!$H$4:$H$28,'Base CDI'!$J$4:$J$29,S3719,"Cubic","Extrapolate=Linear","MultiX=Average","Skip=True","Sort=True")</f>
        <v>14.452287860100801</v>
      </c>
      <c r="U3719" s="43">
        <f ca="1">_xll.BInterpol('Base CDI'!$H$4:$H$28,'Base CDI'!$I$4:$I$29,S3719,"Cubic","Extrapolate=Linear","MultiX=Average","Skip=True","Sort=True")</f>
        <v>14.280427810814455</v>
      </c>
    </row>
    <row r="3720" spans="16:21" x14ac:dyDescent="0.25">
      <c r="P3720" s="10">
        <v>39923</v>
      </c>
      <c r="Q3720">
        <v>21.04766</v>
      </c>
      <c r="S3720" s="42">
        <f t="shared" ca="1" si="62"/>
        <v>49481</v>
      </c>
      <c r="T3720" s="43">
        <f ca="1">_xll.BInterpol('Base CDI'!$H$4:$H$28,'Base CDI'!$J$4:$J$29,S3720,"Cubic","Extrapolate=Linear","MultiX=Average","Skip=True","Sort=True")</f>
        <v>14.452287847320116</v>
      </c>
      <c r="U3720" s="43">
        <f ca="1">_xll.BInterpol('Base CDI'!$H$4:$H$28,'Base CDI'!$I$4:$I$29,S3720,"Cubic","Extrapolate=Linear","MultiX=Average","Skip=True","Sort=True")</f>
        <v>14.280435177711803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49482</v>
      </c>
      <c r="T3721" s="43">
        <f ca="1">_xll.BInterpol('Base CDI'!$H$4:$H$28,'Base CDI'!$J$4:$J$29,S3721,"Cubic","Extrapolate=Linear","MultiX=Average","Skip=True","Sort=True")</f>
        <v>14.452287879405171</v>
      </c>
      <c r="U3721" s="43">
        <f ca="1">_xll.BInterpol('Base CDI'!$H$4:$H$28,'Base CDI'!$I$4:$I$29,S3721,"Cubic","Extrapolate=Linear","MultiX=Average","Skip=True","Sort=True")</f>
        <v>14.28044259625012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49483</v>
      </c>
      <c r="T3722" s="43">
        <f ca="1">_xll.BInterpol('Base CDI'!$H$4:$H$28,'Base CDI'!$J$4:$J$29,S3722,"Cubic","Extrapolate=Linear","MultiX=Average","Skip=True","Sort=True")</f>
        <v>14.452287956275992</v>
      </c>
      <c r="U3722" s="43">
        <f ca="1">_xll.BInterpol('Base CDI'!$H$4:$H$28,'Base CDI'!$I$4:$I$29,S3722,"Cubic","Extrapolate=Linear","MultiX=Average","Skip=True","Sort=True")</f>
        <v>14.280450066337352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49484</v>
      </c>
      <c r="T3723" s="43">
        <f ca="1">_xll.BInterpol('Base CDI'!$H$4:$H$28,'Base CDI'!$J$4:$J$29,S3723,"Cubic","Extrapolate=Linear","MultiX=Average","Skip=True","Sort=True")</f>
        <v>14.452288077852607</v>
      </c>
      <c r="U3723" s="43">
        <f ca="1">_xll.BInterpol('Base CDI'!$H$4:$H$28,'Base CDI'!$I$4:$I$29,S3723,"Cubic","Extrapolate=Linear","MultiX=Average","Skip=True","Sort=True")</f>
        <v>14.280457587881449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49485</v>
      </c>
      <c r="T3724" s="43">
        <f ca="1">_xll.BInterpol('Base CDI'!$H$4:$H$28,'Base CDI'!$J$4:$J$29,S3724,"Cubic","Extrapolate=Linear","MultiX=Average","Skip=True","Sort=True")</f>
        <v>14.452288244055039</v>
      </c>
      <c r="U3724" s="43">
        <f ca="1">_xll.BInterpol('Base CDI'!$H$4:$H$28,'Base CDI'!$I$4:$I$29,S3724,"Cubic","Extrapolate=Linear","MultiX=Average","Skip=True","Sort=True")</f>
        <v>14.280465160790357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49486</v>
      </c>
      <c r="T3725" s="43">
        <f ca="1">_xll.BInterpol('Base CDI'!$H$4:$H$28,'Base CDI'!$J$4:$J$29,S3725,"Cubic","Extrapolate=Linear","MultiX=Average","Skip=True","Sort=True")</f>
        <v>14.452288454803313</v>
      </c>
      <c r="U3725" s="43">
        <f ca="1">_xll.BInterpol('Base CDI'!$H$4:$H$28,'Base CDI'!$I$4:$I$29,S3725,"Cubic","Extrapolate=Linear","MultiX=Average","Skip=True","Sort=True")</f>
        <v>14.280472784972027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49487</v>
      </c>
      <c r="T3726" s="43">
        <f ca="1">_xll.BInterpol('Base CDI'!$H$4:$H$28,'Base CDI'!$J$4:$J$29,S3726,"Cubic","Extrapolate=Linear","MultiX=Average","Skip=True","Sort=True")</f>
        <v>14.452288710017456</v>
      </c>
      <c r="U3726" s="43">
        <f ca="1">_xll.BInterpol('Base CDI'!$H$4:$H$28,'Base CDI'!$I$4:$I$29,S3726,"Cubic","Extrapolate=Linear","MultiX=Average","Skip=True","Sort=True")</f>
        <v>14.280480460334406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49488</v>
      </c>
      <c r="T3727" s="43">
        <f ca="1">_xll.BInterpol('Base CDI'!$H$4:$H$28,'Base CDI'!$J$4:$J$29,S3727,"Cubic","Extrapolate=Linear","MultiX=Average","Skip=True","Sort=True")</f>
        <v>14.452289009617493</v>
      </c>
      <c r="U3727" s="43">
        <f ca="1">_xll.BInterpol('Base CDI'!$H$4:$H$28,'Base CDI'!$I$4:$I$29,S3727,"Cubic","Extrapolate=Linear","MultiX=Average","Skip=True","Sort=True")</f>
        <v>14.280488186785442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49489</v>
      </c>
      <c r="T3728" s="43">
        <f ca="1">_xll.BInterpol('Base CDI'!$H$4:$H$28,'Base CDI'!$J$4:$J$29,S3728,"Cubic","Extrapolate=Linear","MultiX=Average","Skip=True","Sort=True")</f>
        <v>14.452289353523447</v>
      </c>
      <c r="U3728" s="43">
        <f ca="1">_xll.BInterpol('Base CDI'!$H$4:$H$28,'Base CDI'!$I$4:$I$29,S3728,"Cubic","Extrapolate=Linear","MultiX=Average","Skip=True","Sort=True")</f>
        <v>14.280495964233086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49490</v>
      </c>
      <c r="T3729" s="43">
        <f ca="1">_xll.BInterpol('Base CDI'!$H$4:$H$28,'Base CDI'!$J$4:$J$29,S3729,"Cubic","Extrapolate=Linear","MultiX=Average","Skip=True","Sort=True")</f>
        <v>14.452289741655349</v>
      </c>
      <c r="U3729" s="43">
        <f ca="1">_xll.BInterpol('Base CDI'!$H$4:$H$28,'Base CDI'!$I$4:$I$29,S3729,"Cubic","Extrapolate=Linear","MultiX=Average","Skip=True","Sort=True")</f>
        <v>14.280503792585284</v>
      </c>
    </row>
    <row r="3730" spans="16:21" x14ac:dyDescent="0.25">
      <c r="P3730" s="10">
        <v>39939</v>
      </c>
      <c r="Q3730">
        <v>21.13353</v>
      </c>
      <c r="S3730" s="42">
        <f t="shared" ca="1" si="63"/>
        <v>49491</v>
      </c>
      <c r="T3730" s="43">
        <f ca="1">_xll.BInterpol('Base CDI'!$H$4:$H$28,'Base CDI'!$J$4:$J$29,S3730,"Cubic","Extrapolate=Linear","MultiX=Average","Skip=True","Sort=True")</f>
        <v>14.452290173933219</v>
      </c>
      <c r="U3730" s="43">
        <f ca="1">_xll.BInterpol('Base CDI'!$H$4:$H$28,'Base CDI'!$I$4:$I$29,S3730,"Cubic","Extrapolate=Linear","MultiX=Average","Skip=True","Sort=True")</f>
        <v>14.280511671749984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49492</v>
      </c>
      <c r="T3731" s="43">
        <f ca="1">_xll.BInterpol('Base CDI'!$H$4:$H$28,'Base CDI'!$J$4:$J$29,S3731,"Cubic","Extrapolate=Linear","MultiX=Average","Skip=True","Sort=True")</f>
        <v>14.452290650277085</v>
      </c>
      <c r="U3731" s="43">
        <f ca="1">_xll.BInterpol('Base CDI'!$H$4:$H$28,'Base CDI'!$I$4:$I$29,S3731,"Cubic","Extrapolate=Linear","MultiX=Average","Skip=True","Sort=True")</f>
        <v>14.280519601635135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49493</v>
      </c>
      <c r="T3732" s="43">
        <f ca="1">_xll.BInterpol('Base CDI'!$H$4:$H$28,'Base CDI'!$J$4:$J$29,S3732,"Cubic","Extrapolate=Linear","MultiX=Average","Skip=True","Sort=True")</f>
        <v>14.452291170606973</v>
      </c>
      <c r="U3732" s="43">
        <f ca="1">_xll.BInterpol('Base CDI'!$H$4:$H$28,'Base CDI'!$I$4:$I$29,S3732,"Cubic","Extrapolate=Linear","MultiX=Average","Skip=True","Sort=True")</f>
        <v>14.280527582148686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49494</v>
      </c>
      <c r="T3733" s="43">
        <f ca="1">_xll.BInterpol('Base CDI'!$H$4:$H$28,'Base CDI'!$J$4:$J$29,S3733,"Cubic","Extrapolate=Linear","MultiX=Average","Skip=True","Sort=True")</f>
        <v>14.452291734842907</v>
      </c>
      <c r="U3733" s="43">
        <f ca="1">_xll.BInterpol('Base CDI'!$H$4:$H$28,'Base CDI'!$I$4:$I$29,S3733,"Cubic","Extrapolate=Linear","MultiX=Average","Skip=True","Sort=True")</f>
        <v>14.280535613198584</v>
      </c>
    </row>
    <row r="3734" spans="16:21" x14ac:dyDescent="0.25">
      <c r="P3734" s="10">
        <v>39945</v>
      </c>
      <c r="Q3734">
        <v>21.16591</v>
      </c>
      <c r="S3734" s="42">
        <f t="shared" ca="1" si="63"/>
        <v>49495</v>
      </c>
      <c r="T3734" s="43">
        <f ca="1">_xll.BInterpol('Base CDI'!$H$4:$H$28,'Base CDI'!$J$4:$J$29,S3734,"Cubic","Extrapolate=Linear","MultiX=Average","Skip=True","Sort=True")</f>
        <v>14.452292342904911</v>
      </c>
      <c r="U3734" s="43">
        <f ca="1">_xll.BInterpol('Base CDI'!$H$4:$H$28,'Base CDI'!$I$4:$I$29,S3734,"Cubic","Extrapolate=Linear","MultiX=Average","Skip=True","Sort=True")</f>
        <v>14.28054369469278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49496</v>
      </c>
      <c r="T3735" s="43">
        <f ca="1">_xll.BInterpol('Base CDI'!$H$4:$H$28,'Base CDI'!$J$4:$J$29,S3735,"Cubic","Extrapolate=Linear","MultiX=Average","Skip=True","Sort=True")</f>
        <v>14.452292994713014</v>
      </c>
      <c r="U3735" s="43">
        <f ca="1">_xll.BInterpol('Base CDI'!$H$4:$H$28,'Base CDI'!$I$4:$I$29,S3735,"Cubic","Extrapolate=Linear","MultiX=Average","Skip=True","Sort=True")</f>
        <v>14.280551826539218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49497</v>
      </c>
      <c r="T3736" s="43">
        <f ca="1">_xll.BInterpol('Base CDI'!$H$4:$H$28,'Base CDI'!$J$4:$J$29,S3736,"Cubic","Extrapolate=Linear","MultiX=Average","Skip=True","Sort=True")</f>
        <v>14.45229369018724</v>
      </c>
      <c r="U3736" s="43">
        <f ca="1">_xll.BInterpol('Base CDI'!$H$4:$H$28,'Base CDI'!$I$4:$I$29,S3736,"Cubic","Extrapolate=Linear","MultiX=Average","Skip=True","Sort=True")</f>
        <v>14.280560008645852</v>
      </c>
    </row>
    <row r="3737" spans="16:21" x14ac:dyDescent="0.25">
      <c r="P3737" s="10">
        <v>39948</v>
      </c>
      <c r="Q3737">
        <v>21.19022</v>
      </c>
      <c r="S3737" s="42">
        <f t="shared" ca="1" si="63"/>
        <v>49498</v>
      </c>
      <c r="T3737" s="43">
        <f ca="1">_xll.BInterpol('Base CDI'!$H$4:$H$28,'Base CDI'!$J$4:$J$29,S3737,"Cubic","Extrapolate=Linear","MultiX=Average","Skip=True","Sort=True")</f>
        <v>14.452294429247612</v>
      </c>
      <c r="U3737" s="43">
        <f ca="1">_xll.BInterpol('Base CDI'!$H$4:$H$28,'Base CDI'!$I$4:$I$29,S3737,"Cubic","Extrapolate=Linear","MultiX=Average","Skip=True","Sort=True")</f>
        <v>14.280568240920624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49499</v>
      </c>
      <c r="T3738" s="43">
        <f ca="1">_xll.BInterpol('Base CDI'!$H$4:$H$28,'Base CDI'!$J$4:$J$29,S3738,"Cubic","Extrapolate=Linear","MultiX=Average","Skip=True","Sort=True")</f>
        <v>14.452295211814159</v>
      </c>
      <c r="U3738" s="43">
        <f ca="1">_xll.BInterpol('Base CDI'!$H$4:$H$28,'Base CDI'!$I$4:$I$29,S3738,"Cubic","Extrapolate=Linear","MultiX=Average","Skip=True","Sort=True")</f>
        <v>14.280576523271488</v>
      </c>
    </row>
    <row r="3739" spans="16:21" x14ac:dyDescent="0.25">
      <c r="P3739" s="10">
        <v>39952</v>
      </c>
      <c r="Q3739">
        <v>21.20645</v>
      </c>
      <c r="S3739" s="42">
        <f t="shared" ca="1" si="63"/>
        <v>49500</v>
      </c>
      <c r="T3739" s="43">
        <f ca="1">_xll.BInterpol('Base CDI'!$H$4:$H$28,'Base CDI'!$J$4:$J$29,S3739,"Cubic","Extrapolate=Linear","MultiX=Average","Skip=True","Sort=True")</f>
        <v>14.452296037806905</v>
      </c>
      <c r="U3739" s="43">
        <f ca="1">_xll.BInterpol('Base CDI'!$H$4:$H$28,'Base CDI'!$I$4:$I$29,S3739,"Cubic","Extrapolate=Linear","MultiX=Average","Skip=True","Sort=True")</f>
        <v>14.28058485560639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49501</v>
      </c>
      <c r="T3740" s="43">
        <f ca="1">_xll.BInterpol('Base CDI'!$H$4:$H$28,'Base CDI'!$J$4:$J$29,S3740,"Cubic","Extrapolate=Linear","MultiX=Average","Skip=True","Sort=True")</f>
        <v>14.452296907145874</v>
      </c>
      <c r="U3740" s="43">
        <f ca="1">_xll.BInterpol('Base CDI'!$H$4:$H$28,'Base CDI'!$I$4:$I$29,S3740,"Cubic","Extrapolate=Linear","MultiX=Average","Skip=True","Sort=True")</f>
        <v>14.280593237833278</v>
      </c>
    </row>
    <row r="3741" spans="16:21" x14ac:dyDescent="0.25">
      <c r="P3741" s="10">
        <v>39954</v>
      </c>
      <c r="Q3741">
        <v>21.2227</v>
      </c>
      <c r="S3741" s="42">
        <f t="shared" ca="1" si="63"/>
        <v>49502</v>
      </c>
      <c r="T3741" s="43">
        <f ca="1">_xll.BInterpol('Base CDI'!$H$4:$H$28,'Base CDI'!$J$4:$J$29,S3741,"Cubic","Extrapolate=Linear","MultiX=Average","Skip=True","Sort=True")</f>
        <v>14.452297819751093</v>
      </c>
      <c r="U3741" s="43">
        <f ca="1">_xll.BInterpol('Base CDI'!$H$4:$H$28,'Base CDI'!$I$4:$I$29,S3741,"Cubic","Extrapolate=Linear","MultiX=Average","Skip=True","Sort=True")</f>
        <v>14.280601669860101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49503</v>
      </c>
      <c r="T3742" s="43">
        <f ca="1">_xll.BInterpol('Base CDI'!$H$4:$H$28,'Base CDI'!$J$4:$J$29,S3742,"Cubic","Extrapolate=Linear","MultiX=Average","Skip=True","Sort=True")</f>
        <v>14.452298775542587</v>
      </c>
      <c r="U3742" s="43">
        <f ca="1">_xll.BInterpol('Base CDI'!$H$4:$H$28,'Base CDI'!$I$4:$I$29,S3742,"Cubic","Extrapolate=Linear","MultiX=Average","Skip=True","Sort=True")</f>
        <v>14.280610151594807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49504</v>
      </c>
      <c r="T3743" s="43">
        <f ca="1">_xll.BInterpol('Base CDI'!$H$4:$H$28,'Base CDI'!$J$4:$J$29,S3743,"Cubic","Extrapolate=Linear","MultiX=Average","Skip=True","Sort=True")</f>
        <v>14.452299774440382</v>
      </c>
      <c r="U3743" s="43">
        <f ca="1">_xll.BInterpol('Base CDI'!$H$4:$H$28,'Base CDI'!$I$4:$I$29,S3743,"Cubic","Extrapolate=Linear","MultiX=Average","Skip=True","Sort=True")</f>
        <v>14.280618682945345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49505</v>
      </c>
      <c r="T3744" s="43">
        <f ca="1">_xll.BInterpol('Base CDI'!$H$4:$H$28,'Base CDI'!$J$4:$J$29,S3744,"Cubic","Extrapolate=Linear","MultiX=Average","Skip=True","Sort=True")</f>
        <v>14.452300816364504</v>
      </c>
      <c r="U3744" s="43">
        <f ca="1">_xll.BInterpol('Base CDI'!$H$4:$H$28,'Base CDI'!$I$4:$I$29,S3744,"Cubic","Extrapolate=Linear","MultiX=Average","Skip=True","Sort=True")</f>
        <v>14.280627263819662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49506</v>
      </c>
      <c r="T3745" s="43">
        <f ca="1">_xll.BInterpol('Base CDI'!$H$4:$H$28,'Base CDI'!$J$4:$J$29,S3745,"Cubic","Extrapolate=Linear","MultiX=Average","Skip=True","Sort=True")</f>
        <v>14.452301901234975</v>
      </c>
      <c r="U3745" s="43">
        <f ca="1">_xll.BInterpol('Base CDI'!$H$4:$H$28,'Base CDI'!$I$4:$I$29,S3745,"Cubic","Extrapolate=Linear","MultiX=Average","Skip=True","Sort=True")</f>
        <v>14.280635894125707</v>
      </c>
    </row>
    <row r="3746" spans="16:21" x14ac:dyDescent="0.25">
      <c r="P3746" s="10">
        <v>39961</v>
      </c>
      <c r="Q3746">
        <v>21.26304</v>
      </c>
      <c r="S3746" s="42">
        <f t="shared" ca="1" si="63"/>
        <v>49507</v>
      </c>
      <c r="T3746" s="43">
        <f ca="1">_xll.BInterpol('Base CDI'!$H$4:$H$28,'Base CDI'!$J$4:$J$29,S3746,"Cubic","Extrapolate=Linear","MultiX=Average","Skip=True","Sort=True")</f>
        <v>14.452303028971825</v>
      </c>
      <c r="U3746" s="43">
        <f ca="1">_xll.BInterpol('Base CDI'!$H$4:$H$28,'Base CDI'!$I$4:$I$29,S3746,"Cubic","Extrapolate=Linear","MultiX=Average","Skip=True","Sort=True")</f>
        <v>14.280644573771429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49508</v>
      </c>
      <c r="T3747" s="43">
        <f ca="1">_xll.BInterpol('Base CDI'!$H$4:$H$28,'Base CDI'!$J$4:$J$29,S3747,"Cubic","Extrapolate=Linear","MultiX=Average","Skip=True","Sort=True")</f>
        <v>14.452304199495076</v>
      </c>
      <c r="U3747" s="43">
        <f ca="1">_xll.BInterpol('Base CDI'!$H$4:$H$28,'Base CDI'!$I$4:$I$29,S3747,"Cubic","Extrapolate=Linear","MultiX=Average","Skip=True","Sort=True")</f>
        <v>14.280653302664778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49509</v>
      </c>
      <c r="T3748" s="43">
        <f ca="1">_xll.BInterpol('Base CDI'!$H$4:$H$28,'Base CDI'!$J$4:$J$29,S3748,"Cubic","Extrapolate=Linear","MultiX=Average","Skip=True","Sort=True")</f>
        <v>14.452305412724755</v>
      </c>
      <c r="U3748" s="43">
        <f ca="1">_xll.BInterpol('Base CDI'!$H$4:$H$28,'Base CDI'!$I$4:$I$29,S3748,"Cubic","Extrapolate=Linear","MultiX=Average","Skip=True","Sort=True")</f>
        <v>14.280662080713697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49510</v>
      </c>
      <c r="T3749" s="43">
        <f ca="1">_xll.BInterpol('Base CDI'!$H$4:$H$28,'Base CDI'!$J$4:$J$29,S3749,"Cubic","Extrapolate=Linear","MultiX=Average","Skip=True","Sort=True")</f>
        <v>14.452306668580885</v>
      </c>
      <c r="U3749" s="43">
        <f ca="1">_xll.BInterpol('Base CDI'!$H$4:$H$28,'Base CDI'!$I$4:$I$29,S3749,"Cubic","Extrapolate=Linear","MultiX=Average","Skip=True","Sort=True")</f>
        <v>14.28067090782614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49511</v>
      </c>
      <c r="T3750" s="43">
        <f ca="1">_xll.BInterpol('Base CDI'!$H$4:$H$28,'Base CDI'!$J$4:$J$29,S3750,"Cubic","Extrapolate=Linear","MultiX=Average","Skip=True","Sort=True")</f>
        <v>14.452307966983495</v>
      </c>
      <c r="U3750" s="43">
        <f ca="1">_xll.BInterpol('Base CDI'!$H$4:$H$28,'Base CDI'!$I$4:$I$29,S3750,"Cubic","Extrapolate=Linear","MultiX=Average","Skip=True","Sort=True")</f>
        <v>14.280679783910053</v>
      </c>
    </row>
    <row r="3751" spans="16:21" x14ac:dyDescent="0.25">
      <c r="P3751" s="10">
        <v>39968</v>
      </c>
      <c r="Q3751">
        <v>21.30349</v>
      </c>
      <c r="S3751" s="42">
        <f t="shared" ca="1" si="63"/>
        <v>49512</v>
      </c>
      <c r="T3751" s="43">
        <f ca="1">_xll.BInterpol('Base CDI'!$H$4:$H$28,'Base CDI'!$J$4:$J$29,S3751,"Cubic","Extrapolate=Linear","MultiX=Average","Skip=True","Sort=True")</f>
        <v>14.452309307852609</v>
      </c>
      <c r="U3751" s="43">
        <f ca="1">_xll.BInterpol('Base CDI'!$H$4:$H$28,'Base CDI'!$I$4:$I$29,S3751,"Cubic","Extrapolate=Linear","MultiX=Average","Skip=True","Sort=True")</f>
        <v>14.280688708873383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49513</v>
      </c>
      <c r="T3752" s="43">
        <f ca="1">_xll.BInterpol('Base CDI'!$H$4:$H$28,'Base CDI'!$J$4:$J$29,S3752,"Cubic","Extrapolate=Linear","MultiX=Average","Skip=True","Sort=True")</f>
        <v>14.452310691108252</v>
      </c>
      <c r="U3752" s="43">
        <f ca="1">_xll.BInterpol('Base CDI'!$H$4:$H$28,'Base CDI'!$I$4:$I$29,S3752,"Cubic","Extrapolate=Linear","MultiX=Average","Skip=True","Sort=True")</f>
        <v>14.28069768262408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49514</v>
      </c>
      <c r="T3753" s="43">
        <f ca="1">_xll.BInterpol('Base CDI'!$H$4:$H$28,'Base CDI'!$J$4:$J$29,S3753,"Cubic","Extrapolate=Linear","MultiX=Average","Skip=True","Sort=True")</f>
        <v>14.45231211667045</v>
      </c>
      <c r="U3753" s="43">
        <f ca="1">_xll.BInterpol('Base CDI'!$H$4:$H$28,'Base CDI'!$I$4:$I$29,S3753,"Cubic","Extrapolate=Linear","MultiX=Average","Skip=True","Sort=True")</f>
        <v>14.280706705070093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49515</v>
      </c>
      <c r="T3754" s="43">
        <f ca="1">_xll.BInterpol('Base CDI'!$H$4:$H$28,'Base CDI'!$J$4:$J$29,S3754,"Cubic","Extrapolate=Linear","MultiX=Average","Skip=True","Sort=True")</f>
        <v>14.452313584459228</v>
      </c>
      <c r="U3754" s="43">
        <f ca="1">_xll.BInterpol('Base CDI'!$H$4:$H$28,'Base CDI'!$I$4:$I$29,S3754,"Cubic","Extrapolate=Linear","MultiX=Average","Skip=True","Sort=True")</f>
        <v>14.280715776119369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49516</v>
      </c>
      <c r="T3755" s="43">
        <f ca="1">_xll.BInterpol('Base CDI'!$H$4:$H$28,'Base CDI'!$J$4:$J$29,S3755,"Cubic","Extrapolate=Linear","MultiX=Average","Skip=True","Sort=True")</f>
        <v>14.452315094394612</v>
      </c>
      <c r="U3755" s="43">
        <f ca="1">_xll.BInterpol('Base CDI'!$H$4:$H$28,'Base CDI'!$I$4:$I$29,S3755,"Cubic","Extrapolate=Linear","MultiX=Average","Skip=True","Sort=True")</f>
        <v>14.280724895679857</v>
      </c>
    </row>
    <row r="3756" spans="16:21" x14ac:dyDescent="0.25">
      <c r="P3756" s="10">
        <v>39976</v>
      </c>
      <c r="Q3756">
        <v>21.34385</v>
      </c>
      <c r="S3756" s="42">
        <f t="shared" ca="1" si="63"/>
        <v>49517</v>
      </c>
      <c r="T3756" s="43">
        <f ca="1">_xll.BInterpol('Base CDI'!$H$4:$H$28,'Base CDI'!$J$4:$J$29,S3756,"Cubic","Extrapolate=Linear","MultiX=Average","Skip=True","Sort=True")</f>
        <v>14.452316646396627</v>
      </c>
      <c r="U3756" s="43">
        <f ca="1">_xll.BInterpol('Base CDI'!$H$4:$H$28,'Base CDI'!$I$4:$I$29,S3756,"Cubic","Extrapolate=Linear","MultiX=Average","Skip=True","Sort=True")</f>
        <v>14.280734063659505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49518</v>
      </c>
      <c r="T3757" s="43">
        <f ca="1">_xll.BInterpol('Base CDI'!$H$4:$H$28,'Base CDI'!$J$4:$J$29,S3757,"Cubic","Extrapolate=Linear","MultiX=Average","Skip=True","Sort=True")</f>
        <v>14.452318240385297</v>
      </c>
      <c r="U3757" s="43">
        <f ca="1">_xll.BInterpol('Base CDI'!$H$4:$H$28,'Base CDI'!$I$4:$I$29,S3757,"Cubic","Extrapolate=Linear","MultiX=Average","Skip=True","Sort=True")</f>
        <v>14.280743279966263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49519</v>
      </c>
      <c r="T3758" s="43">
        <f ca="1">_xll.BInterpol('Base CDI'!$H$4:$H$28,'Base CDI'!$J$4:$J$29,S3758,"Cubic","Extrapolate=Linear","MultiX=Average","Skip=True","Sort=True")</f>
        <v>14.452319876280649</v>
      </c>
      <c r="U3758" s="43">
        <f ca="1">_xll.BInterpol('Base CDI'!$H$4:$H$28,'Base CDI'!$I$4:$I$29,S3758,"Cubic","Extrapolate=Linear","MultiX=Average","Skip=True","Sort=True")</f>
        <v>14.280752544508077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49520</v>
      </c>
      <c r="T3759" s="43">
        <f ca="1">_xll.BInterpol('Base CDI'!$H$4:$H$28,'Base CDI'!$J$4:$J$29,S3759,"Cubic","Extrapolate=Linear","MultiX=Average","Skip=True","Sort=True")</f>
        <v>14.452321554002708</v>
      </c>
      <c r="U3759" s="43">
        <f ca="1">_xll.BInterpol('Base CDI'!$H$4:$H$28,'Base CDI'!$I$4:$I$29,S3759,"Cubic","Extrapolate=Linear","MultiX=Average","Skip=True","Sort=True")</f>
        <v>14.280761857192896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49521</v>
      </c>
      <c r="T3760" s="43">
        <f ca="1">_xll.BInterpol('Base CDI'!$H$4:$H$28,'Base CDI'!$J$4:$J$29,S3760,"Cubic","Extrapolate=Linear","MultiX=Average","Skip=True","Sort=True")</f>
        <v>14.452323273471501</v>
      </c>
      <c r="U3760" s="43">
        <f ca="1">_xll.BInterpol('Base CDI'!$H$4:$H$28,'Base CDI'!$I$4:$I$29,S3760,"Cubic","Extrapolate=Linear","MultiX=Average","Skip=True","Sort=True")</f>
        <v>14.280771217928669</v>
      </c>
    </row>
    <row r="3761" spans="16:21" x14ac:dyDescent="0.25">
      <c r="P3761" s="10">
        <v>39983</v>
      </c>
      <c r="Q3761">
        <v>21.38045</v>
      </c>
      <c r="S3761" s="42">
        <f t="shared" ca="1" si="63"/>
        <v>49522</v>
      </c>
      <c r="T3761" s="43">
        <f ca="1">_xll.BInterpol('Base CDI'!$H$4:$H$28,'Base CDI'!$J$4:$J$29,S3761,"Cubic","Extrapolate=Linear","MultiX=Average","Skip=True","Sort=True")</f>
        <v>14.452325034607052</v>
      </c>
      <c r="U3761" s="43">
        <f ca="1">_xll.BInterpol('Base CDI'!$H$4:$H$28,'Base CDI'!$I$4:$I$29,S3761,"Cubic","Extrapolate=Linear","MultiX=Average","Skip=True","Sort=True")</f>
        <v>14.280780626623343</v>
      </c>
    </row>
    <row r="3762" spans="16:21" x14ac:dyDescent="0.25">
      <c r="P3762" s="10">
        <v>39986</v>
      </c>
      <c r="Q3762">
        <v>21.38777</v>
      </c>
      <c r="S3762" s="42">
        <f t="shared" ca="1" si="63"/>
        <v>49523</v>
      </c>
      <c r="T3762" s="43">
        <f ca="1">_xll.BInterpol('Base CDI'!$H$4:$H$28,'Base CDI'!$J$4:$J$29,S3762,"Cubic","Extrapolate=Linear","MultiX=Average","Skip=True","Sort=True")</f>
        <v>14.452326837329386</v>
      </c>
      <c r="U3762" s="43">
        <f ca="1">_xll.BInterpol('Base CDI'!$H$4:$H$28,'Base CDI'!$I$4:$I$29,S3762,"Cubic","Extrapolate=Linear","MultiX=Average","Skip=True","Sort=True")</f>
        <v>14.28079008318487</v>
      </c>
    </row>
    <row r="3763" spans="16:21" x14ac:dyDescent="0.25">
      <c r="P3763" s="10">
        <v>39987</v>
      </c>
      <c r="Q3763">
        <v>21.39507</v>
      </c>
      <c r="S3763" s="42">
        <f t="shared" ca="1" si="63"/>
        <v>49524</v>
      </c>
      <c r="T3763" s="43">
        <f ca="1">_xll.BInterpol('Base CDI'!$H$4:$H$28,'Base CDI'!$J$4:$J$29,S3763,"Cubic","Extrapolate=Linear","MultiX=Average","Skip=True","Sort=True")</f>
        <v>14.452328681558527</v>
      </c>
      <c r="U3763" s="43">
        <f ca="1">_xll.BInterpol('Base CDI'!$H$4:$H$28,'Base CDI'!$I$4:$I$29,S3763,"Cubic","Extrapolate=Linear","MultiX=Average","Skip=True","Sort=True")</f>
        <v>14.280799587521194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49525</v>
      </c>
      <c r="T3764" s="43">
        <f ca="1">_xll.BInterpol('Base CDI'!$H$4:$H$28,'Base CDI'!$J$4:$J$29,S3764,"Cubic","Extrapolate=Linear","MultiX=Average","Skip=True","Sort=True")</f>
        <v>14.452330567214505</v>
      </c>
      <c r="U3764" s="43">
        <f ca="1">_xll.BInterpol('Base CDI'!$H$4:$H$28,'Base CDI'!$I$4:$I$29,S3764,"Cubic","Extrapolate=Linear","MultiX=Average","Skip=True","Sort=True")</f>
        <v>14.280809139540265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49526</v>
      </c>
      <c r="T3765" s="43">
        <f ca="1">_xll.BInterpol('Base CDI'!$H$4:$H$28,'Base CDI'!$J$4:$J$29,S3765,"Cubic","Extrapolate=Linear","MultiX=Average","Skip=True","Sort=True")</f>
        <v>14.452332494217341</v>
      </c>
      <c r="U3765" s="43">
        <f ca="1">_xll.BInterpol('Base CDI'!$H$4:$H$28,'Base CDI'!$I$4:$I$29,S3765,"Cubic","Extrapolate=Linear","MultiX=Average","Skip=True","Sort=True")</f>
        <v>14.280818739150032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49527</v>
      </c>
      <c r="T3766" s="43">
        <f ca="1">_xll.BInterpol('Base CDI'!$H$4:$H$28,'Base CDI'!$J$4:$J$29,S3766,"Cubic","Extrapolate=Linear","MultiX=Average","Skip=True","Sort=True")</f>
        <v>14.452334462487062</v>
      </c>
      <c r="U3766" s="43">
        <f ca="1">_xll.BInterpol('Base CDI'!$H$4:$H$28,'Base CDI'!$I$4:$I$29,S3766,"Cubic","Extrapolate=Linear","MultiX=Average","Skip=True","Sort=True")</f>
        <v>14.280828386258444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49528</v>
      </c>
      <c r="T3767" s="43">
        <f ca="1">_xll.BInterpol('Base CDI'!$H$4:$H$28,'Base CDI'!$J$4:$J$29,S3767,"Cubic","Extrapolate=Linear","MultiX=Average","Skip=True","Sort=True")</f>
        <v>14.452336471943694</v>
      </c>
      <c r="U3767" s="43">
        <f ca="1">_xll.BInterpol('Base CDI'!$H$4:$H$28,'Base CDI'!$I$4:$I$29,S3767,"Cubic","Extrapolate=Linear","MultiX=Average","Skip=True","Sort=True")</f>
        <v>14.280838080773448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49529</v>
      </c>
      <c r="T3768" s="43">
        <f ca="1">_xll.BInterpol('Base CDI'!$H$4:$H$28,'Base CDI'!$J$4:$J$29,S3768,"Cubic","Extrapolate=Linear","MultiX=Average","Skip=True","Sort=True")</f>
        <v>14.452338522507262</v>
      </c>
      <c r="U3768" s="43">
        <f ca="1">_xll.BInterpol('Base CDI'!$H$4:$H$28,'Base CDI'!$I$4:$I$29,S3768,"Cubic","Extrapolate=Linear","MultiX=Average","Skip=True","Sort=True")</f>
        <v>14.280847822602992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49530</v>
      </c>
      <c r="T3769" s="43">
        <f ca="1">_xll.BInterpol('Base CDI'!$H$4:$H$28,'Base CDI'!$J$4:$J$29,S3769,"Cubic","Extrapolate=Linear","MultiX=Average","Skip=True","Sort=True")</f>
        <v>14.452340614097791</v>
      </c>
      <c r="U3769" s="43">
        <f ca="1">_xll.BInterpol('Base CDI'!$H$4:$H$28,'Base CDI'!$I$4:$I$29,S3769,"Cubic","Extrapolate=Linear","MultiX=Average","Skip=True","Sort=True")</f>
        <v>14.280857611655023</v>
      </c>
    </row>
    <row r="3770" spans="16:21" x14ac:dyDescent="0.25">
      <c r="P3770" s="10">
        <v>39996</v>
      </c>
      <c r="Q3770">
        <v>21.44651</v>
      </c>
      <c r="S3770" s="42">
        <f t="shared" ca="1" si="63"/>
        <v>49531</v>
      </c>
      <c r="T3770" s="43">
        <f ca="1">_xll.BInterpol('Base CDI'!$H$4:$H$28,'Base CDI'!$J$4:$J$29,S3770,"Cubic","Extrapolate=Linear","MultiX=Average","Skip=True","Sort=True")</f>
        <v>14.452342746635306</v>
      </c>
      <c r="U3770" s="43">
        <f ca="1">_xll.BInterpol('Base CDI'!$H$4:$H$28,'Base CDI'!$I$4:$I$29,S3770,"Cubic","Extrapolate=Linear","MultiX=Average","Skip=True","Sort=True")</f>
        <v>14.280867447837494</v>
      </c>
    </row>
    <row r="3771" spans="16:21" x14ac:dyDescent="0.25">
      <c r="P3771" s="10">
        <v>39997</v>
      </c>
      <c r="Q3771">
        <v>21.45393</v>
      </c>
      <c r="S3771" s="42">
        <f t="shared" ca="1" si="63"/>
        <v>49532</v>
      </c>
      <c r="T3771" s="43">
        <f ca="1">_xll.BInterpol('Base CDI'!$H$4:$H$28,'Base CDI'!$J$4:$J$29,S3771,"Cubic","Extrapolate=Linear","MultiX=Average","Skip=True","Sort=True")</f>
        <v>14.452344920039835</v>
      </c>
      <c r="U3771" s="43">
        <f ca="1">_xll.BInterpol('Base CDI'!$H$4:$H$28,'Base CDI'!$I$4:$I$29,S3771,"Cubic","Extrapolate=Linear","MultiX=Average","Skip=True","Sort=True")</f>
        <v>14.280877331058349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49533</v>
      </c>
      <c r="T3772" s="43">
        <f ca="1">_xll.BInterpol('Base CDI'!$H$4:$H$28,'Base CDI'!$J$4:$J$29,S3772,"Cubic","Extrapolate=Linear","MultiX=Average","Skip=True","Sort=True")</f>
        <v>14.452347134231401</v>
      </c>
      <c r="U3772" s="43">
        <f ca="1">_xll.BInterpol('Base CDI'!$H$4:$H$28,'Base CDI'!$I$4:$I$29,S3772,"Cubic","Extrapolate=Linear","MultiX=Average","Skip=True","Sort=True")</f>
        <v>14.280887261225541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49534</v>
      </c>
      <c r="T3773" s="43">
        <f ca="1">_xll.BInterpol('Base CDI'!$H$4:$H$28,'Base CDI'!$J$4:$J$29,S3773,"Cubic","Extrapolate=Linear","MultiX=Average","Skip=True","Sort=True")</f>
        <v>14.452349389130029</v>
      </c>
      <c r="U3773" s="43">
        <f ca="1">_xll.BInterpol('Base CDI'!$H$4:$H$28,'Base CDI'!$I$4:$I$29,S3773,"Cubic","Extrapolate=Linear","MultiX=Average","Skip=True","Sort=True")</f>
        <v>14.280897238247013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49535</v>
      </c>
      <c r="T3774" s="43">
        <f ca="1">_xll.BInterpol('Base CDI'!$H$4:$H$28,'Base CDI'!$J$4:$J$29,S3774,"Cubic","Extrapolate=Linear","MultiX=Average","Skip=True","Sort=True")</f>
        <v>14.452351684655746</v>
      </c>
      <c r="U3774" s="43">
        <f ca="1">_xll.BInterpol('Base CDI'!$H$4:$H$28,'Base CDI'!$I$4:$I$29,S3774,"Cubic","Extrapolate=Linear","MultiX=Average","Skip=True","Sort=True")</f>
        <v>14.280907262030716</v>
      </c>
    </row>
    <row r="3775" spans="16:21" x14ac:dyDescent="0.25">
      <c r="P3775" s="10">
        <v>40003</v>
      </c>
      <c r="Q3775">
        <v>21.48358</v>
      </c>
      <c r="S3775" s="42">
        <f t="shared" ca="1" si="63"/>
        <v>49536</v>
      </c>
      <c r="T3775" s="43">
        <f ca="1">_xll.BInterpol('Base CDI'!$H$4:$H$28,'Base CDI'!$J$4:$J$29,S3775,"Cubic","Extrapolate=Linear","MultiX=Average","Skip=True","Sort=True")</f>
        <v>14.452354020728576</v>
      </c>
      <c r="U3775" s="43">
        <f ca="1">_xll.BInterpol('Base CDI'!$H$4:$H$28,'Base CDI'!$I$4:$I$29,S3775,"Cubic","Extrapolate=Linear","MultiX=Average","Skip=True","Sort=True")</f>
        <v>14.280917332484599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49537</v>
      </c>
      <c r="T3776" s="43">
        <f ca="1">_xll.BInterpol('Base CDI'!$H$4:$H$28,'Base CDI'!$J$4:$J$29,S3776,"Cubic","Extrapolate=Linear","MultiX=Average","Skip=True","Sort=True")</f>
        <v>14.452356397268547</v>
      </c>
      <c r="U3776" s="43">
        <f ca="1">_xll.BInterpol('Base CDI'!$H$4:$H$28,'Base CDI'!$I$4:$I$29,S3776,"Cubic","Extrapolate=Linear","MultiX=Average","Skip=True","Sort=True")</f>
        <v>14.280927449516609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49538</v>
      </c>
      <c r="T3777" s="43">
        <f ca="1">_xll.BInterpol('Base CDI'!$H$4:$H$28,'Base CDI'!$J$4:$J$29,S3777,"Cubic","Extrapolate=Linear","MultiX=Average","Skip=True","Sort=True")</f>
        <v>14.452358814195682</v>
      </c>
      <c r="U3777" s="43">
        <f ca="1">_xll.BInterpol('Base CDI'!$H$4:$H$28,'Base CDI'!$I$4:$I$29,S3777,"Cubic","Extrapolate=Linear","MultiX=Average","Skip=True","Sort=True")</f>
        <v>14.280937613034695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49539</v>
      </c>
      <c r="T3778" s="43">
        <f ca="1">_xll.BInterpol('Base CDI'!$H$4:$H$28,'Base CDI'!$J$4:$J$29,S3778,"Cubic","Extrapolate=Linear","MultiX=Average","Skip=True","Sort=True")</f>
        <v>14.452361271430007</v>
      </c>
      <c r="U3778" s="43">
        <f ca="1">_xll.BInterpol('Base CDI'!$H$4:$H$28,'Base CDI'!$I$4:$I$29,S3778,"Cubic","Extrapolate=Linear","MultiX=Average","Skip=True","Sort=True")</f>
        <v>14.280947822946805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49540</v>
      </c>
      <c r="T3779" s="43">
        <f ca="1">_xll.BInterpol('Base CDI'!$H$4:$H$28,'Base CDI'!$J$4:$J$29,S3779,"Cubic","Extrapolate=Linear","MultiX=Average","Skip=True","Sort=True")</f>
        <v>14.452363768891548</v>
      </c>
      <c r="U3779" s="43">
        <f ca="1">_xll.BInterpol('Base CDI'!$H$4:$H$28,'Base CDI'!$I$4:$I$29,S3779,"Cubic","Extrapolate=Linear","MultiX=Average","Skip=True","Sort=True")</f>
        <v>14.280958079160888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49541</v>
      </c>
      <c r="T3780" s="43">
        <f ca="1">_xll.BInterpol('Base CDI'!$H$4:$H$28,'Base CDI'!$J$4:$J$29,S3780,"Cubic","Extrapolate=Linear","MultiX=Average","Skip=True","Sort=True")</f>
        <v>14.452366306500329</v>
      </c>
      <c r="U3780" s="43">
        <f ca="1">_xll.BInterpol('Base CDI'!$H$4:$H$28,'Base CDI'!$I$4:$I$29,S3780,"Cubic","Extrapolate=Linear","MultiX=Average","Skip=True","Sort=True")</f>
        <v>14.280968381584891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49542</v>
      </c>
      <c r="T3781" s="43">
        <f ca="1">_xll.BInterpol('Base CDI'!$H$4:$H$28,'Base CDI'!$J$4:$J$29,S3781,"Cubic","Extrapolate=Linear","MultiX=Average","Skip=True","Sort=True")</f>
        <v>14.452368884176376</v>
      </c>
      <c r="U3781" s="43">
        <f ca="1">_xll.BInterpol('Base CDI'!$H$4:$H$28,'Base CDI'!$I$4:$I$29,S3781,"Cubic","Extrapolate=Linear","MultiX=Average","Skip=True","Sort=True")</f>
        <v>14.280978730126764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49543</v>
      </c>
      <c r="T3782" s="43">
        <f ca="1">_xll.BInterpol('Base CDI'!$H$4:$H$28,'Base CDI'!$J$4:$J$29,S3782,"Cubic","Extrapolate=Linear","MultiX=Average","Skip=True","Sort=True")</f>
        <v>14.452371501839716</v>
      </c>
      <c r="U3782" s="43">
        <f ca="1">_xll.BInterpol('Base CDI'!$H$4:$H$28,'Base CDI'!$I$4:$I$29,S3782,"Cubic","Extrapolate=Linear","MultiX=Average","Skip=True","Sort=True")</f>
        <v>14.280989124694456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49544</v>
      </c>
      <c r="T3783" s="43">
        <f ca="1">_xll.BInterpol('Base CDI'!$H$4:$H$28,'Base CDI'!$J$4:$J$29,S3783,"Cubic","Extrapolate=Linear","MultiX=Average","Skip=True","Sort=True")</f>
        <v>14.452374159410372</v>
      </c>
      <c r="U3783" s="43">
        <f ca="1">_xll.BInterpol('Base CDI'!$H$4:$H$28,'Base CDI'!$I$4:$I$29,S3783,"Cubic","Extrapolate=Linear","MultiX=Average","Skip=True","Sort=True")</f>
        <v>14.280999565195913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49545</v>
      </c>
      <c r="T3784" s="43">
        <f ca="1">_xll.BInterpol('Base CDI'!$H$4:$H$28,'Base CDI'!$J$4:$J$29,S3784,"Cubic","Extrapolate=Linear","MultiX=Average","Skip=True","Sort=True")</f>
        <v>14.452376856808371</v>
      </c>
      <c r="U3784" s="43">
        <f ca="1">_xll.BInterpol('Base CDI'!$H$4:$H$28,'Base CDI'!$I$4:$I$29,S3784,"Cubic","Extrapolate=Linear","MultiX=Average","Skip=True","Sort=True")</f>
        <v>14.281010051539084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49546</v>
      </c>
      <c r="T3785" s="43">
        <f ca="1">_xll.BInterpol('Base CDI'!$H$4:$H$28,'Base CDI'!$J$4:$J$29,S3785,"Cubic","Extrapolate=Linear","MultiX=Average","Skip=True","Sort=True")</f>
        <v>14.452379593953738</v>
      </c>
      <c r="U3785" s="43">
        <f ca="1">_xll.BInterpol('Base CDI'!$H$4:$H$28,'Base CDI'!$I$4:$I$29,S3785,"Cubic","Extrapolate=Linear","MultiX=Average","Skip=True","Sort=True")</f>
        <v>14.281020583631918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49547</v>
      </c>
      <c r="T3786" s="43">
        <f ca="1">_xll.BInterpol('Base CDI'!$H$4:$H$28,'Base CDI'!$J$4:$J$29,S3786,"Cubic","Extrapolate=Linear","MultiX=Average","Skip=True","Sort=True")</f>
        <v>14.452382370766498</v>
      </c>
      <c r="U3786" s="43">
        <f ca="1">_xll.BInterpol('Base CDI'!$H$4:$H$28,'Base CDI'!$I$4:$I$29,S3786,"Cubic","Extrapolate=Linear","MultiX=Average","Skip=True","Sort=True")</f>
        <v>14.281031161382364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49548</v>
      </c>
      <c r="T3787" s="43">
        <f ca="1">_xll.BInterpol('Base CDI'!$H$4:$H$28,'Base CDI'!$J$4:$J$29,S3787,"Cubic","Extrapolate=Linear","MultiX=Average","Skip=True","Sort=True")</f>
        <v>14.452385187166678</v>
      </c>
      <c r="U3787" s="43">
        <f ca="1">_xll.BInterpol('Base CDI'!$H$4:$H$28,'Base CDI'!$I$4:$I$29,S3787,"Cubic","Extrapolate=Linear","MultiX=Average","Skip=True","Sort=True")</f>
        <v>14.281041784698369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49549</v>
      </c>
      <c r="T3788" s="43">
        <f ca="1">_xll.BInterpol('Base CDI'!$H$4:$H$28,'Base CDI'!$J$4:$J$29,S3788,"Cubic","Extrapolate=Linear","MultiX=Average","Skip=True","Sort=True")</f>
        <v>14.452388043074302</v>
      </c>
      <c r="U3788" s="43">
        <f ca="1">_xll.BInterpol('Base CDI'!$H$4:$H$28,'Base CDI'!$I$4:$I$29,S3788,"Cubic","Extrapolate=Linear","MultiX=Average","Skip=True","Sort=True")</f>
        <v>14.281052453487883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49550</v>
      </c>
      <c r="T3789" s="43">
        <f ca="1">_xll.BInterpol('Base CDI'!$H$4:$H$28,'Base CDI'!$J$4:$J$29,S3789,"Cubic","Extrapolate=Linear","MultiX=Average","Skip=True","Sort=True")</f>
        <v>14.452390938409396</v>
      </c>
      <c r="U3789" s="43">
        <f ca="1">_xll.BInterpol('Base CDI'!$H$4:$H$28,'Base CDI'!$I$4:$I$29,S3789,"Cubic","Extrapolate=Linear","MultiX=Average","Skip=True","Sort=True")</f>
        <v>14.281063167658852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49551</v>
      </c>
      <c r="T3790" s="43">
        <f ca="1">_xll.BInterpol('Base CDI'!$H$4:$H$28,'Base CDI'!$J$4:$J$29,S3790,"Cubic","Extrapolate=Linear","MultiX=Average","Skip=True","Sort=True")</f>
        <v>14.452393873091983</v>
      </c>
      <c r="U3790" s="43">
        <f ca="1">_xll.BInterpol('Base CDI'!$H$4:$H$28,'Base CDI'!$I$4:$I$29,S3790,"Cubic","Extrapolate=Linear","MultiX=Average","Skip=True","Sort=True")</f>
        <v>14.281073927119225</v>
      </c>
    </row>
    <row r="3791" spans="16:21" x14ac:dyDescent="0.25">
      <c r="P3791" s="10">
        <v>40025</v>
      </c>
      <c r="Q3791">
        <v>21.60014</v>
      </c>
      <c r="S3791" s="42">
        <f t="shared" ca="1" si="64"/>
        <v>49552</v>
      </c>
      <c r="T3791" s="43">
        <f ca="1">_xll.BInterpol('Base CDI'!$H$4:$H$28,'Base CDI'!$J$4:$J$29,S3791,"Cubic","Extrapolate=Linear","MultiX=Average","Skip=True","Sort=True")</f>
        <v>14.452396847042092</v>
      </c>
      <c r="U3791" s="43">
        <f ca="1">_xll.BInterpol('Base CDI'!$H$4:$H$28,'Base CDI'!$I$4:$I$29,S3791,"Cubic","Extrapolate=Linear","MultiX=Average","Skip=True","Sort=True")</f>
        <v>14.281084731776952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49553</v>
      </c>
      <c r="T3792" s="43">
        <f ca="1">_xll.BInterpol('Base CDI'!$H$4:$H$28,'Base CDI'!$J$4:$J$29,S3792,"Cubic","Extrapolate=Linear","MultiX=Average","Skip=True","Sort=True")</f>
        <v>14.452399860179748</v>
      </c>
      <c r="U3792" s="43">
        <f ca="1">_xll.BInterpol('Base CDI'!$H$4:$H$28,'Base CDI'!$I$4:$I$29,S3792,"Cubic","Extrapolate=Linear","MultiX=Average","Skip=True","Sort=True")</f>
        <v>14.281095581539981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49554</v>
      </c>
      <c r="T3793" s="43">
        <f ca="1">_xll.BInterpol('Base CDI'!$H$4:$H$28,'Base CDI'!$J$4:$J$29,S3793,"Cubic","Extrapolate=Linear","MultiX=Average","Skip=True","Sort=True")</f>
        <v>14.452402912424974</v>
      </c>
      <c r="U3793" s="43">
        <f ca="1">_xll.BInterpol('Base CDI'!$H$4:$H$28,'Base CDI'!$I$4:$I$29,S3793,"Cubic","Extrapolate=Linear","MultiX=Average","Skip=True","Sort=True")</f>
        <v>14.281106476316259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49555</v>
      </c>
      <c r="T3794" s="43">
        <f ca="1">_xll.BInterpol('Base CDI'!$H$4:$H$28,'Base CDI'!$J$4:$J$29,S3794,"Cubic","Extrapolate=Linear","MultiX=Average","Skip=True","Sort=True")</f>
        <v>14.452406003697796</v>
      </c>
      <c r="U3794" s="43">
        <f ca="1">_xll.BInterpol('Base CDI'!$H$4:$H$28,'Base CDI'!$I$4:$I$29,S3794,"Cubic","Extrapolate=Linear","MultiX=Average","Skip=True","Sort=True")</f>
        <v>14.281117416013736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49556</v>
      </c>
      <c r="T3795" s="43">
        <f ca="1">_xll.BInterpol('Base CDI'!$H$4:$H$28,'Base CDI'!$J$4:$J$29,S3795,"Cubic","Extrapolate=Linear","MultiX=Average","Skip=True","Sort=True")</f>
        <v>14.452409133918241</v>
      </c>
      <c r="U3795" s="43">
        <f ca="1">_xll.BInterpol('Base CDI'!$H$4:$H$28,'Base CDI'!$I$4:$I$29,S3795,"Cubic","Extrapolate=Linear","MultiX=Average","Skip=True","Sort=True")</f>
        <v>14.281128400540359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49557</v>
      </c>
      <c r="T3796" s="43">
        <f ca="1">_xll.BInterpol('Base CDI'!$H$4:$H$28,'Base CDI'!$J$4:$J$29,S3796,"Cubic","Extrapolate=Linear","MultiX=Average","Skip=True","Sort=True")</f>
        <v>14.452412303006334</v>
      </c>
      <c r="U3796" s="43">
        <f ca="1">_xll.BInterpol('Base CDI'!$H$4:$H$28,'Base CDI'!$I$4:$I$29,S3796,"Cubic","Extrapolate=Linear","MultiX=Average","Skip=True","Sort=True")</f>
        <v>14.281139429804076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49558</v>
      </c>
      <c r="T3797" s="43">
        <f ca="1">_xll.BInterpol('Base CDI'!$H$4:$H$28,'Base CDI'!$J$4:$J$29,S3797,"Cubic","Extrapolate=Linear","MultiX=Average","Skip=True","Sort=True")</f>
        <v>14.4524155108821</v>
      </c>
      <c r="U3797" s="43">
        <f ca="1">_xll.BInterpol('Base CDI'!$H$4:$H$28,'Base CDI'!$I$4:$I$29,S3797,"Cubic","Extrapolate=Linear","MultiX=Average","Skip=True","Sort=True")</f>
        <v>14.281150503712837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49559</v>
      </c>
      <c r="T3798" s="43">
        <f ca="1">_xll.BInterpol('Base CDI'!$H$4:$H$28,'Base CDI'!$J$4:$J$29,S3798,"Cubic","Extrapolate=Linear","MultiX=Average","Skip=True","Sort=True")</f>
        <v>14.452418757465564</v>
      </c>
      <c r="U3798" s="43">
        <f ca="1">_xll.BInterpol('Base CDI'!$H$4:$H$28,'Base CDI'!$I$4:$I$29,S3798,"Cubic","Extrapolate=Linear","MultiX=Average","Skip=True","Sort=True")</f>
        <v>14.281161622174588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49560</v>
      </c>
      <c r="T3799" s="43">
        <f ca="1">_xll.BInterpol('Base CDI'!$H$4:$H$28,'Base CDI'!$J$4:$J$29,S3799,"Cubic","Extrapolate=Linear","MultiX=Average","Skip=True","Sort=True")</f>
        <v>14.452422042676751</v>
      </c>
      <c r="U3799" s="43">
        <f ca="1">_xll.BInterpol('Base CDI'!$H$4:$H$28,'Base CDI'!$I$4:$I$29,S3799,"Cubic","Extrapolate=Linear","MultiX=Average","Skip=True","Sort=True")</f>
        <v>14.281172785097281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49561</v>
      </c>
      <c r="T3800" s="43">
        <f ca="1">_xll.BInterpol('Base CDI'!$H$4:$H$28,'Base CDI'!$J$4:$J$29,S3800,"Cubic","Extrapolate=Linear","MultiX=Average","Skip=True","Sort=True")</f>
        <v>14.452425366435689</v>
      </c>
      <c r="U3800" s="43">
        <f ca="1">_xll.BInterpol('Base CDI'!$H$4:$H$28,'Base CDI'!$I$4:$I$29,S3800,"Cubic","Extrapolate=Linear","MultiX=Average","Skip=True","Sort=True")</f>
        <v>14.281183992388861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49562</v>
      </c>
      <c r="T3801" s="43">
        <f ca="1">_xll.BInterpol('Base CDI'!$H$4:$H$28,'Base CDI'!$J$4:$J$29,S3801,"Cubic","Extrapolate=Linear","MultiX=Average","Skip=True","Sort=True")</f>
        <v>14.452428728662399</v>
      </c>
      <c r="U3801" s="43">
        <f ca="1">_xll.BInterpol('Base CDI'!$H$4:$H$28,'Base CDI'!$I$4:$I$29,S3801,"Cubic","Extrapolate=Linear","MultiX=Average","Skip=True","Sort=True")</f>
        <v>14.281195243957278</v>
      </c>
    </row>
    <row r="3802" spans="16:21" x14ac:dyDescent="0.25">
      <c r="P3802" s="10">
        <v>40042</v>
      </c>
      <c r="Q3802">
        <v>21.67822</v>
      </c>
      <c r="S3802" s="42">
        <f t="shared" ca="1" si="64"/>
        <v>49563</v>
      </c>
      <c r="T3802" s="43">
        <f ca="1">_xll.BInterpol('Base CDI'!$H$4:$H$28,'Base CDI'!$J$4:$J$29,S3802,"Cubic","Extrapolate=Linear","MultiX=Average","Skip=True","Sort=True")</f>
        <v>14.452432129276911</v>
      </c>
      <c r="U3802" s="43">
        <f ca="1">_xll.BInterpol('Base CDI'!$H$4:$H$28,'Base CDI'!$I$4:$I$29,S3802,"Cubic","Extrapolate=Linear","MultiX=Average","Skip=True","Sort=True")</f>
        <v>14.281206539710482</v>
      </c>
    </row>
    <row r="3803" spans="16:21" x14ac:dyDescent="0.25">
      <c r="P3803" s="10">
        <v>40043</v>
      </c>
      <c r="Q3803">
        <v>21.68534</v>
      </c>
      <c r="S3803" s="42">
        <f t="shared" ca="1" si="64"/>
        <v>49564</v>
      </c>
      <c r="T3803" s="43">
        <f ca="1">_xll.BInterpol('Base CDI'!$H$4:$H$28,'Base CDI'!$J$4:$J$29,S3803,"Cubic","Extrapolate=Linear","MultiX=Average","Skip=True","Sort=True")</f>
        <v>14.452435568199249</v>
      </c>
      <c r="U3803" s="43">
        <f ca="1">_xll.BInterpol('Base CDI'!$H$4:$H$28,'Base CDI'!$I$4:$I$29,S3803,"Cubic","Extrapolate=Linear","MultiX=Average","Skip=True","Sort=True")</f>
        <v>14.281217879556417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49565</v>
      </c>
      <c r="T3804" s="43">
        <f ca="1">_xll.BInterpol('Base CDI'!$H$4:$H$28,'Base CDI'!$J$4:$J$29,S3804,"Cubic","Extrapolate=Linear","MultiX=Average","Skip=True","Sort=True")</f>
        <v>14.452439045349438</v>
      </c>
      <c r="U3804" s="43">
        <f ca="1">_xll.BInterpol('Base CDI'!$H$4:$H$28,'Base CDI'!$I$4:$I$29,S3804,"Cubic","Extrapolate=Linear","MultiX=Average","Skip=True","Sort=True")</f>
        <v>14.281229263403034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49566</v>
      </c>
      <c r="T3805" s="43">
        <f ca="1">_xll.BInterpol('Base CDI'!$H$4:$H$28,'Base CDI'!$J$4:$J$29,S3805,"Cubic","Extrapolate=Linear","MultiX=Average","Skip=True","Sort=True")</f>
        <v>14.452442560647501</v>
      </c>
      <c r="U3805" s="43">
        <f ca="1">_xll.BInterpol('Base CDI'!$H$4:$H$28,'Base CDI'!$I$4:$I$29,S3805,"Cubic","Extrapolate=Linear","MultiX=Average","Skip=True","Sort=True")</f>
        <v>14.281240691158281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49567</v>
      </c>
      <c r="T3806" s="43">
        <f ca="1">_xll.BInterpol('Base CDI'!$H$4:$H$28,'Base CDI'!$J$4:$J$29,S3806,"Cubic","Extrapolate=Linear","MultiX=Average","Skip=True","Sort=True")</f>
        <v>14.452446114013467</v>
      </c>
      <c r="U3806" s="43">
        <f ca="1">_xll.BInterpol('Base CDI'!$H$4:$H$28,'Base CDI'!$I$4:$I$29,S3806,"Cubic","Extrapolate=Linear","MultiX=Average","Skip=True","Sort=True")</f>
        <v>14.281252162730107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49568</v>
      </c>
      <c r="T3807" s="43">
        <f ca="1">_xll.BInterpol('Base CDI'!$H$4:$H$28,'Base CDI'!$J$4:$J$29,S3807,"Cubic","Extrapolate=Linear","MultiX=Average","Skip=True","Sort=True")</f>
        <v>14.452449705367362</v>
      </c>
      <c r="U3807" s="43">
        <f ca="1">_xll.BInterpol('Base CDI'!$H$4:$H$28,'Base CDI'!$I$4:$I$29,S3807,"Cubic","Extrapolate=Linear","MultiX=Average","Skip=True","Sort=True")</f>
        <v>14.281263678026461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49569</v>
      </c>
      <c r="T3808" s="43">
        <f ca="1">_xll.BInterpol('Base CDI'!$H$4:$H$28,'Base CDI'!$J$4:$J$29,S3808,"Cubic","Extrapolate=Linear","MultiX=Average","Skip=True","Sort=True")</f>
        <v>14.452453334629208</v>
      </c>
      <c r="U3808" s="43">
        <f ca="1">_xll.BInterpol('Base CDI'!$H$4:$H$28,'Base CDI'!$I$4:$I$29,S3808,"Cubic","Extrapolate=Linear","MultiX=Average","Skip=True","Sort=True")</f>
        <v>14.281275236955288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49570</v>
      </c>
      <c r="T3809" s="43">
        <f ca="1">_xll.BInterpol('Base CDI'!$H$4:$H$28,'Base CDI'!$J$4:$J$29,S3809,"Cubic","Extrapolate=Linear","MultiX=Average","Skip=True","Sort=True")</f>
        <v>14.452457001719031</v>
      </c>
      <c r="U3809" s="43">
        <f ca="1">_xll.BInterpol('Base CDI'!$H$4:$H$28,'Base CDI'!$I$4:$I$29,S3809,"Cubic","Extrapolate=Linear","MultiX=Average","Skip=True","Sort=True")</f>
        <v>14.28128683942454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49571</v>
      </c>
      <c r="T3810" s="43">
        <f ca="1">_xll.BInterpol('Base CDI'!$H$4:$H$28,'Base CDI'!$J$4:$J$29,S3810,"Cubic","Extrapolate=Linear","MultiX=Average","Skip=True","Sort=True")</f>
        <v>14.45246070655686</v>
      </c>
      <c r="U3810" s="43">
        <f ca="1">_xll.BInterpol('Base CDI'!$H$4:$H$28,'Base CDI'!$I$4:$I$29,S3810,"Cubic","Extrapolate=Linear","MultiX=Average","Skip=True","Sort=True")</f>
        <v>14.281298485342164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49572</v>
      </c>
      <c r="T3811" s="43">
        <f ca="1">_xll.BInterpol('Base CDI'!$H$4:$H$28,'Base CDI'!$J$4:$J$29,S3811,"Cubic","Extrapolate=Linear","MultiX=Average","Skip=True","Sort=True")</f>
        <v>14.452464449062715</v>
      </c>
      <c r="U3811" s="43">
        <f ca="1">_xll.BInterpol('Base CDI'!$H$4:$H$28,'Base CDI'!$I$4:$I$29,S3811,"Cubic","Extrapolate=Linear","MultiX=Average","Skip=True","Sort=True")</f>
        <v>14.281310174616108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49573</v>
      </c>
      <c r="T3812" s="43">
        <f ca="1">_xll.BInterpol('Base CDI'!$H$4:$H$28,'Base CDI'!$J$4:$J$29,S3812,"Cubic","Extrapolate=Linear","MultiX=Average","Skip=True","Sort=True")</f>
        <v>14.452468229156626</v>
      </c>
      <c r="U3812" s="43">
        <f ca="1">_xll.BInterpol('Base CDI'!$H$4:$H$28,'Base CDI'!$I$4:$I$29,S3812,"Cubic","Extrapolate=Linear","MultiX=Average","Skip=True","Sort=True")</f>
        <v>14.28132190715432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49574</v>
      </c>
      <c r="T3813" s="43">
        <f ca="1">_xll.BInterpol('Base CDI'!$H$4:$H$28,'Base CDI'!$J$4:$J$29,S3813,"Cubic","Extrapolate=Linear","MultiX=Average","Skip=True","Sort=True")</f>
        <v>14.452472046758617</v>
      </c>
      <c r="U3813" s="43">
        <f ca="1">_xll.BInterpol('Base CDI'!$H$4:$H$28,'Base CDI'!$I$4:$I$29,S3813,"Cubic","Extrapolate=Linear","MultiX=Average","Skip=True","Sort=True")</f>
        <v>14.28133368286475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49575</v>
      </c>
      <c r="T3814" s="43">
        <f ca="1">_xll.BInterpol('Base CDI'!$H$4:$H$28,'Base CDI'!$J$4:$J$29,S3814,"Cubic","Extrapolate=Linear","MultiX=Average","Skip=True","Sort=True")</f>
        <v>14.452475901788711</v>
      </c>
      <c r="U3814" s="43">
        <f ca="1">_xll.BInterpol('Base CDI'!$H$4:$H$28,'Base CDI'!$I$4:$I$29,S3814,"Cubic","Extrapolate=Linear","MultiX=Average","Skip=True","Sort=True")</f>
        <v>14.281345501655345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49576</v>
      </c>
      <c r="T3815" s="43">
        <f ca="1">_xll.BInterpol('Base CDI'!$H$4:$H$28,'Base CDI'!$J$4:$J$29,S3815,"Cubic","Extrapolate=Linear","MultiX=Average","Skip=True","Sort=True")</f>
        <v>14.452479794166937</v>
      </c>
      <c r="U3815" s="43">
        <f ca="1">_xll.BInterpol('Base CDI'!$H$4:$H$28,'Base CDI'!$I$4:$I$29,S3815,"Cubic","Extrapolate=Linear","MultiX=Average","Skip=True","Sort=True")</f>
        <v>14.281357363434052</v>
      </c>
    </row>
    <row r="3816" spans="16:21" x14ac:dyDescent="0.25">
      <c r="P3816" s="10">
        <v>40060</v>
      </c>
      <c r="Q3816">
        <v>21.77805</v>
      </c>
      <c r="S3816" s="42">
        <f t="shared" ca="1" si="64"/>
        <v>49577</v>
      </c>
      <c r="T3816" s="43">
        <f ca="1">_xll.BInterpol('Base CDI'!$H$4:$H$28,'Base CDI'!$J$4:$J$29,S3816,"Cubic","Extrapolate=Linear","MultiX=Average","Skip=True","Sort=True")</f>
        <v>14.452483723813319</v>
      </c>
      <c r="U3816" s="43">
        <f ca="1">_xll.BInterpol('Base CDI'!$H$4:$H$28,'Base CDI'!$I$4:$I$29,S3816,"Cubic","Extrapolate=Linear","MultiX=Average","Skip=True","Sort=True")</f>
        <v>14.281369268108824</v>
      </c>
    </row>
    <row r="3817" spans="16:21" x14ac:dyDescent="0.25">
      <c r="P3817" s="10">
        <v>40064</v>
      </c>
      <c r="Q3817">
        <v>21.7852</v>
      </c>
      <c r="S3817" s="42">
        <f t="shared" ca="1" si="64"/>
        <v>49578</v>
      </c>
      <c r="T3817" s="43">
        <f ca="1">_xll.BInterpol('Base CDI'!$H$4:$H$28,'Base CDI'!$J$4:$J$29,S3817,"Cubic","Extrapolate=Linear","MultiX=Average","Skip=True","Sort=True")</f>
        <v>14.452487690647882</v>
      </c>
      <c r="U3817" s="43">
        <f ca="1">_xll.BInterpol('Base CDI'!$H$4:$H$28,'Base CDI'!$I$4:$I$29,S3817,"Cubic","Extrapolate=Linear","MultiX=Average","Skip=True","Sort=True")</f>
        <v>14.281381215587606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49579</v>
      </c>
      <c r="T3818" s="43">
        <f ca="1">_xll.BInterpol('Base CDI'!$H$4:$H$28,'Base CDI'!$J$4:$J$29,S3818,"Cubic","Extrapolate=Linear","MultiX=Average","Skip=True","Sort=True")</f>
        <v>14.452491694590652</v>
      </c>
      <c r="U3818" s="43">
        <f ca="1">_xll.BInterpol('Base CDI'!$H$4:$H$28,'Base CDI'!$I$4:$I$29,S3818,"Cubic","Extrapolate=Linear","MultiX=Average","Skip=True","Sort=True")</f>
        <v>14.281393205778345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49580</v>
      </c>
      <c r="T3819" s="43">
        <f ca="1">_xll.BInterpol('Base CDI'!$H$4:$H$28,'Base CDI'!$J$4:$J$29,S3819,"Cubic","Extrapolate=Linear","MultiX=Average","Skip=True","Sort=True")</f>
        <v>14.452495735561653</v>
      </c>
      <c r="U3819" s="43">
        <f ca="1">_xll.BInterpol('Base CDI'!$H$4:$H$28,'Base CDI'!$I$4:$I$29,S3819,"Cubic","Extrapolate=Linear","MultiX=Average","Skip=True","Sort=True")</f>
        <v>14.281405238588993</v>
      </c>
    </row>
    <row r="3820" spans="16:21" x14ac:dyDescent="0.25">
      <c r="P3820" s="10">
        <v>40067</v>
      </c>
      <c r="Q3820">
        <v>21.80667</v>
      </c>
      <c r="S3820" s="42">
        <f t="shared" ca="1" si="64"/>
        <v>49581</v>
      </c>
      <c r="T3820" s="43">
        <f ca="1">_xll.BInterpol('Base CDI'!$H$4:$H$28,'Base CDI'!$J$4:$J$29,S3820,"Cubic","Extrapolate=Linear","MultiX=Average","Skip=True","Sort=True")</f>
        <v>14.452499813480912</v>
      </c>
      <c r="U3820" s="43">
        <f ca="1">_xll.BInterpol('Base CDI'!$H$4:$H$28,'Base CDI'!$I$4:$I$29,S3820,"Cubic","Extrapolate=Linear","MultiX=Average","Skip=True","Sort=True")</f>
        <v>14.281417313927497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49582</v>
      </c>
      <c r="T3821" s="43">
        <f ca="1">_xll.BInterpol('Base CDI'!$H$4:$H$28,'Base CDI'!$J$4:$J$29,S3821,"Cubic","Extrapolate=Linear","MultiX=Average","Skip=True","Sort=True")</f>
        <v>14.452503928268454</v>
      </c>
      <c r="U3821" s="43">
        <f ca="1">_xll.BInterpol('Base CDI'!$H$4:$H$28,'Base CDI'!$I$4:$I$29,S3821,"Cubic","Extrapolate=Linear","MultiX=Average","Skip=True","Sort=True")</f>
        <v>14.281429431701802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49583</v>
      </c>
      <c r="T3822" s="43">
        <f ca="1">_xll.BInterpol('Base CDI'!$H$4:$H$28,'Base CDI'!$J$4:$J$29,S3822,"Cubic","Extrapolate=Linear","MultiX=Average","Skip=True","Sort=True")</f>
        <v>14.452508079844305</v>
      </c>
      <c r="U3822" s="43">
        <f ca="1">_xll.BInterpol('Base CDI'!$H$4:$H$28,'Base CDI'!$I$4:$I$29,S3822,"Cubic","Extrapolate=Linear","MultiX=Average","Skip=True","Sort=True")</f>
        <v>14.281441591819862</v>
      </c>
    </row>
    <row r="3823" spans="16:21" x14ac:dyDescent="0.25">
      <c r="P3823" s="10">
        <v>40072</v>
      </c>
      <c r="Q3823">
        <v>21.82816</v>
      </c>
      <c r="S3823" s="42">
        <f t="shared" ca="1" si="64"/>
        <v>49584</v>
      </c>
      <c r="T3823" s="43">
        <f ca="1">_xll.BInterpol('Base CDI'!$H$4:$H$28,'Base CDI'!$J$4:$J$29,S3823,"Cubic","Extrapolate=Linear","MultiX=Average","Skip=True","Sort=True")</f>
        <v>14.452512268128491</v>
      </c>
      <c r="U3823" s="43">
        <f ca="1">_xll.BInterpol('Base CDI'!$H$4:$H$28,'Base CDI'!$I$4:$I$29,S3823,"Cubic","Extrapolate=Linear","MultiX=Average","Skip=True","Sort=True")</f>
        <v>14.281453794189622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49585</v>
      </c>
      <c r="T3824" s="43">
        <f ca="1">_xll.BInterpol('Base CDI'!$H$4:$H$28,'Base CDI'!$J$4:$J$29,S3824,"Cubic","Extrapolate=Linear","MultiX=Average","Skip=True","Sort=True")</f>
        <v>14.452516493041035</v>
      </c>
      <c r="U3824" s="43">
        <f ca="1">_xll.BInterpol('Base CDI'!$H$4:$H$28,'Base CDI'!$I$4:$I$29,S3824,"Cubic","Extrapolate=Linear","MultiX=Average","Skip=True","Sort=True")</f>
        <v>14.281466038719032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49586</v>
      </c>
      <c r="T3825" s="43">
        <f ca="1">_xll.BInterpol('Base CDI'!$H$4:$H$28,'Base CDI'!$J$4:$J$29,S3825,"Cubic","Extrapolate=Linear","MultiX=Average","Skip=True","Sort=True")</f>
        <v>14.452520754501963</v>
      </c>
      <c r="U3825" s="43">
        <f ca="1">_xll.BInterpol('Base CDI'!$H$4:$H$28,'Base CDI'!$I$4:$I$29,S3825,"Cubic","Extrapolate=Linear","MultiX=Average","Skip=True","Sort=True")</f>
        <v>14.281478325316037</v>
      </c>
    </row>
    <row r="3826" spans="16:21" x14ac:dyDescent="0.25">
      <c r="P3826" s="10">
        <v>40077</v>
      </c>
      <c r="Q3826">
        <v>21.84967</v>
      </c>
      <c r="S3826" s="42">
        <f t="shared" ca="1" si="64"/>
        <v>49587</v>
      </c>
      <c r="T3826" s="43">
        <f ca="1">_xll.BInterpol('Base CDI'!$H$4:$H$28,'Base CDI'!$J$4:$J$29,S3826,"Cubic","Extrapolate=Linear","MultiX=Average","Skip=True","Sort=True")</f>
        <v>14.452525052431302</v>
      </c>
      <c r="U3826" s="43">
        <f ca="1">_xll.BInterpol('Base CDI'!$H$4:$H$28,'Base CDI'!$I$4:$I$29,S3826,"Cubic","Extrapolate=Linear","MultiX=Average","Skip=True","Sort=True")</f>
        <v>14.281490653888589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49588</v>
      </c>
      <c r="T3827" s="43">
        <f ca="1">_xll.BInterpol('Base CDI'!$H$4:$H$28,'Base CDI'!$J$4:$J$29,S3827,"Cubic","Extrapolate=Linear","MultiX=Average","Skip=True","Sort=True")</f>
        <v>14.452529386749076</v>
      </c>
      <c r="U3827" s="43">
        <f ca="1">_xll.BInterpol('Base CDI'!$H$4:$H$28,'Base CDI'!$I$4:$I$29,S3827,"Cubic","Extrapolate=Linear","MultiX=Average","Skip=True","Sort=True")</f>
        <v>14.281503024344635</v>
      </c>
    </row>
    <row r="3828" spans="16:21" x14ac:dyDescent="0.25">
      <c r="P3828" s="10">
        <v>40079</v>
      </c>
      <c r="Q3828">
        <v>21.86403</v>
      </c>
      <c r="S3828" s="42">
        <f t="shared" ca="1" si="64"/>
        <v>49589</v>
      </c>
      <c r="T3828" s="43">
        <f ca="1">_xll.BInterpol('Base CDI'!$H$4:$H$28,'Base CDI'!$J$4:$J$29,S3828,"Cubic","Extrapolate=Linear","MultiX=Average","Skip=True","Sort=True")</f>
        <v>14.452533757375312</v>
      </c>
      <c r="U3828" s="43">
        <f ca="1">_xll.BInterpol('Base CDI'!$H$4:$H$28,'Base CDI'!$I$4:$I$29,S3828,"Cubic","Extrapolate=Linear","MultiX=Average","Skip=True","Sort=True")</f>
        <v>14.281515436592125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49590</v>
      </c>
      <c r="T3829" s="43">
        <f ca="1">_xll.BInterpol('Base CDI'!$H$4:$H$28,'Base CDI'!$J$4:$J$29,S3829,"Cubic","Extrapolate=Linear","MultiX=Average","Skip=True","Sort=True")</f>
        <v>14.452538164230033</v>
      </c>
      <c r="U3829" s="43">
        <f ca="1">_xll.BInterpol('Base CDI'!$H$4:$H$28,'Base CDI'!$I$4:$I$29,S3829,"Cubic","Extrapolate=Linear","MultiX=Average","Skip=True","Sort=True")</f>
        <v>14.281527890539005</v>
      </c>
    </row>
    <row r="3830" spans="16:21" x14ac:dyDescent="0.25">
      <c r="P3830" s="10">
        <v>40081</v>
      </c>
      <c r="Q3830">
        <v>21.87839</v>
      </c>
      <c r="S3830" s="42">
        <f t="shared" ca="1" si="64"/>
        <v>49591</v>
      </c>
      <c r="T3830" s="43">
        <f ca="1">_xll.BInterpol('Base CDI'!$H$4:$H$28,'Base CDI'!$J$4:$J$29,S3830,"Cubic","Extrapolate=Linear","MultiX=Average","Skip=True","Sort=True")</f>
        <v>14.452542607233266</v>
      </c>
      <c r="U3830" s="43">
        <f ca="1">_xll.BInterpol('Base CDI'!$H$4:$H$28,'Base CDI'!$I$4:$I$29,S3830,"Cubic","Extrapolate=Linear","MultiX=Average","Skip=True","Sort=True")</f>
        <v>14.281540386093223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49592</v>
      </c>
      <c r="T3831" s="43">
        <f ca="1">_xll.BInterpol('Base CDI'!$H$4:$H$28,'Base CDI'!$J$4:$J$29,S3831,"Cubic","Extrapolate=Linear","MultiX=Average","Skip=True","Sort=True")</f>
        <v>14.452547086305035</v>
      </c>
      <c r="U3831" s="43">
        <f ca="1">_xll.BInterpol('Base CDI'!$H$4:$H$28,'Base CDI'!$I$4:$I$29,S3831,"Cubic","Extrapolate=Linear","MultiX=Average","Skip=True","Sort=True")</f>
        <v>14.28155292316273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49593</v>
      </c>
      <c r="T3832" s="43">
        <f ca="1">_xll.BInterpol('Base CDI'!$H$4:$H$28,'Base CDI'!$J$4:$J$29,S3832,"Cubic","Extrapolate=Linear","MultiX=Average","Skip=True","Sort=True")</f>
        <v>14.452551601365368</v>
      </c>
      <c r="U3832" s="43">
        <f ca="1">_xll.BInterpol('Base CDI'!$H$4:$H$28,'Base CDI'!$I$4:$I$29,S3832,"Cubic","Extrapolate=Linear","MultiX=Average","Skip=True","Sort=True")</f>
        <v>14.281565501655473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49594</v>
      </c>
      <c r="T3833" s="43">
        <f ca="1">_xll.BInterpol('Base CDI'!$H$4:$H$28,'Base CDI'!$J$4:$J$29,S3833,"Cubic","Extrapolate=Linear","MultiX=Average","Skip=True","Sort=True")</f>
        <v>14.452556152334289</v>
      </c>
      <c r="U3833" s="43">
        <f ca="1">_xll.BInterpol('Base CDI'!$H$4:$H$28,'Base CDI'!$I$4:$I$29,S3833,"Cubic","Extrapolate=Linear","MultiX=Average","Skip=True","Sort=True")</f>
        <v>14.281578121479399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49595</v>
      </c>
      <c r="T3834" s="43">
        <f ca="1">_xll.BInterpol('Base CDI'!$H$4:$H$28,'Base CDI'!$J$4:$J$29,S3834,"Cubic","Extrapolate=Linear","MultiX=Average","Skip=True","Sort=True")</f>
        <v>14.452560739131822</v>
      </c>
      <c r="U3834" s="43">
        <f ca="1">_xll.BInterpol('Base CDI'!$H$4:$H$28,'Base CDI'!$I$4:$I$29,S3834,"Cubic","Extrapolate=Linear","MultiX=Average","Skip=True","Sort=True")</f>
        <v>14.281590782542459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49596</v>
      </c>
      <c r="T3835" s="43">
        <f ca="1">_xll.BInterpol('Base CDI'!$H$4:$H$28,'Base CDI'!$J$4:$J$29,S3835,"Cubic","Extrapolate=Linear","MultiX=Average","Skip=True","Sort=True")</f>
        <v>14.452565361677996</v>
      </c>
      <c r="U3835" s="43">
        <f ca="1">_xll.BInterpol('Base CDI'!$H$4:$H$28,'Base CDI'!$I$4:$I$29,S3835,"Cubic","Extrapolate=Linear","MultiX=Average","Skip=True","Sort=True")</f>
        <v>14.281603484752599</v>
      </c>
    </row>
    <row r="3836" spans="16:21" x14ac:dyDescent="0.25">
      <c r="P3836" s="10">
        <v>40091</v>
      </c>
      <c r="Q3836">
        <v>21.92146</v>
      </c>
      <c r="S3836" s="42">
        <f t="shared" ca="1" si="64"/>
        <v>49597</v>
      </c>
      <c r="T3836" s="43">
        <f ca="1">_xll.BInterpol('Base CDI'!$H$4:$H$28,'Base CDI'!$J$4:$J$29,S3836,"Cubic","Extrapolate=Linear","MultiX=Average","Skip=True","Sort=True")</f>
        <v>14.452570019892834</v>
      </c>
      <c r="U3836" s="43">
        <f ca="1">_xll.BInterpol('Base CDI'!$H$4:$H$28,'Base CDI'!$I$4:$I$29,S3836,"Cubic","Extrapolate=Linear","MultiX=Average","Skip=True","Sort=True")</f>
        <v>14.28161622801777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49598</v>
      </c>
      <c r="T3837" s="43">
        <f ca="1">_xll.BInterpol('Base CDI'!$H$4:$H$28,'Base CDI'!$J$4:$J$29,S3837,"Cubic","Extrapolate=Linear","MultiX=Average","Skip=True","Sort=True")</f>
        <v>14.452574713696361</v>
      </c>
      <c r="U3837" s="43">
        <f ca="1">_xll.BInterpol('Base CDI'!$H$4:$H$28,'Base CDI'!$I$4:$I$29,S3837,"Cubic","Extrapolate=Linear","MultiX=Average","Skip=True","Sort=True")</f>
        <v>14.281629012245917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49599</v>
      </c>
      <c r="T3838" s="43">
        <f ca="1">_xll.BInterpol('Base CDI'!$H$4:$H$28,'Base CDI'!$J$4:$J$29,S3838,"Cubic","Extrapolate=Linear","MultiX=Average","Skip=True","Sort=True")</f>
        <v>14.452579443008602</v>
      </c>
      <c r="U3838" s="43">
        <f ca="1">_xll.BInterpol('Base CDI'!$H$4:$H$28,'Base CDI'!$I$4:$I$29,S3838,"Cubic","Extrapolate=Linear","MultiX=Average","Skip=True","Sort=True")</f>
        <v>14.28164183734499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49600</v>
      </c>
      <c r="T3839" s="43">
        <f ca="1">_xll.BInterpol('Base CDI'!$H$4:$H$28,'Base CDI'!$J$4:$J$29,S3839,"Cubic","Extrapolate=Linear","MultiX=Average","Skip=True","Sort=True")</f>
        <v>14.452584207749585</v>
      </c>
      <c r="U3839" s="43">
        <f ca="1">_xll.BInterpol('Base CDI'!$H$4:$H$28,'Base CDI'!$I$4:$I$29,S3839,"Cubic","Extrapolate=Linear","MultiX=Average","Skip=True","Sort=True")</f>
        <v>14.281654703222939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49601</v>
      </c>
      <c r="T3840" s="43">
        <f ca="1">_xll.BInterpol('Base CDI'!$H$4:$H$28,'Base CDI'!$J$4:$J$29,S3840,"Cubic","Extrapolate=Linear","MultiX=Average","Skip=True","Sort=True")</f>
        <v>14.452589007839334</v>
      </c>
      <c r="U3840" s="43">
        <f ca="1">_xll.BInterpol('Base CDI'!$H$4:$H$28,'Base CDI'!$I$4:$I$29,S3840,"Cubic","Extrapolate=Linear","MultiX=Average","Skip=True","Sort=True")</f>
        <v>14.281667609787711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49602</v>
      </c>
      <c r="T3841" s="43">
        <f ca="1">_xll.BInterpol('Base CDI'!$H$4:$H$28,'Base CDI'!$J$4:$J$29,S3841,"Cubic","Extrapolate=Linear","MultiX=Average","Skip=True","Sort=True")</f>
        <v>14.452593843197873</v>
      </c>
      <c r="U3841" s="43">
        <f ca="1">_xll.BInterpol('Base CDI'!$H$4:$H$28,'Base CDI'!$I$4:$I$29,S3841,"Cubic","Extrapolate=Linear","MultiX=Average","Skip=True","Sort=True")</f>
        <v>14.281680556947254</v>
      </c>
    </row>
    <row r="3842" spans="16:21" x14ac:dyDescent="0.25">
      <c r="P3842" s="10">
        <v>40100</v>
      </c>
      <c r="Q3842">
        <v>21.96463</v>
      </c>
      <c r="S3842" s="42">
        <f t="shared" ca="1" si="64"/>
        <v>49603</v>
      </c>
      <c r="T3842" s="43">
        <f ca="1">_xll.BInterpol('Base CDI'!$H$4:$H$28,'Base CDI'!$J$4:$J$29,S3842,"Cubic","Extrapolate=Linear","MultiX=Average","Skip=True","Sort=True")</f>
        <v>14.45259871374523</v>
      </c>
      <c r="U3842" s="43">
        <f ca="1">_xll.BInterpol('Base CDI'!$H$4:$H$28,'Base CDI'!$I$4:$I$29,S3842,"Cubic","Extrapolate=Linear","MultiX=Average","Skip=True","Sort=True")</f>
        <v>14.281693544609515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49604</v>
      </c>
      <c r="T3843" s="43">
        <f ca="1">_xll.BInterpol('Base CDI'!$H$4:$H$28,'Base CDI'!$J$4:$J$29,S3843,"Cubic","Extrapolate=Linear","MultiX=Average","Skip=True","Sort=True")</f>
        <v>14.452603619401428</v>
      </c>
      <c r="U3843" s="43">
        <f ca="1">_xll.BInterpol('Base CDI'!$H$4:$H$28,'Base CDI'!$I$4:$I$29,S3843,"Cubic","Extrapolate=Linear","MultiX=Average","Skip=True","Sort=True")</f>
        <v>14.281706572682445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49605</v>
      </c>
      <c r="T3844" s="43">
        <f ca="1">_xll.BInterpol('Base CDI'!$H$4:$H$28,'Base CDI'!$J$4:$J$29,S3844,"Cubic","Extrapolate=Linear","MultiX=Average","Skip=True","Sort=True")</f>
        <v>14.452608560086494</v>
      </c>
      <c r="U3844" s="43">
        <f ca="1">_xll.BInterpol('Base CDI'!$H$4:$H$28,'Base CDI'!$I$4:$I$29,S3844,"Cubic","Extrapolate=Linear","MultiX=Average","Skip=True","Sort=True")</f>
        <v>14.281719641073993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49606</v>
      </c>
      <c r="T3845" s="43">
        <f ca="1">_xll.BInterpol('Base CDI'!$H$4:$H$28,'Base CDI'!$J$4:$J$29,S3845,"Cubic","Extrapolate=Linear","MultiX=Average","Skip=True","Sort=True")</f>
        <v>14.452613535720454</v>
      </c>
      <c r="U3845" s="43">
        <f ca="1">_xll.BInterpol('Base CDI'!$H$4:$H$28,'Base CDI'!$I$4:$I$29,S3845,"Cubic","Extrapolate=Linear","MultiX=Average","Skip=True","Sort=True")</f>
        <v>14.281732749692104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49607</v>
      </c>
      <c r="T3846" s="43">
        <f ca="1">_xll.BInterpol('Base CDI'!$H$4:$H$28,'Base CDI'!$J$4:$J$29,S3846,"Cubic","Extrapolate=Linear","MultiX=Average","Skip=True","Sort=True")</f>
        <v>14.452618546223331</v>
      </c>
      <c r="U3846" s="43">
        <f ca="1">_xll.BInterpol('Base CDI'!$H$4:$H$28,'Base CDI'!$I$4:$I$29,S3846,"Cubic","Extrapolate=Linear","MultiX=Average","Skip=True","Sort=True")</f>
        <v>14.281745898444727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49608</v>
      </c>
      <c r="T3847" s="43">
        <f ca="1">_xll.BInterpol('Base CDI'!$H$4:$H$28,'Base CDI'!$J$4:$J$29,S3847,"Cubic","Extrapolate=Linear","MultiX=Average","Skip=True","Sort=True")</f>
        <v>14.452623591515152</v>
      </c>
      <c r="U3847" s="43">
        <f ca="1">_xll.BInterpol('Base CDI'!$H$4:$H$28,'Base CDI'!$I$4:$I$29,S3847,"Cubic","Extrapolate=Linear","MultiX=Average","Skip=True","Sort=True")</f>
        <v>14.281759087239813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49609</v>
      </c>
      <c r="T3848" s="43">
        <f ca="1">_xll.BInterpol('Base CDI'!$H$4:$H$28,'Base CDI'!$J$4:$J$29,S3848,"Cubic","Extrapolate=Linear","MultiX=Average","Skip=True","Sort=True")</f>
        <v>14.452628671515944</v>
      </c>
      <c r="U3848" s="43">
        <f ca="1">_xll.BInterpol('Base CDI'!$H$4:$H$28,'Base CDI'!$I$4:$I$29,S3848,"Cubic","Extrapolate=Linear","MultiX=Average","Skip=True","Sort=True")</f>
        <v>14.281772315985309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49610</v>
      </c>
      <c r="T3849" s="43">
        <f ca="1">_xll.BInterpol('Base CDI'!$H$4:$H$28,'Base CDI'!$J$4:$J$29,S3849,"Cubic","Extrapolate=Linear","MultiX=Average","Skip=True","Sort=True")</f>
        <v>14.452633786145729</v>
      </c>
      <c r="U3849" s="43">
        <f ca="1">_xll.BInterpol('Base CDI'!$H$4:$H$28,'Base CDI'!$I$4:$I$29,S3849,"Cubic","Extrapolate=Linear","MultiX=Average","Skip=True","Sort=True")</f>
        <v>14.281785584589162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49611</v>
      </c>
      <c r="T3850" s="43">
        <f ca="1">_xll.BInterpol('Base CDI'!$H$4:$H$28,'Base CDI'!$J$4:$J$29,S3850,"Cubic","Extrapolate=Linear","MultiX=Average","Skip=True","Sort=True")</f>
        <v>14.452638935324535</v>
      </c>
      <c r="U3850" s="43">
        <f ca="1">_xll.BInterpol('Base CDI'!$H$4:$H$28,'Base CDI'!$I$4:$I$29,S3850,"Cubic","Extrapolate=Linear","MultiX=Average","Skip=True","Sort=True")</f>
        <v>14.281798892959323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49612</v>
      </c>
      <c r="T3851" s="43">
        <f ca="1">_xll.BInterpol('Base CDI'!$H$4:$H$28,'Base CDI'!$J$4:$J$29,S3851,"Cubic","Extrapolate=Linear","MultiX=Average","Skip=True","Sort=True")</f>
        <v>14.452644118972385</v>
      </c>
      <c r="U3851" s="43">
        <f ca="1">_xll.BInterpol('Base CDI'!$H$4:$H$28,'Base CDI'!$I$4:$I$29,S3851,"Cubic","Extrapolate=Linear","MultiX=Average","Skip=True","Sort=True")</f>
        <v>14.281812241003736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49613</v>
      </c>
      <c r="T3852" s="43">
        <f ca="1">_xll.BInterpol('Base CDI'!$H$4:$H$28,'Base CDI'!$J$4:$J$29,S3852,"Cubic","Extrapolate=Linear","MultiX=Average","Skip=True","Sort=True")</f>
        <v>14.452649337009307</v>
      </c>
      <c r="U3852" s="43">
        <f ca="1">_xll.BInterpol('Base CDI'!$H$4:$H$28,'Base CDI'!$I$4:$I$29,S3852,"Cubic","Extrapolate=Linear","MultiX=Average","Skip=True","Sort=True")</f>
        <v>14.281825628630356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49614</v>
      </c>
      <c r="T3853" s="43">
        <f ca="1">_xll.BInterpol('Base CDI'!$H$4:$H$28,'Base CDI'!$J$4:$J$29,S3853,"Cubic","Extrapolate=Linear","MultiX=Average","Skip=True","Sort=True")</f>
        <v>14.452654589355324</v>
      </c>
      <c r="U3853" s="43">
        <f ca="1">_xll.BInterpol('Base CDI'!$H$4:$H$28,'Base CDI'!$I$4:$I$29,S3853,"Cubic","Extrapolate=Linear","MultiX=Average","Skip=True","Sort=True")</f>
        <v>14.281839055747126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49615</v>
      </c>
      <c r="T3854" s="43">
        <f ca="1">_xll.BInterpol('Base CDI'!$H$4:$H$28,'Base CDI'!$J$4:$J$29,S3854,"Cubic","Extrapolate=Linear","MultiX=Average","Skip=True","Sort=True")</f>
        <v>14.452659875930465</v>
      </c>
      <c r="U3854" s="43">
        <f ca="1">_xll.BInterpol('Base CDI'!$H$4:$H$28,'Base CDI'!$I$4:$I$29,S3854,"Cubic","Extrapolate=Linear","MultiX=Average","Skip=True","Sort=True")</f>
        <v>14.281852522261996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49616</v>
      </c>
      <c r="T3855" s="43">
        <f ca="1">_xll.BInterpol('Base CDI'!$H$4:$H$28,'Base CDI'!$J$4:$J$29,S3855,"Cubic","Extrapolate=Linear","MultiX=Average","Skip=True","Sort=True")</f>
        <v>14.452665196654751</v>
      </c>
      <c r="U3855" s="43">
        <f ca="1">_xll.BInterpol('Base CDI'!$H$4:$H$28,'Base CDI'!$I$4:$I$29,S3855,"Cubic","Extrapolate=Linear","MultiX=Average","Skip=True","Sort=True")</f>
        <v>14.281866028082913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49617</v>
      </c>
      <c r="T3856" s="43">
        <f ca="1">_xll.BInterpol('Base CDI'!$H$4:$H$28,'Base CDI'!$J$4:$J$29,S3856,"Cubic","Extrapolate=Linear","MultiX=Average","Skip=True","Sort=True")</f>
        <v>14.452670551448211</v>
      </c>
      <c r="U3856" s="43">
        <f ca="1">_xll.BInterpol('Base CDI'!$H$4:$H$28,'Base CDI'!$I$4:$I$29,S3856,"Cubic","Extrapolate=Linear","MultiX=Average","Skip=True","Sort=True")</f>
        <v>14.281879573117829</v>
      </c>
    </row>
    <row r="3857" spans="16:21" x14ac:dyDescent="0.25">
      <c r="P3857" s="10">
        <v>40122</v>
      </c>
      <c r="Q3857">
        <v>22.073</v>
      </c>
      <c r="S3857" s="42">
        <f t="shared" ca="1" si="65"/>
        <v>49618</v>
      </c>
      <c r="T3857" s="43">
        <f ca="1">_xll.BInterpol('Base CDI'!$H$4:$H$28,'Base CDI'!$J$4:$J$29,S3857,"Cubic","Extrapolate=Linear","MultiX=Average","Skip=True","Sort=True")</f>
        <v>14.452675940230868</v>
      </c>
      <c r="U3857" s="43">
        <f ca="1">_xll.BInterpol('Base CDI'!$H$4:$H$28,'Base CDI'!$I$4:$I$29,S3857,"Cubic","Extrapolate=Linear","MultiX=Average","Skip=True","Sort=True")</f>
        <v>14.281893157274688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49619</v>
      </c>
      <c r="T3858" s="43">
        <f ca="1">_xll.BInterpol('Base CDI'!$H$4:$H$28,'Base CDI'!$J$4:$J$29,S3858,"Cubic","Extrapolate=Linear","MultiX=Average","Skip=True","Sort=True")</f>
        <v>14.45268136292275</v>
      </c>
      <c r="U3858" s="43">
        <f ca="1">_xll.BInterpol('Base CDI'!$H$4:$H$28,'Base CDI'!$I$4:$I$29,S3858,"Cubic","Extrapolate=Linear","MultiX=Average","Skip=True","Sort=True")</f>
        <v>14.281906780461442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49620</v>
      </c>
      <c r="T3859" s="43">
        <f ca="1">_xll.BInterpol('Base CDI'!$H$4:$H$28,'Base CDI'!$J$4:$J$29,S3859,"Cubic","Extrapolate=Linear","MultiX=Average","Skip=True","Sort=True")</f>
        <v>14.45268681944388</v>
      </c>
      <c r="U3859" s="43">
        <f ca="1">_xll.BInterpol('Base CDI'!$H$4:$H$28,'Base CDI'!$I$4:$I$29,S3859,"Cubic","Extrapolate=Linear","MultiX=Average","Skip=True","Sort=True")</f>
        <v>14.281920442586037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49621</v>
      </c>
      <c r="T3860" s="43">
        <f ca="1">_xll.BInterpol('Base CDI'!$H$4:$H$28,'Base CDI'!$J$4:$J$29,S3860,"Cubic","Extrapolate=Linear","MultiX=Average","Skip=True","Sort=True")</f>
        <v>14.452692309714283</v>
      </c>
      <c r="U3860" s="43">
        <f ca="1">_xll.BInterpol('Base CDI'!$H$4:$H$28,'Base CDI'!$I$4:$I$29,S3860,"Cubic","Extrapolate=Linear","MultiX=Average","Skip=True","Sort=True")</f>
        <v>14.281934143556423</v>
      </c>
    </row>
    <row r="3861" spans="16:21" x14ac:dyDescent="0.25">
      <c r="P3861" s="10">
        <v>40128</v>
      </c>
      <c r="Q3861">
        <v>22.10202</v>
      </c>
      <c r="S3861" s="42">
        <f t="shared" ca="1" si="65"/>
        <v>49622</v>
      </c>
      <c r="T3861" s="43">
        <f ca="1">_xll.BInterpol('Base CDI'!$H$4:$H$28,'Base CDI'!$J$4:$J$29,S3861,"Cubic","Extrapolate=Linear","MultiX=Average","Skip=True","Sort=True")</f>
        <v>14.452697833653987</v>
      </c>
      <c r="U3861" s="43">
        <f ca="1">_xll.BInterpol('Base CDI'!$H$4:$H$28,'Base CDI'!$I$4:$I$29,S3861,"Cubic","Extrapolate=Linear","MultiX=Average","Skip=True","Sort=True")</f>
        <v>14.281947883280546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49623</v>
      </c>
      <c r="T3862" s="43">
        <f ca="1">_xll.BInterpol('Base CDI'!$H$4:$H$28,'Base CDI'!$J$4:$J$29,S3862,"Cubic","Extrapolate=Linear","MultiX=Average","Skip=True","Sort=True")</f>
        <v>14.452703391183016</v>
      </c>
      <c r="U3862" s="43">
        <f ca="1">_xll.BInterpol('Base CDI'!$H$4:$H$28,'Base CDI'!$I$4:$I$29,S3862,"Cubic","Extrapolate=Linear","MultiX=Average","Skip=True","Sort=True")</f>
        <v>14.281961661666358</v>
      </c>
    </row>
    <row r="3863" spans="16:21" x14ac:dyDescent="0.25">
      <c r="P3863" s="10">
        <v>40130</v>
      </c>
      <c r="Q3863">
        <v>22.11655</v>
      </c>
      <c r="S3863" s="42">
        <f t="shared" ca="1" si="65"/>
        <v>49624</v>
      </c>
      <c r="T3863" s="43">
        <f ca="1">_xll.BInterpol('Base CDI'!$H$4:$H$28,'Base CDI'!$J$4:$J$29,S3863,"Cubic","Extrapolate=Linear","MultiX=Average","Skip=True","Sort=True")</f>
        <v>14.452708982221395</v>
      </c>
      <c r="U3863" s="43">
        <f ca="1">_xll.BInterpol('Base CDI'!$H$4:$H$28,'Base CDI'!$I$4:$I$29,S3863,"Cubic","Extrapolate=Linear","MultiX=Average","Skip=True","Sort=True")</f>
        <v>14.281975478621803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49625</v>
      </c>
      <c r="T3864" s="43">
        <f ca="1">_xll.BInterpol('Base CDI'!$H$4:$H$28,'Base CDI'!$J$4:$J$29,S3864,"Cubic","Extrapolate=Linear","MultiX=Average","Skip=True","Sort=True")</f>
        <v>14.452714606689149</v>
      </c>
      <c r="U3864" s="43">
        <f ca="1">_xll.BInterpol('Base CDI'!$H$4:$H$28,'Base CDI'!$I$4:$I$29,S3864,"Cubic","Extrapolate=Linear","MultiX=Average","Skip=True","Sort=True")</f>
        <v>14.281989334054833</v>
      </c>
    </row>
    <row r="3865" spans="16:21" x14ac:dyDescent="0.25">
      <c r="P3865" s="10">
        <v>40134</v>
      </c>
      <c r="Q3865">
        <v>22.13109</v>
      </c>
      <c r="S3865" s="42">
        <f t="shared" ca="1" si="65"/>
        <v>49626</v>
      </c>
      <c r="T3865" s="43">
        <f ca="1">_xll.BInterpol('Base CDI'!$H$4:$H$28,'Base CDI'!$J$4:$J$29,S3865,"Cubic","Extrapolate=Linear","MultiX=Average","Skip=True","Sort=True")</f>
        <v>14.452720264506306</v>
      </c>
      <c r="U3865" s="43">
        <f ca="1">_xll.BInterpol('Base CDI'!$H$4:$H$28,'Base CDI'!$I$4:$I$29,S3865,"Cubic","Extrapolate=Linear","MultiX=Average","Skip=True","Sort=True")</f>
        <v>14.282003227873394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49627</v>
      </c>
      <c r="T3866" s="43">
        <f ca="1">_xll.BInterpol('Base CDI'!$H$4:$H$28,'Base CDI'!$J$4:$J$29,S3866,"Cubic","Extrapolate=Linear","MultiX=Average","Skip=True","Sort=True")</f>
        <v>14.452725955592889</v>
      </c>
      <c r="U3866" s="43">
        <f ca="1">_xll.BInterpol('Base CDI'!$H$4:$H$28,'Base CDI'!$I$4:$I$29,S3866,"Cubic","Extrapolate=Linear","MultiX=Average","Skip=True","Sort=True")</f>
        <v>14.282017159985436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49628</v>
      </c>
      <c r="T3867" s="43">
        <f ca="1">_xll.BInterpol('Base CDI'!$H$4:$H$28,'Base CDI'!$J$4:$J$29,S3867,"Cubic","Extrapolate=Linear","MultiX=Average","Skip=True","Sort=True")</f>
        <v>14.452731679868924</v>
      </c>
      <c r="U3867" s="43">
        <f ca="1">_xll.BInterpol('Base CDI'!$H$4:$H$28,'Base CDI'!$I$4:$I$29,S3867,"Cubic","Extrapolate=Linear","MultiX=Average","Skip=True","Sort=True")</f>
        <v>14.282031130298908</v>
      </c>
    </row>
    <row r="3868" spans="16:21" x14ac:dyDescent="0.25">
      <c r="P3868" s="10">
        <v>40137</v>
      </c>
      <c r="Q3868">
        <v>22.15288</v>
      </c>
      <c r="S3868" s="42">
        <f t="shared" ca="1" si="65"/>
        <v>49629</v>
      </c>
      <c r="T3868" s="43">
        <f ca="1">_xll.BInterpol('Base CDI'!$H$4:$H$28,'Base CDI'!$J$4:$J$29,S3868,"Cubic","Extrapolate=Linear","MultiX=Average","Skip=True","Sort=True")</f>
        <v>14.452737437254438</v>
      </c>
      <c r="U3868" s="43">
        <f ca="1">_xll.BInterpol('Base CDI'!$H$4:$H$28,'Base CDI'!$I$4:$I$29,S3868,"Cubic","Extrapolate=Linear","MultiX=Average","Skip=True","Sort=True")</f>
        <v>14.282045138721756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49630</v>
      </c>
      <c r="T3869" s="43">
        <f ca="1">_xll.BInterpol('Base CDI'!$H$4:$H$28,'Base CDI'!$J$4:$J$29,S3869,"Cubic","Extrapolate=Linear","MultiX=Average","Skip=True","Sort=True")</f>
        <v>14.452743227669453</v>
      </c>
      <c r="U3869" s="43">
        <f ca="1">_xll.BInterpol('Base CDI'!$H$4:$H$28,'Base CDI'!$I$4:$I$29,S3869,"Cubic","Extrapolate=Linear","MultiX=Average","Skip=True","Sort=True")</f>
        <v>14.282059185161929</v>
      </c>
    </row>
    <row r="3870" spans="16:21" x14ac:dyDescent="0.25">
      <c r="P3870" s="10">
        <v>40141</v>
      </c>
      <c r="Q3870">
        <v>22.16742</v>
      </c>
      <c r="S3870" s="42">
        <f t="shared" ca="1" si="65"/>
        <v>49631</v>
      </c>
      <c r="T3870" s="43">
        <f ca="1">_xll.BInterpol('Base CDI'!$H$4:$H$28,'Base CDI'!$J$4:$J$29,S3870,"Cubic","Extrapolate=Linear","MultiX=Average","Skip=True","Sort=True")</f>
        <v>14.452749051033997</v>
      </c>
      <c r="U3870" s="43">
        <f ca="1">_xll.BInterpol('Base CDI'!$H$4:$H$28,'Base CDI'!$I$4:$I$29,S3870,"Cubic","Extrapolate=Linear","MultiX=Average","Skip=True","Sort=True")</f>
        <v>14.282073269527375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49632</v>
      </c>
      <c r="T3871" s="43">
        <f ca="1">_xll.BInterpol('Base CDI'!$H$4:$H$28,'Base CDI'!$J$4:$J$29,S3871,"Cubic","Extrapolate=Linear","MultiX=Average","Skip=True","Sort=True")</f>
        <v>14.452754907268096</v>
      </c>
      <c r="U3871" s="43">
        <f ca="1">_xll.BInterpol('Base CDI'!$H$4:$H$28,'Base CDI'!$I$4:$I$29,S3871,"Cubic","Extrapolate=Linear","MultiX=Average","Skip=True","Sort=True")</f>
        <v>14.282087391726046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49633</v>
      </c>
      <c r="T3872" s="43">
        <f ca="1">_xll.BInterpol('Base CDI'!$H$4:$H$28,'Base CDI'!$J$4:$J$29,S3872,"Cubic","Extrapolate=Linear","MultiX=Average","Skip=True","Sort=True")</f>
        <v>14.452760796291773</v>
      </c>
      <c r="U3872" s="43">
        <f ca="1">_xll.BInterpol('Base CDI'!$H$4:$H$28,'Base CDI'!$I$4:$I$29,S3872,"Cubic","Extrapolate=Linear","MultiX=Average","Skip=True","Sort=True")</f>
        <v>14.282101551665885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49634</v>
      </c>
      <c r="T3873" s="43">
        <f ca="1">_xll.BInterpol('Base CDI'!$H$4:$H$28,'Base CDI'!$J$4:$J$29,S3873,"Cubic","Extrapolate=Linear","MultiX=Average","Skip=True","Sort=True")</f>
        <v>14.452766718025055</v>
      </c>
      <c r="U3873" s="43">
        <f ca="1">_xll.BInterpol('Base CDI'!$H$4:$H$28,'Base CDI'!$I$4:$I$29,S3873,"Cubic","Extrapolate=Linear","MultiX=Average","Skip=True","Sort=True")</f>
        <v>14.282115749254844</v>
      </c>
    </row>
    <row r="3874" spans="16:21" x14ac:dyDescent="0.25">
      <c r="P3874" s="10">
        <v>40147</v>
      </c>
      <c r="Q3874">
        <v>22.19659</v>
      </c>
      <c r="S3874" s="42">
        <f t="shared" ca="1" si="65"/>
        <v>49635</v>
      </c>
      <c r="T3874" s="43">
        <f ca="1">_xll.BInterpol('Base CDI'!$H$4:$H$28,'Base CDI'!$J$4:$J$29,S3874,"Cubic","Extrapolate=Linear","MultiX=Average","Skip=True","Sort=True")</f>
        <v>14.452772672387967</v>
      </c>
      <c r="U3874" s="43">
        <f ca="1">_xll.BInterpol('Base CDI'!$H$4:$H$28,'Base CDI'!$I$4:$I$29,S3874,"Cubic","Extrapolate=Linear","MultiX=Average","Skip=True","Sort=True")</f>
        <v>14.28212998440087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49636</v>
      </c>
      <c r="T3875" s="43">
        <f ca="1">_xll.BInterpol('Base CDI'!$H$4:$H$28,'Base CDI'!$J$4:$J$29,S3875,"Cubic","Extrapolate=Linear","MultiX=Average","Skip=True","Sort=True")</f>
        <v>14.452778659300535</v>
      </c>
      <c r="U3875" s="43">
        <f ca="1">_xll.BInterpol('Base CDI'!$H$4:$H$28,'Base CDI'!$I$4:$I$29,S3875,"Cubic","Extrapolate=Linear","MultiX=Average","Skip=True","Sort=True")</f>
        <v>14.282144257011911</v>
      </c>
    </row>
    <row r="3876" spans="16:21" x14ac:dyDescent="0.25">
      <c r="P3876" s="10">
        <v>40149</v>
      </c>
      <c r="Q3876">
        <v>22.21114</v>
      </c>
      <c r="S3876" s="42">
        <f t="shared" ca="1" si="65"/>
        <v>49637</v>
      </c>
      <c r="T3876" s="43">
        <f ca="1">_xll.BInterpol('Base CDI'!$H$4:$H$28,'Base CDI'!$J$4:$J$29,S3876,"Cubic","Extrapolate=Linear","MultiX=Average","Skip=True","Sort=True")</f>
        <v>14.452784678682782</v>
      </c>
      <c r="U3876" s="43">
        <f ca="1">_xll.BInterpol('Base CDI'!$H$4:$H$28,'Base CDI'!$I$4:$I$29,S3876,"Cubic","Extrapolate=Linear","MultiX=Average","Skip=True","Sort=True")</f>
        <v>14.282158566995918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49638</v>
      </c>
      <c r="T3877" s="43">
        <f ca="1">_xll.BInterpol('Base CDI'!$H$4:$H$28,'Base CDI'!$J$4:$J$29,S3877,"Cubic","Extrapolate=Linear","MultiX=Average","Skip=True","Sort=True")</f>
        <v>14.452790730454737</v>
      </c>
      <c r="U3877" s="43">
        <f ca="1">_xll.BInterpol('Base CDI'!$H$4:$H$28,'Base CDI'!$I$4:$I$29,S3877,"Cubic","Extrapolate=Linear","MultiX=Average","Skip=True","Sort=True")</f>
        <v>14.282172914260835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49639</v>
      </c>
      <c r="T3878" s="43">
        <f ca="1">_xll.BInterpol('Base CDI'!$H$4:$H$28,'Base CDI'!$J$4:$J$29,S3878,"Cubic","Extrapolate=Linear","MultiX=Average","Skip=True","Sort=True")</f>
        <v>14.452796814536423</v>
      </c>
      <c r="U3878" s="43">
        <f ca="1">_xll.BInterpol('Base CDI'!$H$4:$H$28,'Base CDI'!$I$4:$I$29,S3878,"Cubic","Extrapolate=Linear","MultiX=Average","Skip=True","Sort=True")</f>
        <v>14.282187298714614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49640</v>
      </c>
      <c r="T3879" s="43">
        <f ca="1">_xll.BInterpol('Base CDI'!$H$4:$H$28,'Base CDI'!$J$4:$J$29,S3879,"Cubic","Extrapolate=Linear","MultiX=Average","Skip=True","Sort=True")</f>
        <v>14.452802930847866</v>
      </c>
      <c r="U3879" s="43">
        <f ca="1">_xll.BInterpol('Base CDI'!$H$4:$H$28,'Base CDI'!$I$4:$I$29,S3879,"Cubic","Extrapolate=Linear","MultiX=Average","Skip=True","Sort=True")</f>
        <v>14.282201720265201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49641</v>
      </c>
      <c r="T3880" s="43">
        <f ca="1">_xll.BInterpol('Base CDI'!$H$4:$H$28,'Base CDI'!$J$4:$J$29,S3880,"Cubic","Extrapolate=Linear","MultiX=Average","Skip=True","Sort=True")</f>
        <v>14.452809079309093</v>
      </c>
      <c r="U3880" s="43">
        <f ca="1">_xll.BInterpol('Base CDI'!$H$4:$H$28,'Base CDI'!$I$4:$I$29,S3880,"Cubic","Extrapolate=Linear","MultiX=Average","Skip=True","Sort=True")</f>
        <v>14.282216178820548</v>
      </c>
    </row>
    <row r="3881" spans="16:21" x14ac:dyDescent="0.25">
      <c r="P3881" s="10">
        <v>40156</v>
      </c>
      <c r="Q3881">
        <v>22.24757</v>
      </c>
      <c r="S3881" s="42">
        <f t="shared" ca="1" si="65"/>
        <v>49642</v>
      </c>
      <c r="T3881" s="43">
        <f ca="1">_xll.BInterpol('Base CDI'!$H$4:$H$28,'Base CDI'!$J$4:$J$29,S3881,"Cubic","Extrapolate=Linear","MultiX=Average","Skip=True","Sort=True")</f>
        <v>14.452815259840127</v>
      </c>
      <c r="U3881" s="43">
        <f ca="1">_xll.BInterpol('Base CDI'!$H$4:$H$28,'Base CDI'!$I$4:$I$29,S3881,"Cubic","Extrapolate=Linear","MultiX=Average","Skip=True","Sort=True")</f>
        <v>14.282230674288598</v>
      </c>
    </row>
    <row r="3882" spans="16:21" x14ac:dyDescent="0.25">
      <c r="P3882" s="10">
        <v>40157</v>
      </c>
      <c r="Q3882">
        <v>22.25488</v>
      </c>
      <c r="S3882" s="42">
        <f t="shared" ca="1" si="65"/>
        <v>49643</v>
      </c>
      <c r="T3882" s="43">
        <f ca="1">_xll.BInterpol('Base CDI'!$H$4:$H$28,'Base CDI'!$J$4:$J$29,S3882,"Cubic","Extrapolate=Linear","MultiX=Average","Skip=True","Sort=True")</f>
        <v>14.452821472360995</v>
      </c>
      <c r="U3882" s="43">
        <f ca="1">_xll.BInterpol('Base CDI'!$H$4:$H$28,'Base CDI'!$I$4:$I$29,S3882,"Cubic","Extrapolate=Linear","MultiX=Average","Skip=True","Sort=True")</f>
        <v>14.282245206577304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49644</v>
      </c>
      <c r="T3883" s="43">
        <f ca="1">_xll.BInterpol('Base CDI'!$H$4:$H$28,'Base CDI'!$J$4:$J$29,S3883,"Cubic","Extrapolate=Linear","MultiX=Average","Skip=True","Sort=True")</f>
        <v>14.452827716791722</v>
      </c>
      <c r="U3883" s="43">
        <f ca="1">_xll.BInterpol('Base CDI'!$H$4:$H$28,'Base CDI'!$I$4:$I$29,S3883,"Cubic","Extrapolate=Linear","MultiX=Average","Skip=True","Sort=True")</f>
        <v>14.282259775594611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49645</v>
      </c>
      <c r="T3884" s="43">
        <f ca="1">_xll.BInterpol('Base CDI'!$H$4:$H$28,'Base CDI'!$J$4:$J$29,S3884,"Cubic","Extrapolate=Linear","MultiX=Average","Skip=True","Sort=True")</f>
        <v>14.452833993052332</v>
      </c>
      <c r="U3884" s="43">
        <f ca="1">_xll.BInterpol('Base CDI'!$H$4:$H$28,'Base CDI'!$I$4:$I$29,S3884,"Cubic","Extrapolate=Linear","MultiX=Average","Skip=True","Sort=True")</f>
        <v>14.28227438124847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49646</v>
      </c>
      <c r="T3885" s="43">
        <f ca="1">_xll.BInterpol('Base CDI'!$H$4:$H$28,'Base CDI'!$J$4:$J$29,S3885,"Cubic","Extrapolate=Linear","MultiX=Average","Skip=True","Sort=True")</f>
        <v>14.452840301062853</v>
      </c>
      <c r="U3885" s="43">
        <f ca="1">_xll.BInterpol('Base CDI'!$H$4:$H$28,'Base CDI'!$I$4:$I$29,S3885,"Cubic","Extrapolate=Linear","MultiX=Average","Skip=True","Sort=True")</f>
        <v>14.282289023446829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49647</v>
      </c>
      <c r="T3886" s="43">
        <f ca="1">_xll.BInterpol('Base CDI'!$H$4:$H$28,'Base CDI'!$J$4:$J$29,S3886,"Cubic","Extrapolate=Linear","MultiX=Average","Skip=True","Sort=True")</f>
        <v>14.452846640743308</v>
      </c>
      <c r="U3886" s="43">
        <f ca="1">_xll.BInterpol('Base CDI'!$H$4:$H$28,'Base CDI'!$I$4:$I$29,S3886,"Cubic","Extrapolate=Linear","MultiX=Average","Skip=True","Sort=True")</f>
        <v>14.282303702097634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49648</v>
      </c>
      <c r="T3887" s="43">
        <f ca="1">_xll.BInterpol('Base CDI'!$H$4:$H$28,'Base CDI'!$J$4:$J$29,S3887,"Cubic","Extrapolate=Linear","MultiX=Average","Skip=True","Sort=True")</f>
        <v>14.452853012013723</v>
      </c>
      <c r="U3887" s="43">
        <f ca="1">_xll.BInterpol('Base CDI'!$H$4:$H$28,'Base CDI'!$I$4:$I$29,S3887,"Cubic","Extrapolate=Linear","MultiX=Average","Skip=True","Sort=True")</f>
        <v>14.282318417108836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49649</v>
      </c>
      <c r="T3888" s="43">
        <f ca="1">_xll.BInterpol('Base CDI'!$H$4:$H$28,'Base CDI'!$J$4:$J$29,S3888,"Cubic","Extrapolate=Linear","MultiX=Average","Skip=True","Sort=True")</f>
        <v>14.452859414794125</v>
      </c>
      <c r="U3888" s="43">
        <f ca="1">_xll.BInterpol('Base CDI'!$H$4:$H$28,'Base CDI'!$I$4:$I$29,S3888,"Cubic","Extrapolate=Linear","MultiX=Average","Skip=True","Sort=True")</f>
        <v>14.282333168388382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49650</v>
      </c>
      <c r="T3889" s="43">
        <f ca="1">_xll.BInterpol('Base CDI'!$H$4:$H$28,'Base CDI'!$J$4:$J$29,S3889,"Cubic","Extrapolate=Linear","MultiX=Average","Skip=True","Sort=True")</f>
        <v>14.452865849004537</v>
      </c>
      <c r="U3889" s="43">
        <f ca="1">_xll.BInterpol('Base CDI'!$H$4:$H$28,'Base CDI'!$I$4:$I$29,S3889,"Cubic","Extrapolate=Linear","MultiX=Average","Skip=True","Sort=True")</f>
        <v>14.282347955844221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49651</v>
      </c>
      <c r="T3890" s="43">
        <f ca="1">_xll.BInterpol('Base CDI'!$H$4:$H$28,'Base CDI'!$J$4:$J$29,S3890,"Cubic","Extrapolate=Linear","MultiX=Average","Skip=True","Sort=True")</f>
        <v>14.452872314564987</v>
      </c>
      <c r="U3890" s="43">
        <f ca="1">_xll.BInterpol('Base CDI'!$H$4:$H$28,'Base CDI'!$I$4:$I$29,S3890,"Cubic","Extrapolate=Linear","MultiX=Average","Skip=True","Sort=True")</f>
        <v>14.2823627793843</v>
      </c>
    </row>
    <row r="3891" spans="16:21" x14ac:dyDescent="0.25">
      <c r="P3891" s="10">
        <v>40170</v>
      </c>
      <c r="Q3891">
        <v>22.32075</v>
      </c>
      <c r="S3891" s="42">
        <f t="shared" ca="1" si="65"/>
        <v>49652</v>
      </c>
      <c r="T3891" s="43">
        <f ca="1">_xll.BInterpol('Base CDI'!$H$4:$H$28,'Base CDI'!$J$4:$J$29,S3891,"Cubic","Extrapolate=Linear","MultiX=Average","Skip=True","Sort=True")</f>
        <v>14.4528788113955</v>
      </c>
      <c r="U3891" s="43">
        <f ca="1">_xll.BInterpol('Base CDI'!$H$4:$H$28,'Base CDI'!$I$4:$I$29,S3891,"Cubic","Extrapolate=Linear","MultiX=Average","Skip=True","Sort=True")</f>
        <v>14.28237763891657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49653</v>
      </c>
      <c r="T3892" s="43">
        <f ca="1">_xll.BInterpol('Base CDI'!$H$4:$H$28,'Base CDI'!$J$4:$J$29,S3892,"Cubic","Extrapolate=Linear","MultiX=Average","Skip=True","Sort=True")</f>
        <v>14.452885339416099</v>
      </c>
      <c r="U3892" s="43">
        <f ca="1">_xll.BInterpol('Base CDI'!$H$4:$H$28,'Base CDI'!$I$4:$I$29,S3892,"Cubic","Extrapolate=Linear","MultiX=Average","Skip=True","Sort=True")</f>
        <v>14.282392534348977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49654</v>
      </c>
      <c r="T3893" s="43">
        <f ca="1">_xll.BInterpol('Base CDI'!$H$4:$H$28,'Base CDI'!$J$4:$J$29,S3893,"Cubic","Extrapolate=Linear","MultiX=Average","Skip=True","Sort=True")</f>
        <v>14.452891898546811</v>
      </c>
      <c r="U3893" s="43">
        <f ca="1">_xll.BInterpol('Base CDI'!$H$4:$H$28,'Base CDI'!$I$4:$I$29,S3893,"Cubic","Extrapolate=Linear","MultiX=Average","Skip=True","Sort=True")</f>
        <v>14.28240746558947</v>
      </c>
    </row>
    <row r="3894" spans="16:21" x14ac:dyDescent="0.25">
      <c r="P3894" s="10">
        <v>40176</v>
      </c>
      <c r="Q3894">
        <v>22.34271</v>
      </c>
      <c r="S3894" s="42">
        <f t="shared" ca="1" si="65"/>
        <v>49655</v>
      </c>
      <c r="T3894" s="43">
        <f ca="1">_xll.BInterpol('Base CDI'!$H$4:$H$28,'Base CDI'!$J$4:$J$29,S3894,"Cubic","Extrapolate=Linear","MultiX=Average","Skip=True","Sort=True")</f>
        <v>14.452898488707662</v>
      </c>
      <c r="U3894" s="43">
        <f ca="1">_xll.BInterpol('Base CDI'!$H$4:$H$28,'Base CDI'!$I$4:$I$29,S3894,"Cubic","Extrapolate=Linear","MultiX=Average","Skip=True","Sort=True")</f>
        <v>14.282422432545999</v>
      </c>
    </row>
    <row r="3895" spans="16:21" x14ac:dyDescent="0.25">
      <c r="P3895" s="10">
        <v>40177</v>
      </c>
      <c r="Q3895">
        <v>22.35004</v>
      </c>
      <c r="S3895" s="42">
        <f t="shared" ca="1" si="65"/>
        <v>49656</v>
      </c>
      <c r="T3895" s="43">
        <f ca="1">_xll.BInterpol('Base CDI'!$H$4:$H$28,'Base CDI'!$J$4:$J$29,S3895,"Cubic","Extrapolate=Linear","MultiX=Average","Skip=True","Sort=True")</f>
        <v>14.452905109818676</v>
      </c>
      <c r="U3895" s="43">
        <f ca="1">_xll.BInterpol('Base CDI'!$H$4:$H$28,'Base CDI'!$I$4:$I$29,S3895,"Cubic","Extrapolate=Linear","MultiX=Average","Skip=True","Sort=True")</f>
        <v>14.282437435126509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49657</v>
      </c>
      <c r="T3896" s="43">
        <f ca="1">_xll.BInterpol('Base CDI'!$H$4:$H$28,'Base CDI'!$J$4:$J$29,S3896,"Cubic","Extrapolate=Linear","MultiX=Average","Skip=True","Sort=True")</f>
        <v>14.45291176179988</v>
      </c>
      <c r="U3896" s="43">
        <f ca="1">_xll.BInterpol('Base CDI'!$H$4:$H$28,'Base CDI'!$I$4:$I$29,S3896,"Cubic","Extrapolate=Linear","MultiX=Average","Skip=True","Sort=True")</f>
        <v>14.282452473238951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49658</v>
      </c>
      <c r="T3897" s="43">
        <f ca="1">_xll.BInterpol('Base CDI'!$H$4:$H$28,'Base CDI'!$J$4:$J$29,S3897,"Cubic","Extrapolate=Linear","MultiX=Average","Skip=True","Sort=True")</f>
        <v>14.452918444571299</v>
      </c>
      <c r="U3897" s="43">
        <f ca="1">_xll.BInterpol('Base CDI'!$H$4:$H$28,'Base CDI'!$I$4:$I$29,S3897,"Cubic","Extrapolate=Linear","MultiX=Average","Skip=True","Sort=True")</f>
        <v>14.282467546791274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49659</v>
      </c>
      <c r="T3898" s="43">
        <f ca="1">_xll.BInterpol('Base CDI'!$H$4:$H$28,'Base CDI'!$J$4:$J$29,S3898,"Cubic","Extrapolate=Linear","MultiX=Average","Skip=True","Sort=True")</f>
        <v>14.452925158052958</v>
      </c>
      <c r="U3898" s="43">
        <f ca="1">_xll.BInterpol('Base CDI'!$H$4:$H$28,'Base CDI'!$I$4:$I$29,S3898,"Cubic","Extrapolate=Linear","MultiX=Average","Skip=True","Sort=True")</f>
        <v>14.282482655691423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49660</v>
      </c>
      <c r="T3899" s="43">
        <f ca="1">_xll.BInterpol('Base CDI'!$H$4:$H$28,'Base CDI'!$J$4:$J$29,S3899,"Cubic","Extrapolate=Linear","MultiX=Average","Skip=True","Sort=True")</f>
        <v>14.452931902164881</v>
      </c>
      <c r="U3899" s="43">
        <f ca="1">_xll.BInterpol('Base CDI'!$H$4:$H$28,'Base CDI'!$I$4:$I$29,S3899,"Cubic","Extrapolate=Linear","MultiX=Average","Skip=True","Sort=True")</f>
        <v>14.28249779984735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49661</v>
      </c>
      <c r="T3900" s="43">
        <f ca="1">_xll.BInterpol('Base CDI'!$H$4:$H$28,'Base CDI'!$J$4:$J$29,S3900,"Cubic","Extrapolate=Linear","MultiX=Average","Skip=True","Sort=True")</f>
        <v>14.452938676827097</v>
      </c>
      <c r="U3900" s="43">
        <f ca="1">_xll.BInterpol('Base CDI'!$H$4:$H$28,'Base CDI'!$I$4:$I$29,S3900,"Cubic","Extrapolate=Linear","MultiX=Average","Skip=True","Sort=True")</f>
        <v>14.282512979167</v>
      </c>
    </row>
    <row r="3901" spans="16:21" x14ac:dyDescent="0.25">
      <c r="P3901" s="10">
        <v>40186</v>
      </c>
      <c r="Q3901">
        <v>22.39395</v>
      </c>
      <c r="S3901" s="42">
        <f t="shared" ca="1" si="65"/>
        <v>49662</v>
      </c>
      <c r="T3901" s="43">
        <f ca="1">_xll.BInterpol('Base CDI'!$H$4:$H$28,'Base CDI'!$J$4:$J$29,S3901,"Cubic","Extrapolate=Linear","MultiX=Average","Skip=True","Sort=True")</f>
        <v>14.452945481959627</v>
      </c>
      <c r="U3901" s="43">
        <f ca="1">_xll.BInterpol('Base CDI'!$H$4:$H$28,'Base CDI'!$I$4:$I$29,S3901,"Cubic","Extrapolate=Linear","MultiX=Average","Skip=True","Sort=True")</f>
        <v>14.282528193558324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49663</v>
      </c>
      <c r="T3902" s="43">
        <f ca="1">_xll.BInterpol('Base CDI'!$H$4:$H$28,'Base CDI'!$J$4:$J$29,S3902,"Cubic","Extrapolate=Linear","MultiX=Average","Skip=True","Sort=True")</f>
        <v>14.452952317482501</v>
      </c>
      <c r="U3902" s="43">
        <f ca="1">_xll.BInterpol('Base CDI'!$H$4:$H$28,'Base CDI'!$I$4:$I$29,S3902,"Cubic","Extrapolate=Linear","MultiX=Average","Skip=True","Sort=True")</f>
        <v>14.282543442929271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49664</v>
      </c>
      <c r="T3903" s="43">
        <f ca="1">_xll.BInterpol('Base CDI'!$H$4:$H$28,'Base CDI'!$J$4:$J$29,S3903,"Cubic","Extrapolate=Linear","MultiX=Average","Skip=True","Sort=True")</f>
        <v>14.452959183315741</v>
      </c>
      <c r="U3903" s="43">
        <f ca="1">_xll.BInterpol('Base CDI'!$H$4:$H$28,'Base CDI'!$I$4:$I$29,S3903,"Cubic","Extrapolate=Linear","MultiX=Average","Skip=True","Sort=True")</f>
        <v>14.282558727187785</v>
      </c>
    </row>
    <row r="3904" spans="16:21" x14ac:dyDescent="0.25">
      <c r="P3904" s="10">
        <v>40191</v>
      </c>
      <c r="Q3904">
        <v>22.416</v>
      </c>
      <c r="S3904" s="42">
        <f t="shared" ca="1" si="65"/>
        <v>49665</v>
      </c>
      <c r="T3904" s="43">
        <f ca="1">_xll.BInterpol('Base CDI'!$H$4:$H$28,'Base CDI'!$J$4:$J$29,S3904,"Cubic","Extrapolate=Linear","MultiX=Average","Skip=True","Sort=True")</f>
        <v>14.452966079379372</v>
      </c>
      <c r="U3904" s="43">
        <f ca="1">_xll.BInterpol('Base CDI'!$H$4:$H$28,'Base CDI'!$I$4:$I$29,S3904,"Cubic","Extrapolate=Linear","MultiX=Average","Skip=True","Sort=True")</f>
        <v>14.28257404624182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49666</v>
      </c>
      <c r="T3905" s="43">
        <f ca="1">_xll.BInterpol('Base CDI'!$H$4:$H$28,'Base CDI'!$J$4:$J$29,S3905,"Cubic","Extrapolate=Linear","MultiX=Average","Skip=True","Sort=True")</f>
        <v>14.452973005593424</v>
      </c>
      <c r="U3905" s="43">
        <f ca="1">_xll.BInterpol('Base CDI'!$H$4:$H$28,'Base CDI'!$I$4:$I$29,S3905,"Cubic","Extrapolate=Linear","MultiX=Average","Skip=True","Sort=True")</f>
        <v>14.282589399999321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49667</v>
      </c>
      <c r="T3906" s="43">
        <f ca="1">_xll.BInterpol('Base CDI'!$H$4:$H$28,'Base CDI'!$J$4:$J$29,S3906,"Cubic","Extrapolate=Linear","MultiX=Average","Skip=True","Sort=True")</f>
        <v>14.452979961877919</v>
      </c>
      <c r="U3906" s="43">
        <f ca="1">_xll.BInterpol('Base CDI'!$H$4:$H$28,'Base CDI'!$I$4:$I$29,S3906,"Cubic","Extrapolate=Linear","MultiX=Average","Skip=True","Sort=True")</f>
        <v>14.282604788368236</v>
      </c>
    </row>
    <row r="3907" spans="16:21" x14ac:dyDescent="0.25">
      <c r="P3907" s="10">
        <v>40196</v>
      </c>
      <c r="Q3907">
        <v>22.43807</v>
      </c>
      <c r="S3907" s="42">
        <f t="shared" ca="1" si="65"/>
        <v>49668</v>
      </c>
      <c r="T3907" s="43">
        <f ca="1">_xll.BInterpol('Base CDI'!$H$4:$H$28,'Base CDI'!$J$4:$J$29,S3907,"Cubic","Extrapolate=Linear","MultiX=Average","Skip=True","Sort=True")</f>
        <v>14.45298694815288</v>
      </c>
      <c r="U3907" s="43">
        <f ca="1">_xll.BInterpol('Base CDI'!$H$4:$H$28,'Base CDI'!$I$4:$I$29,S3907,"Cubic","Extrapolate=Linear","MultiX=Average","Skip=True","Sort=True")</f>
        <v>14.282620211256514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49669</v>
      </c>
      <c r="T3908" s="43">
        <f ca="1">_xll.BInterpol('Base CDI'!$H$4:$H$28,'Base CDI'!$J$4:$J$29,S3908,"Cubic","Extrapolate=Linear","MultiX=Average","Skip=True","Sort=True")</f>
        <v>14.452993964338338</v>
      </c>
      <c r="U3908" s="43">
        <f ca="1">_xll.BInterpol('Base CDI'!$H$4:$H$28,'Base CDI'!$I$4:$I$29,S3908,"Cubic","Extrapolate=Linear","MultiX=Average","Skip=True","Sort=True")</f>
        <v>14.282635668572103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49670</v>
      </c>
      <c r="T3909" s="43">
        <f ca="1">_xll.BInterpol('Base CDI'!$H$4:$H$28,'Base CDI'!$J$4:$J$29,S3909,"Cubic","Extrapolate=Linear","MultiX=Average","Skip=True","Sort=True")</f>
        <v>14.453001010354315</v>
      </c>
      <c r="U3909" s="43">
        <f ca="1">_xll.BInterpol('Base CDI'!$H$4:$H$28,'Base CDI'!$I$4:$I$29,S3909,"Cubic","Extrapolate=Linear","MultiX=Average","Skip=True","Sort=True")</f>
        <v>14.282651160222954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49671</v>
      </c>
      <c r="T3910" s="43">
        <f ca="1">_xll.BInterpol('Base CDI'!$H$4:$H$28,'Base CDI'!$J$4:$J$29,S3910,"Cubic","Extrapolate=Linear","MultiX=Average","Skip=True","Sort=True")</f>
        <v>14.453008086120835</v>
      </c>
      <c r="U3910" s="43">
        <f ca="1">_xll.BInterpol('Base CDI'!$H$4:$H$28,'Base CDI'!$I$4:$I$29,S3910,"Cubic","Extrapolate=Linear","MultiX=Average","Skip=True","Sort=True")</f>
        <v>14.282666686117013</v>
      </c>
    </row>
    <row r="3911" spans="16:21" x14ac:dyDescent="0.25">
      <c r="P3911" s="10">
        <v>40200</v>
      </c>
      <c r="Q3911">
        <v>22.46752</v>
      </c>
      <c r="S3911" s="42">
        <f t="shared" ca="1" si="65"/>
        <v>49672</v>
      </c>
      <c r="T3911" s="43">
        <f ca="1">_xll.BInterpol('Base CDI'!$H$4:$H$28,'Base CDI'!$J$4:$J$29,S3911,"Cubic","Extrapolate=Linear","MultiX=Average","Skip=True","Sort=True")</f>
        <v>14.453015191557929</v>
      </c>
      <c r="U3911" s="43">
        <f ca="1">_xll.BInterpol('Base CDI'!$H$4:$H$28,'Base CDI'!$I$4:$I$29,S3911,"Cubic","Extrapolate=Linear","MultiX=Average","Skip=True","Sort=True")</f>
        <v>14.282682246162228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49673</v>
      </c>
      <c r="T3912" s="43">
        <f ca="1">_xll.BInterpol('Base CDI'!$H$4:$H$28,'Base CDI'!$J$4:$J$29,S3912,"Cubic","Extrapolate=Linear","MultiX=Average","Skip=True","Sort=True")</f>
        <v>14.453022326585616</v>
      </c>
      <c r="U3912" s="43">
        <f ca="1">_xll.BInterpol('Base CDI'!$H$4:$H$28,'Base CDI'!$I$4:$I$29,S3912,"Cubic","Extrapolate=Linear","MultiX=Average","Skip=True","Sort=True")</f>
        <v>14.282697840266549</v>
      </c>
    </row>
    <row r="3913" spans="16:21" x14ac:dyDescent="0.25">
      <c r="P3913" s="10">
        <v>40204</v>
      </c>
      <c r="Q3913">
        <v>22.48227</v>
      </c>
      <c r="S3913" s="42">
        <f t="shared" ca="1" si="65"/>
        <v>49674</v>
      </c>
      <c r="T3913" s="43">
        <f ca="1">_xll.BInterpol('Base CDI'!$H$4:$H$28,'Base CDI'!$J$4:$J$29,S3913,"Cubic","Extrapolate=Linear","MultiX=Average","Skip=True","Sort=True")</f>
        <v>14.453029491123926</v>
      </c>
      <c r="U3913" s="43">
        <f ca="1">_xll.BInterpol('Base CDI'!$H$4:$H$28,'Base CDI'!$I$4:$I$29,S3913,"Cubic","Extrapolate=Linear","MultiX=Average","Skip=True","Sort=True")</f>
        <v>14.282713468337922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49675</v>
      </c>
      <c r="T3914" s="43">
        <f ca="1">_xll.BInterpol('Base CDI'!$H$4:$H$28,'Base CDI'!$J$4:$J$29,S3914,"Cubic","Extrapolate=Linear","MultiX=Average","Skip=True","Sort=True")</f>
        <v>14.453036685092883</v>
      </c>
      <c r="U3914" s="43">
        <f ca="1">_xll.BInterpol('Base CDI'!$H$4:$H$28,'Base CDI'!$I$4:$I$29,S3914,"Cubic","Extrapolate=Linear","MultiX=Average","Skip=True","Sort=True")</f>
        <v>14.282729130284299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49676</v>
      </c>
      <c r="T3915" s="43">
        <f ca="1">_xll.BInterpol('Base CDI'!$H$4:$H$28,'Base CDI'!$J$4:$J$29,S3915,"Cubic","Extrapolate=Linear","MultiX=Average","Skip=True","Sort=True")</f>
        <v>14.453043908412511</v>
      </c>
      <c r="U3915" s="43">
        <f ca="1">_xll.BInterpol('Base CDI'!$H$4:$H$28,'Base CDI'!$I$4:$I$29,S3915,"Cubic","Extrapolate=Linear","MultiX=Average","Skip=True","Sort=True")</f>
        <v>14.282744826013625</v>
      </c>
    </row>
    <row r="3916" spans="16:21" x14ac:dyDescent="0.25">
      <c r="P3916" s="10">
        <v>40207</v>
      </c>
      <c r="Q3916">
        <v>22.50441</v>
      </c>
      <c r="S3916" s="42">
        <f t="shared" ca="1" si="66"/>
        <v>49677</v>
      </c>
      <c r="T3916" s="43">
        <f ca="1">_xll.BInterpol('Base CDI'!$H$4:$H$28,'Base CDI'!$J$4:$J$29,S3916,"Cubic","Extrapolate=Linear","MultiX=Average","Skip=True","Sort=True")</f>
        <v>14.453051161002836</v>
      </c>
      <c r="U3916" s="43">
        <f ca="1">_xll.BInterpol('Base CDI'!$H$4:$H$28,'Base CDI'!$I$4:$I$29,S3916,"Cubic","Extrapolate=Linear","MultiX=Average","Skip=True","Sort=True")</f>
        <v>14.282760555433848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49678</v>
      </c>
      <c r="T3917" s="43">
        <f ca="1">_xll.BInterpol('Base CDI'!$H$4:$H$28,'Base CDI'!$J$4:$J$29,S3917,"Cubic","Extrapolate=Linear","MultiX=Average","Skip=True","Sort=True")</f>
        <v>14.453058442783885</v>
      </c>
      <c r="U3917" s="43">
        <f ca="1">_xll.BInterpol('Base CDI'!$H$4:$H$28,'Base CDI'!$I$4:$I$29,S3917,"Cubic","Extrapolate=Linear","MultiX=Average","Skip=True","Sort=True")</f>
        <v>14.282776318452919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49679</v>
      </c>
      <c r="T3918" s="43">
        <f ca="1">_xll.BInterpol('Base CDI'!$H$4:$H$28,'Base CDI'!$J$4:$J$29,S3918,"Cubic","Extrapolate=Linear","MultiX=Average","Skip=True","Sort=True")</f>
        <v>14.453065753675682</v>
      </c>
      <c r="U3918" s="43">
        <f ca="1">_xll.BInterpol('Base CDI'!$H$4:$H$28,'Base CDI'!$I$4:$I$29,S3918,"Cubic","Extrapolate=Linear","MultiX=Average","Skip=True","Sort=True")</f>
        <v>14.282792114978786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49680</v>
      </c>
      <c r="T3919" s="43">
        <f ca="1">_xll.BInterpol('Base CDI'!$H$4:$H$28,'Base CDI'!$J$4:$J$29,S3919,"Cubic","Extrapolate=Linear","MultiX=Average","Skip=True","Sort=True")</f>
        <v>14.453073093598254</v>
      </c>
      <c r="U3919" s="43">
        <f ca="1">_xll.BInterpol('Base CDI'!$H$4:$H$28,'Base CDI'!$I$4:$I$29,S3919,"Cubic","Extrapolate=Linear","MultiX=Average","Skip=True","Sort=True")</f>
        <v>14.282807944919398</v>
      </c>
    </row>
    <row r="3920" spans="16:21" x14ac:dyDescent="0.25">
      <c r="P3920" s="10">
        <v>40213</v>
      </c>
      <c r="Q3920">
        <v>22.53398</v>
      </c>
      <c r="S3920" s="42">
        <f t="shared" ca="1" si="66"/>
        <v>49681</v>
      </c>
      <c r="T3920" s="43">
        <f ca="1">_xll.BInterpol('Base CDI'!$H$4:$H$28,'Base CDI'!$J$4:$J$29,S3920,"Cubic","Extrapolate=Linear","MultiX=Average","Skip=True","Sort=True")</f>
        <v>14.453080462471624</v>
      </c>
      <c r="U3920" s="43">
        <f ca="1">_xll.BInterpol('Base CDI'!$H$4:$H$28,'Base CDI'!$I$4:$I$29,S3920,"Cubic","Extrapolate=Linear","MultiX=Average","Skip=True","Sort=True")</f>
        <v>14.2828238081827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49682</v>
      </c>
      <c r="T3921" s="43">
        <f ca="1">_xll.BInterpol('Base CDI'!$H$4:$H$28,'Base CDI'!$J$4:$J$29,S3921,"Cubic","Extrapolate=Linear","MultiX=Average","Skip=True","Sort=True")</f>
        <v>14.453087860215819</v>
      </c>
      <c r="U3921" s="43">
        <f ca="1">_xll.BInterpol('Base CDI'!$H$4:$H$28,'Base CDI'!$I$4:$I$29,S3921,"Cubic","Extrapolate=Linear","MultiX=Average","Skip=True","Sort=True")</f>
        <v>14.282839704676643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49683</v>
      </c>
      <c r="T3922" s="43">
        <f ca="1">_xll.BInterpol('Base CDI'!$H$4:$H$28,'Base CDI'!$J$4:$J$29,S3922,"Cubic","Extrapolate=Linear","MultiX=Average","Skip=True","Sort=True")</f>
        <v>14.453095286750864</v>
      </c>
      <c r="U3922" s="43">
        <f ca="1">_xll.BInterpol('Base CDI'!$H$4:$H$28,'Base CDI'!$I$4:$I$29,S3922,"Cubic","Extrapolate=Linear","MultiX=Average","Skip=True","Sort=True")</f>
        <v>14.282855634309175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49684</v>
      </c>
      <c r="T3923" s="43">
        <f ca="1">_xll.BInterpol('Base CDI'!$H$4:$H$28,'Base CDI'!$J$4:$J$29,S3923,"Cubic","Extrapolate=Linear","MultiX=Average","Skip=True","Sort=True")</f>
        <v>14.453102741996783</v>
      </c>
      <c r="U3923" s="43">
        <f ca="1">_xll.BInterpol('Base CDI'!$H$4:$H$28,'Base CDI'!$I$4:$I$29,S3923,"Cubic","Extrapolate=Linear","MultiX=Average","Skip=True","Sort=True")</f>
        <v>14.282871596988244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49685</v>
      </c>
      <c r="T3924" s="43">
        <f ca="1">_xll.BInterpol('Base CDI'!$H$4:$H$28,'Base CDI'!$J$4:$J$29,S3924,"Cubic","Extrapolate=Linear","MultiX=Average","Skip=True","Sort=True")</f>
        <v>14.453110225873605</v>
      </c>
      <c r="U3924" s="43">
        <f ca="1">_xll.BInterpol('Base CDI'!$H$4:$H$28,'Base CDI'!$I$4:$I$29,S3924,"Cubic","Extrapolate=Linear","MultiX=Average","Skip=True","Sort=True")</f>
        <v>14.282887592621798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49686</v>
      </c>
      <c r="T3925" s="43">
        <f ca="1">_xll.BInterpol('Base CDI'!$H$4:$H$28,'Base CDI'!$J$4:$J$29,S3925,"Cubic","Extrapolate=Linear","MultiX=Average","Skip=True","Sort=True")</f>
        <v>14.453117738301353</v>
      </c>
      <c r="U3925" s="43">
        <f ca="1">_xll.BInterpol('Base CDI'!$H$4:$H$28,'Base CDI'!$I$4:$I$29,S3925,"Cubic","Extrapolate=Linear","MultiX=Average","Skip=True","Sort=True")</f>
        <v>14.282903621117786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49687</v>
      </c>
      <c r="T3926" s="43">
        <f ca="1">_xll.BInterpol('Base CDI'!$H$4:$H$28,'Base CDI'!$J$4:$J$29,S3926,"Cubic","Extrapolate=Linear","MultiX=Average","Skip=True","Sort=True")</f>
        <v>14.453125279200053</v>
      </c>
      <c r="U3926" s="43">
        <f ca="1">_xll.BInterpol('Base CDI'!$H$4:$H$28,'Base CDI'!$I$4:$I$29,S3926,"Cubic","Extrapolate=Linear","MultiX=Average","Skip=True","Sort=True")</f>
        <v>14.282919682384156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49688</v>
      </c>
      <c r="T3927" s="43">
        <f ca="1">_xll.BInterpol('Base CDI'!$H$4:$H$28,'Base CDI'!$J$4:$J$29,S3927,"Cubic","Extrapolate=Linear","MultiX=Average","Skip=True","Sort=True")</f>
        <v>14.45313284848973</v>
      </c>
      <c r="U3927" s="43">
        <f ca="1">_xll.BInterpol('Base CDI'!$H$4:$H$28,'Base CDI'!$I$4:$I$29,S3927,"Cubic","Extrapolate=Linear","MultiX=Average","Skip=True","Sort=True")</f>
        <v>14.282935776328857</v>
      </c>
    </row>
    <row r="3928" spans="16:21" x14ac:dyDescent="0.25">
      <c r="P3928" s="10">
        <v>40227</v>
      </c>
      <c r="Q3928">
        <v>22.5932</v>
      </c>
      <c r="S3928" s="42">
        <f t="shared" ca="1" si="66"/>
        <v>49689</v>
      </c>
      <c r="T3928" s="43">
        <f ca="1">_xll.BInterpol('Base CDI'!$H$4:$H$28,'Base CDI'!$J$4:$J$29,S3928,"Cubic","Extrapolate=Linear","MultiX=Average","Skip=True","Sort=True")</f>
        <v>14.453140446090408</v>
      </c>
      <c r="U3928" s="43">
        <f ca="1">_xll.BInterpol('Base CDI'!$H$4:$H$28,'Base CDI'!$I$4:$I$29,S3928,"Cubic","Extrapolate=Linear","MultiX=Average","Skip=True","Sort=True")</f>
        <v>14.282951902859837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49690</v>
      </c>
      <c r="T3929" s="43">
        <f ca="1">_xll.BInterpol('Base CDI'!$H$4:$H$28,'Base CDI'!$J$4:$J$29,S3929,"Cubic","Extrapolate=Linear","MultiX=Average","Skip=True","Sort=True")</f>
        <v>14.453148071922115</v>
      </c>
      <c r="U3929" s="43">
        <f ca="1">_xll.BInterpol('Base CDI'!$H$4:$H$28,'Base CDI'!$I$4:$I$29,S3929,"Cubic","Extrapolate=Linear","MultiX=Average","Skip=True","Sort=True")</f>
        <v>14.282968061885045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49691</v>
      </c>
      <c r="T3930" s="43">
        <f ca="1">_xll.BInterpol('Base CDI'!$H$4:$H$28,'Base CDI'!$J$4:$J$29,S3930,"Cubic","Extrapolate=Linear","MultiX=Average","Skip=True","Sort=True")</f>
        <v>14.453155725904876</v>
      </c>
      <c r="U3930" s="43">
        <f ca="1">_xll.BInterpol('Base CDI'!$H$4:$H$28,'Base CDI'!$I$4:$I$29,S3930,"Cubic","Extrapolate=Linear","MultiX=Average","Skip=True","Sort=True")</f>
        <v>14.282984253312428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49692</v>
      </c>
      <c r="T3931" s="43">
        <f ca="1">_xll.BInterpol('Base CDI'!$H$4:$H$28,'Base CDI'!$J$4:$J$29,S3931,"Cubic","Extrapolate=Linear","MultiX=Average","Skip=True","Sort=True")</f>
        <v>14.453163407958716</v>
      </c>
      <c r="U3931" s="43">
        <f ca="1">_xll.BInterpol('Base CDI'!$H$4:$H$28,'Base CDI'!$I$4:$I$29,S3931,"Cubic","Extrapolate=Linear","MultiX=Average","Skip=True","Sort=True")</f>
        <v>14.283000477049935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49693</v>
      </c>
      <c r="T3932" s="43">
        <f ca="1">_xll.BInterpol('Base CDI'!$H$4:$H$28,'Base CDI'!$J$4:$J$29,S3932,"Cubic","Extrapolate=Linear","MultiX=Average","Skip=True","Sort=True")</f>
        <v>14.453171118003658</v>
      </c>
      <c r="U3932" s="43">
        <f ca="1">_xll.BInterpol('Base CDI'!$H$4:$H$28,'Base CDI'!$I$4:$I$29,S3932,"Cubic","Extrapolate=Linear","MultiX=Average","Skip=True","Sort=True")</f>
        <v>14.283016733005514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49694</v>
      </c>
      <c r="T3933" s="43">
        <f ca="1">_xll.BInterpol('Base CDI'!$H$4:$H$28,'Base CDI'!$J$4:$J$29,S3933,"Cubic","Extrapolate=Linear","MultiX=Average","Skip=True","Sort=True")</f>
        <v>14.453178855959731</v>
      </c>
      <c r="U3933" s="43">
        <f ca="1">_xll.BInterpol('Base CDI'!$H$4:$H$28,'Base CDI'!$I$4:$I$29,S3933,"Cubic","Extrapolate=Linear","MultiX=Average","Skip=True","Sort=True")</f>
        <v>14.283033021087116</v>
      </c>
    </row>
    <row r="3934" spans="16:21" x14ac:dyDescent="0.25">
      <c r="P3934" s="10">
        <v>40235</v>
      </c>
      <c r="Q3934">
        <v>22.63776</v>
      </c>
      <c r="S3934" s="42">
        <f t="shared" ca="1" si="66"/>
        <v>49695</v>
      </c>
      <c r="T3934" s="43">
        <f ca="1">_xll.BInterpol('Base CDI'!$H$4:$H$28,'Base CDI'!$J$4:$J$29,S3934,"Cubic","Extrapolate=Linear","MultiX=Average","Skip=True","Sort=True")</f>
        <v>14.45318662174696</v>
      </c>
      <c r="U3934" s="43">
        <f ca="1">_xll.BInterpol('Base CDI'!$H$4:$H$28,'Base CDI'!$I$4:$I$29,S3934,"Cubic","Extrapolate=Linear","MultiX=Average","Skip=True","Sort=True")</f>
        <v>14.283049341202684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49696</v>
      </c>
      <c r="T3935" s="43">
        <f ca="1">_xll.BInterpol('Base CDI'!$H$4:$H$28,'Base CDI'!$J$4:$J$29,S3935,"Cubic","Extrapolate=Linear","MultiX=Average","Skip=True","Sort=True")</f>
        <v>14.453194415285369</v>
      </c>
      <c r="U3935" s="43">
        <f ca="1">_xll.BInterpol('Base CDI'!$H$4:$H$28,'Base CDI'!$I$4:$I$29,S3935,"Cubic","Extrapolate=Linear","MultiX=Average","Skip=True","Sort=True")</f>
        <v>14.283065693260172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49697</v>
      </c>
      <c r="T3936" s="43">
        <f ca="1">_xll.BInterpol('Base CDI'!$H$4:$H$28,'Base CDI'!$J$4:$J$29,S3936,"Cubic","Extrapolate=Linear","MultiX=Average","Skip=True","Sort=True")</f>
        <v>14.453202236494983</v>
      </c>
      <c r="U3936" s="43">
        <f ca="1">_xll.BInterpol('Base CDI'!$H$4:$H$28,'Base CDI'!$I$4:$I$29,S3936,"Cubic","Extrapolate=Linear","MultiX=Average","Skip=True","Sort=True")</f>
        <v>14.283082077167524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49698</v>
      </c>
      <c r="T3937" s="43">
        <f ca="1">_xll.BInterpol('Base CDI'!$H$4:$H$28,'Base CDI'!$J$4:$J$29,S3937,"Cubic","Extrapolate=Linear","MultiX=Average","Skip=True","Sort=True")</f>
        <v>14.453210085295829</v>
      </c>
      <c r="U3937" s="43">
        <f ca="1">_xll.BInterpol('Base CDI'!$H$4:$H$28,'Base CDI'!$I$4:$I$29,S3937,"Cubic","Extrapolate=Linear","MultiX=Average","Skip=True","Sort=True")</f>
        <v>14.283098492832691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49699</v>
      </c>
      <c r="T3938" s="43">
        <f ca="1">_xll.BInterpol('Base CDI'!$H$4:$H$28,'Base CDI'!$J$4:$J$29,S3938,"Cubic","Extrapolate=Linear","MultiX=Average","Skip=True","Sort=True")</f>
        <v>14.453217961607931</v>
      </c>
      <c r="U3938" s="43">
        <f ca="1">_xll.BInterpol('Base CDI'!$H$4:$H$28,'Base CDI'!$I$4:$I$29,S3938,"Cubic","Extrapolate=Linear","MultiX=Average","Skip=True","Sort=True")</f>
        <v>14.283114940163621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49700</v>
      </c>
      <c r="T3939" s="43">
        <f ca="1">_xll.BInterpol('Base CDI'!$H$4:$H$28,'Base CDI'!$J$4:$J$29,S3939,"Cubic","Extrapolate=Linear","MultiX=Average","Skip=True","Sort=True")</f>
        <v>14.453225865351316</v>
      </c>
      <c r="U3939" s="43">
        <f ca="1">_xll.BInterpol('Base CDI'!$H$4:$H$28,'Base CDI'!$I$4:$I$29,S3939,"Cubic","Extrapolate=Linear","MultiX=Average","Skip=True","Sort=True")</f>
        <v>14.283131419068262</v>
      </c>
    </row>
    <row r="3940" spans="16:21" x14ac:dyDescent="0.25">
      <c r="P3940" s="10">
        <v>40245</v>
      </c>
      <c r="Q3940">
        <v>22.68234</v>
      </c>
      <c r="S3940" s="42">
        <f t="shared" ca="1" si="66"/>
        <v>49701</v>
      </c>
      <c r="T3940" s="43">
        <f ca="1">_xll.BInterpol('Base CDI'!$H$4:$H$28,'Base CDI'!$J$4:$J$29,S3940,"Cubic","Extrapolate=Linear","MultiX=Average","Skip=True","Sort=True")</f>
        <v>14.453233796446009</v>
      </c>
      <c r="U3940" s="43">
        <f ca="1">_xll.BInterpol('Base CDI'!$H$4:$H$28,'Base CDI'!$I$4:$I$29,S3940,"Cubic","Extrapolate=Linear","MultiX=Average","Skip=True","Sort=True")</f>
        <v>14.283147929454561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49702</v>
      </c>
      <c r="T3941" s="43">
        <f ca="1">_xll.BInterpol('Base CDI'!$H$4:$H$28,'Base CDI'!$J$4:$J$29,S3941,"Cubic","Extrapolate=Linear","MultiX=Average","Skip=True","Sort=True")</f>
        <v>14.453241754812034</v>
      </c>
      <c r="U3941" s="43">
        <f ca="1">_xll.BInterpol('Base CDI'!$H$4:$H$28,'Base CDI'!$I$4:$I$29,S3941,"Cubic","Extrapolate=Linear","MultiX=Average","Skip=True","Sort=True")</f>
        <v>14.283164471230469</v>
      </c>
    </row>
    <row r="3942" spans="16:21" x14ac:dyDescent="0.25">
      <c r="P3942" s="10">
        <v>40247</v>
      </c>
      <c r="Q3942">
        <v>22.69725</v>
      </c>
      <c r="S3942" s="42">
        <f t="shared" ca="1" si="66"/>
        <v>49703</v>
      </c>
      <c r="T3942" s="43">
        <f ca="1">_xll.BInterpol('Base CDI'!$H$4:$H$28,'Base CDI'!$J$4:$J$29,S3942,"Cubic","Extrapolate=Linear","MultiX=Average","Skip=True","Sort=True")</f>
        <v>14.453249740369417</v>
      </c>
      <c r="U3942" s="43">
        <f ca="1">_xll.BInterpol('Base CDI'!$H$4:$H$28,'Base CDI'!$I$4:$I$29,S3942,"Cubic","Extrapolate=Linear","MultiX=Average","Skip=True","Sort=True")</f>
        <v>14.283181044303932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49704</v>
      </c>
      <c r="T3943" s="43">
        <f ca="1">_xll.BInterpol('Base CDI'!$H$4:$H$28,'Base CDI'!$J$4:$J$29,S3943,"Cubic","Extrapolate=Linear","MultiX=Average","Skip=True","Sort=True")</f>
        <v>14.453257753038185</v>
      </c>
      <c r="U3943" s="43">
        <f ca="1">_xll.BInterpol('Base CDI'!$H$4:$H$28,'Base CDI'!$I$4:$I$29,S3943,"Cubic","Extrapolate=Linear","MultiX=Average","Skip=True","Sort=True")</f>
        <v>14.283197648582901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49705</v>
      </c>
      <c r="T3944" s="43">
        <f ca="1">_xll.BInterpol('Base CDI'!$H$4:$H$28,'Base CDI'!$J$4:$J$29,S3944,"Cubic","Extrapolate=Linear","MultiX=Average","Skip=True","Sort=True")</f>
        <v>14.453265792738362</v>
      </c>
      <c r="U3944" s="43">
        <f ca="1">_xll.BInterpol('Base CDI'!$H$4:$H$28,'Base CDI'!$I$4:$I$29,S3944,"Cubic","Extrapolate=Linear","MultiX=Average","Skip=True","Sort=True")</f>
        <v>14.283214283975321</v>
      </c>
    </row>
    <row r="3945" spans="16:21" x14ac:dyDescent="0.25">
      <c r="P3945" s="10">
        <v>40252</v>
      </c>
      <c r="Q3945">
        <v>22.7196</v>
      </c>
      <c r="S3945" s="42">
        <f t="shared" ca="1" si="66"/>
        <v>49706</v>
      </c>
      <c r="T3945" s="43">
        <f ca="1">_xll.BInterpol('Base CDI'!$H$4:$H$28,'Base CDI'!$J$4:$J$29,S3945,"Cubic","Extrapolate=Linear","MultiX=Average","Skip=True","Sort=True")</f>
        <v>14.453273859389972</v>
      </c>
      <c r="U3945" s="43">
        <f ca="1">_xll.BInterpol('Base CDI'!$H$4:$H$28,'Base CDI'!$I$4:$I$29,S3945,"Cubic","Extrapolate=Linear","MultiX=Average","Skip=True","Sort=True")</f>
        <v>14.283230950389143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49707</v>
      </c>
      <c r="T3946" s="43">
        <f ca="1">_xll.BInterpol('Base CDI'!$H$4:$H$28,'Base CDI'!$J$4:$J$29,S3946,"Cubic","Extrapolate=Linear","MultiX=Average","Skip=True","Sort=True")</f>
        <v>14.453281952913043</v>
      </c>
      <c r="U3946" s="43">
        <f ca="1">_xll.BInterpol('Base CDI'!$H$4:$H$28,'Base CDI'!$I$4:$I$29,S3946,"Cubic","Extrapolate=Linear","MultiX=Average","Skip=True","Sort=True")</f>
        <v>14.283247647732315</v>
      </c>
    </row>
    <row r="3947" spans="16:21" x14ac:dyDescent="0.25">
      <c r="P3947" s="10">
        <v>40254</v>
      </c>
      <c r="Q3947">
        <v>22.73451</v>
      </c>
      <c r="S3947" s="42">
        <f t="shared" ca="1" si="66"/>
        <v>49708</v>
      </c>
      <c r="T3947" s="43">
        <f ca="1">_xll.BInterpol('Base CDI'!$H$4:$H$28,'Base CDI'!$J$4:$J$29,S3947,"Cubic","Extrapolate=Linear","MultiX=Average","Skip=True","Sort=True")</f>
        <v>14.453290073227601</v>
      </c>
      <c r="U3947" s="43">
        <f ca="1">_xll.BInterpol('Base CDI'!$H$4:$H$28,'Base CDI'!$I$4:$I$29,S3947,"Cubic","Extrapolate=Linear","MultiX=Average","Skip=True","Sort=True")</f>
        <v>14.283264375912784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49709</v>
      </c>
      <c r="T3948" s="43">
        <f ca="1">_xll.BInterpol('Base CDI'!$H$4:$H$28,'Base CDI'!$J$4:$J$29,S3948,"Cubic","Extrapolate=Linear","MultiX=Average","Skip=True","Sort=True")</f>
        <v>14.453298220253668</v>
      </c>
      <c r="U3948" s="43">
        <f ca="1">_xll.BInterpol('Base CDI'!$H$4:$H$28,'Base CDI'!$I$4:$I$29,S3948,"Cubic","Extrapolate=Linear","MultiX=Average","Skip=True","Sort=True")</f>
        <v>14.2832811348385</v>
      </c>
    </row>
    <row r="3949" spans="16:21" x14ac:dyDescent="0.25">
      <c r="P3949" s="10">
        <v>40256</v>
      </c>
      <c r="Q3949">
        <v>22.74943</v>
      </c>
      <c r="S3949" s="42">
        <f t="shared" ca="1" si="66"/>
        <v>49710</v>
      </c>
      <c r="T3949" s="43">
        <f ca="1">_xll.BInterpol('Base CDI'!$H$4:$H$28,'Base CDI'!$J$4:$J$29,S3949,"Cubic","Extrapolate=Linear","MultiX=Average","Skip=True","Sort=True")</f>
        <v>14.453306393911273</v>
      </c>
      <c r="U3949" s="43">
        <f ca="1">_xll.BInterpol('Base CDI'!$H$4:$H$28,'Base CDI'!$I$4:$I$29,S3949,"Cubic","Extrapolate=Linear","MultiX=Average","Skip=True","Sort=True")</f>
        <v>14.283297924417409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49711</v>
      </c>
      <c r="T3950" s="43">
        <f ca="1">_xll.BInterpol('Base CDI'!$H$4:$H$28,'Base CDI'!$J$4:$J$29,S3950,"Cubic","Extrapolate=Linear","MultiX=Average","Skip=True","Sort=True")</f>
        <v>14.453314594120439</v>
      </c>
      <c r="U3950" s="43">
        <f ca="1">_xll.BInterpol('Base CDI'!$H$4:$H$28,'Base CDI'!$I$4:$I$29,S3950,"Cubic","Extrapolate=Linear","MultiX=Average","Skip=True","Sort=True")</f>
        <v>14.283314744557464</v>
      </c>
    </row>
    <row r="3951" spans="16:21" x14ac:dyDescent="0.25">
      <c r="P3951" s="10">
        <v>40260</v>
      </c>
      <c r="Q3951">
        <v>22.76436</v>
      </c>
      <c r="S3951" s="42">
        <f t="shared" ca="1" si="66"/>
        <v>49712</v>
      </c>
      <c r="T3951" s="43">
        <f ca="1">_xll.BInterpol('Base CDI'!$H$4:$H$28,'Base CDI'!$J$4:$J$29,S3951,"Cubic","Extrapolate=Linear","MultiX=Average","Skip=True","Sort=True")</f>
        <v>14.453322820801191</v>
      </c>
      <c r="U3951" s="43">
        <f ca="1">_xll.BInterpol('Base CDI'!$H$4:$H$28,'Base CDI'!$I$4:$I$29,S3951,"Cubic","Extrapolate=Linear","MultiX=Average","Skip=True","Sort=True")</f>
        <v>14.283331595166608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49713</v>
      </c>
      <c r="T3952" s="43">
        <f ca="1">_xll.BInterpol('Base CDI'!$H$4:$H$28,'Base CDI'!$J$4:$J$29,S3952,"Cubic","Extrapolate=Linear","MultiX=Average","Skip=True","Sort=True")</f>
        <v>14.453331073873557</v>
      </c>
      <c r="U3952" s="43">
        <f ca="1">_xll.BInterpol('Base CDI'!$H$4:$H$28,'Base CDI'!$I$4:$I$29,S3952,"Cubic","Extrapolate=Linear","MultiX=Average","Skip=True","Sort=True")</f>
        <v>14.283348476152792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49714</v>
      </c>
      <c r="T3953" s="43">
        <f ca="1">_xll.BInterpol('Base CDI'!$H$4:$H$28,'Base CDI'!$J$4:$J$29,S3953,"Cubic","Extrapolate=Linear","MultiX=Average","Skip=True","Sort=True")</f>
        <v>14.45333935325756</v>
      </c>
      <c r="U3953" s="43">
        <f ca="1">_xll.BInterpol('Base CDI'!$H$4:$H$28,'Base CDI'!$I$4:$I$29,S3953,"Cubic","Extrapolate=Linear","MultiX=Average","Skip=True","Sort=True")</f>
        <v>14.283365387423965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49715</v>
      </c>
      <c r="T3954" s="43">
        <f ca="1">_xll.BInterpol('Base CDI'!$H$4:$H$28,'Base CDI'!$J$4:$J$29,S3954,"Cubic","Extrapolate=Linear","MultiX=Average","Skip=True","Sort=True")</f>
        <v>14.453347658873227</v>
      </c>
      <c r="U3954" s="43">
        <f ca="1">_xll.BInterpol('Base CDI'!$H$4:$H$28,'Base CDI'!$I$4:$I$29,S3954,"Cubic","Extrapolate=Linear","MultiX=Average","Skip=True","Sort=True")</f>
        <v>14.283382328888074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49716</v>
      </c>
      <c r="T3955" s="43">
        <f ca="1">_xll.BInterpol('Base CDI'!$H$4:$H$28,'Base CDI'!$J$4:$J$29,S3955,"Cubic","Extrapolate=Linear","MultiX=Average","Skip=True","Sort=True")</f>
        <v>14.453355990640581</v>
      </c>
      <c r="U3955" s="43">
        <f ca="1">_xll.BInterpol('Base CDI'!$H$4:$H$28,'Base CDI'!$I$4:$I$29,S3955,"Cubic","Extrapolate=Linear","MultiX=Average","Skip=True","Sort=True")</f>
        <v>14.283399300453068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49717</v>
      </c>
      <c r="T3956" s="43">
        <f ca="1">_xll.BInterpol('Base CDI'!$H$4:$H$28,'Base CDI'!$J$4:$J$29,S3956,"Cubic","Extrapolate=Linear","MultiX=Average","Skip=True","Sort=True")</f>
        <v>14.453364348479653</v>
      </c>
      <c r="U3956" s="43">
        <f ca="1">_xll.BInterpol('Base CDI'!$H$4:$H$28,'Base CDI'!$I$4:$I$29,S3956,"Cubic","Extrapolate=Linear","MultiX=Average","Skip=True","Sort=True")</f>
        <v>14.283416302026893</v>
      </c>
    </row>
    <row r="3957" spans="16:21" x14ac:dyDescent="0.25">
      <c r="P3957" s="10">
        <v>40268</v>
      </c>
      <c r="Q3957">
        <v>22.80912</v>
      </c>
      <c r="S3957" s="42">
        <f t="shared" ca="1" si="66"/>
        <v>49718</v>
      </c>
      <c r="T3957" s="43">
        <f ca="1">_xll.BInterpol('Base CDI'!$H$4:$H$28,'Base CDI'!$J$4:$J$29,S3957,"Cubic","Extrapolate=Linear","MultiX=Average","Skip=True","Sort=True")</f>
        <v>14.453372732310461</v>
      </c>
      <c r="U3957" s="43">
        <f ca="1">_xll.BInterpol('Base CDI'!$H$4:$H$28,'Base CDI'!$I$4:$I$29,S3957,"Cubic","Extrapolate=Linear","MultiX=Average","Skip=True","Sort=True")</f>
        <v>14.283433333517502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49719</v>
      </c>
      <c r="T3958" s="43">
        <f ca="1">_xll.BInterpol('Base CDI'!$H$4:$H$28,'Base CDI'!$J$4:$J$29,S3958,"Cubic","Extrapolate=Linear","MultiX=Average","Skip=True","Sort=True")</f>
        <v>14.453381142053036</v>
      </c>
      <c r="U3958" s="43">
        <f ca="1">_xll.BInterpol('Base CDI'!$H$4:$H$28,'Base CDI'!$I$4:$I$29,S3958,"Cubic","Extrapolate=Linear","MultiX=Average","Skip=True","Sort=True")</f>
        <v>14.28345039483284</v>
      </c>
    </row>
    <row r="3959" spans="16:21" x14ac:dyDescent="0.25">
      <c r="P3959" s="10">
        <v>40273</v>
      </c>
      <c r="Q3959">
        <v>22.82405</v>
      </c>
      <c r="S3959" s="42">
        <f t="shared" ca="1" si="66"/>
        <v>49720</v>
      </c>
      <c r="T3959" s="43">
        <f ca="1">_xll.BInterpol('Base CDI'!$H$4:$H$28,'Base CDI'!$J$4:$J$29,S3959,"Cubic","Extrapolate=Linear","MultiX=Average","Skip=True","Sort=True")</f>
        <v>14.453389577627402</v>
      </c>
      <c r="U3959" s="43">
        <f ca="1">_xll.BInterpol('Base CDI'!$H$4:$H$28,'Base CDI'!$I$4:$I$29,S3959,"Cubic","Extrapolate=Linear","MultiX=Average","Skip=True","Sort=True")</f>
        <v>14.283467485880857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49721</v>
      </c>
      <c r="T3960" s="43">
        <f ca="1">_xll.BInterpol('Base CDI'!$H$4:$H$28,'Base CDI'!$J$4:$J$29,S3960,"Cubic","Extrapolate=Linear","MultiX=Average","Skip=True","Sort=True")</f>
        <v>14.453398038953582</v>
      </c>
      <c r="U3960" s="43">
        <f ca="1">_xll.BInterpol('Base CDI'!$H$4:$H$28,'Base CDI'!$I$4:$I$29,S3960,"Cubic","Extrapolate=Linear","MultiX=Average","Skip=True","Sort=True")</f>
        <v>14.2834846065695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49722</v>
      </c>
      <c r="T3961" s="43">
        <f ca="1">_xll.BInterpol('Base CDI'!$H$4:$H$28,'Base CDI'!$J$4:$J$29,S3961,"Cubic","Extrapolate=Linear","MultiX=Average","Skip=True","Sort=True")</f>
        <v>14.453406525951603</v>
      </c>
      <c r="U3961" s="43">
        <f ca="1">_xll.BInterpol('Base CDI'!$H$4:$H$28,'Base CDI'!$I$4:$I$29,S3961,"Cubic","Extrapolate=Linear","MultiX=Average","Skip=True","Sort=True")</f>
        <v>14.283501756806718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49723</v>
      </c>
      <c r="T3962" s="43">
        <f ca="1">_xll.BInterpol('Base CDI'!$H$4:$H$28,'Base CDI'!$J$4:$J$29,S3962,"Cubic","Extrapolate=Linear","MultiX=Average","Skip=True","Sort=True")</f>
        <v>14.453415038541493</v>
      </c>
      <c r="U3962" s="43">
        <f ca="1">_xll.BInterpol('Base CDI'!$H$4:$H$28,'Base CDI'!$I$4:$I$29,S3962,"Cubic","Extrapolate=Linear","MultiX=Average","Skip=True","Sort=True")</f>
        <v>14.28351893650046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49724</v>
      </c>
      <c r="T3963" s="43">
        <f ca="1">_xll.BInterpol('Base CDI'!$H$4:$H$28,'Base CDI'!$J$4:$J$29,S3963,"Cubic","Extrapolate=Linear","MultiX=Average","Skip=True","Sort=True")</f>
        <v>14.453423576643274</v>
      </c>
      <c r="U3963" s="43">
        <f ca="1">_xll.BInterpol('Base CDI'!$H$4:$H$28,'Base CDI'!$I$4:$I$29,S3963,"Cubic","Extrapolate=Linear","MultiX=Average","Skip=True","Sort=True")</f>
        <v>14.283536145558672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49725</v>
      </c>
      <c r="T3964" s="43">
        <f ca="1">_xll.BInterpol('Base CDI'!$H$4:$H$28,'Base CDI'!$J$4:$J$29,S3964,"Cubic","Extrapolate=Linear","MultiX=Average","Skip=True","Sort=True")</f>
        <v>14.453432140176972</v>
      </c>
      <c r="U3964" s="43">
        <f ca="1">_xll.BInterpol('Base CDI'!$H$4:$H$28,'Base CDI'!$I$4:$I$29,S3964,"Cubic","Extrapolate=Linear","MultiX=Average","Skip=True","Sort=True")</f>
        <v>14.283553383889306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49726</v>
      </c>
      <c r="T3965" s="43">
        <f ca="1">_xll.BInterpol('Base CDI'!$H$4:$H$28,'Base CDI'!$J$4:$J$29,S3965,"Cubic","Extrapolate=Linear","MultiX=Average","Skip=True","Sort=True")</f>
        <v>14.453440729062613</v>
      </c>
      <c r="U3965" s="43">
        <f ca="1">_xll.BInterpol('Base CDI'!$H$4:$H$28,'Base CDI'!$I$4:$I$29,S3965,"Cubic","Extrapolate=Linear","MultiX=Average","Skip=True","Sort=True")</f>
        <v>14.283570651400307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49727</v>
      </c>
      <c r="T3966" s="43">
        <f ca="1">_xll.BInterpol('Base CDI'!$H$4:$H$28,'Base CDI'!$J$4:$J$29,S3966,"Cubic","Extrapolate=Linear","MultiX=Average","Skip=True","Sort=True")</f>
        <v>14.453449343220223</v>
      </c>
      <c r="U3966" s="43">
        <f ca="1">_xll.BInterpol('Base CDI'!$H$4:$H$28,'Base CDI'!$I$4:$I$29,S3966,"Cubic","Extrapolate=Linear","MultiX=Average","Skip=True","Sort=True")</f>
        <v>14.283587947999626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49728</v>
      </c>
      <c r="T3967" s="43">
        <f ca="1">_xll.BInterpol('Base CDI'!$H$4:$H$28,'Base CDI'!$J$4:$J$29,S3967,"Cubic","Extrapolate=Linear","MultiX=Average","Skip=True","Sort=True")</f>
        <v>14.453457982569827</v>
      </c>
      <c r="U3967" s="43">
        <f ca="1">_xll.BInterpol('Base CDI'!$H$4:$H$28,'Base CDI'!$I$4:$I$29,S3967,"Cubic","Extrapolate=Linear","MultiX=Average","Skip=True","Sort=True")</f>
        <v>14.28360527359521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49729</v>
      </c>
      <c r="T3968" s="43">
        <f ca="1">_xll.BInterpol('Base CDI'!$H$4:$H$28,'Base CDI'!$J$4:$J$29,S3968,"Cubic","Extrapolate=Linear","MultiX=Average","Skip=True","Sort=True")</f>
        <v>14.453466647031449</v>
      </c>
      <c r="U3968" s="43">
        <f ca="1">_xll.BInterpol('Base CDI'!$H$4:$H$28,'Base CDI'!$I$4:$I$29,S3968,"Cubic","Extrapolate=Linear","MultiX=Average","Skip=True","Sort=True")</f>
        <v>14.283622628095006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49730</v>
      </c>
      <c r="T3969" s="43">
        <f ca="1">_xll.BInterpol('Base CDI'!$H$4:$H$28,'Base CDI'!$J$4:$J$29,S3969,"Cubic","Extrapolate=Linear","MultiX=Average","Skip=True","Sort=True")</f>
        <v>14.453475336525118</v>
      </c>
      <c r="U3969" s="43">
        <f ca="1">_xll.BInterpol('Base CDI'!$H$4:$H$28,'Base CDI'!$I$4:$I$29,S3969,"Cubic","Extrapolate=Linear","MultiX=Average","Skip=True","Sort=True")</f>
        <v>14.283640011406966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49731</v>
      </c>
      <c r="T3970" s="43">
        <f ca="1">_xll.BInterpol('Base CDI'!$H$4:$H$28,'Base CDI'!$J$4:$J$29,S3970,"Cubic","Extrapolate=Linear","MultiX=Average","Skip=True","Sort=True")</f>
        <v>14.453484050970856</v>
      </c>
      <c r="U3970" s="43">
        <f ca="1">_xll.BInterpol('Base CDI'!$H$4:$H$28,'Base CDI'!$I$4:$I$29,S3970,"Cubic","Extrapolate=Linear","MultiX=Average","Skip=True","Sort=True")</f>
        <v>14.283657423439035</v>
      </c>
    </row>
    <row r="3971" spans="16:21" x14ac:dyDescent="0.25">
      <c r="P3971" s="10">
        <v>40290</v>
      </c>
      <c r="Q3971">
        <v>22.91412</v>
      </c>
      <c r="S3971" s="42">
        <f t="shared" ca="1" si="66"/>
        <v>49732</v>
      </c>
      <c r="T3971" s="43">
        <f ca="1">_xll.BInterpol('Base CDI'!$H$4:$H$28,'Base CDI'!$J$4:$J$29,S3971,"Cubic","Extrapolate=Linear","MultiX=Average","Skip=True","Sort=True")</f>
        <v>14.453492790288688</v>
      </c>
      <c r="U3971" s="43">
        <f ca="1">_xll.BInterpol('Base CDI'!$H$4:$H$28,'Base CDI'!$I$4:$I$29,S3971,"Cubic","Extrapolate=Linear","MultiX=Average","Skip=True","Sort=True")</f>
        <v>14.283674864099163</v>
      </c>
    </row>
    <row r="3972" spans="16:21" x14ac:dyDescent="0.25">
      <c r="P3972" s="10">
        <v>40291</v>
      </c>
      <c r="Q3972">
        <v>22.92164</v>
      </c>
      <c r="S3972" s="42">
        <f t="shared" ca="1" si="66"/>
        <v>49733</v>
      </c>
      <c r="T3972" s="43">
        <f ca="1">_xll.BInterpol('Base CDI'!$H$4:$H$28,'Base CDI'!$J$4:$J$29,S3972,"Cubic","Extrapolate=Linear","MultiX=Average","Skip=True","Sort=True")</f>
        <v>14.453501554398642</v>
      </c>
      <c r="U3972" s="43">
        <f ca="1">_xll.BInterpol('Base CDI'!$H$4:$H$28,'Base CDI'!$I$4:$I$29,S3972,"Cubic","Extrapolate=Linear","MultiX=Average","Skip=True","Sort=True")</f>
        <v>14.283692333295297</v>
      </c>
    </row>
    <row r="3973" spans="16:21" x14ac:dyDescent="0.25">
      <c r="P3973" s="10">
        <v>40294</v>
      </c>
      <c r="Q3973">
        <v>22.92916</v>
      </c>
      <c r="S3973" s="42">
        <f t="shared" ca="1" si="66"/>
        <v>49734</v>
      </c>
      <c r="T3973" s="43">
        <f ca="1">_xll.BInterpol('Base CDI'!$H$4:$H$28,'Base CDI'!$J$4:$J$29,S3973,"Cubic","Extrapolate=Linear","MultiX=Average","Skip=True","Sort=True")</f>
        <v>14.453510343220742</v>
      </c>
      <c r="U3973" s="43">
        <f ca="1">_xll.BInterpol('Base CDI'!$H$4:$H$28,'Base CDI'!$I$4:$I$29,S3973,"Cubic","Extrapolate=Linear","MultiX=Average","Skip=True","Sort=True")</f>
        <v>14.283709830935388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49735</v>
      </c>
      <c r="T3974" s="43">
        <f ca="1">_xll.BInterpol('Base CDI'!$H$4:$H$28,'Base CDI'!$J$4:$J$29,S3974,"Cubic","Extrapolate=Linear","MultiX=Average","Skip=True","Sort=True")</f>
        <v>14.453519156675014</v>
      </c>
      <c r="U3974" s="43">
        <f ca="1">_xll.BInterpol('Base CDI'!$H$4:$H$28,'Base CDI'!$I$4:$I$29,S3974,"Cubic","Extrapolate=Linear","MultiX=Average","Skip=True","Sort=True")</f>
        <v>14.283727356927383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49736</v>
      </c>
      <c r="T3975" s="43">
        <f ca="1">_xll.BInterpol('Base CDI'!$H$4:$H$28,'Base CDI'!$J$4:$J$29,S3975,"Cubic","Extrapolate=Linear","MultiX=Average","Skip=True","Sort=True")</f>
        <v>14.453527994681483</v>
      </c>
      <c r="U3975" s="43">
        <f ca="1">_xll.BInterpol('Base CDI'!$H$4:$H$28,'Base CDI'!$I$4:$I$29,S3975,"Cubic","Extrapolate=Linear","MultiX=Average","Skip=True","Sort=True")</f>
        <v>14.283744911179229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49737</v>
      </c>
      <c r="T3976" s="43">
        <f ca="1">_xll.BInterpol('Base CDI'!$H$4:$H$28,'Base CDI'!$J$4:$J$29,S3976,"Cubic","Extrapolate=Linear","MultiX=Average","Skip=True","Sort=True")</f>
        <v>14.453536857160175</v>
      </c>
      <c r="U3976" s="43">
        <f ca="1">_xll.BInterpol('Base CDI'!$H$4:$H$28,'Base CDI'!$I$4:$I$29,S3976,"Cubic","Extrapolate=Linear","MultiX=Average","Skip=True","Sort=True")</f>
        <v>14.283762493598875</v>
      </c>
    </row>
    <row r="3977" spans="16:21" x14ac:dyDescent="0.25">
      <c r="P3977" s="10">
        <v>40298</v>
      </c>
      <c r="Q3977">
        <v>22.95992</v>
      </c>
      <c r="S3977" s="42">
        <f t="shared" ca="1" si="66"/>
        <v>49738</v>
      </c>
      <c r="T3977" s="43">
        <f ca="1">_xll.BInterpol('Base CDI'!$H$4:$H$28,'Base CDI'!$J$4:$J$29,S3977,"Cubic","Extrapolate=Linear","MultiX=Average","Skip=True","Sort=True")</f>
        <v>14.453545744031114</v>
      </c>
      <c r="U3977" s="43">
        <f ca="1">_xll.BInterpol('Base CDI'!$H$4:$H$28,'Base CDI'!$I$4:$I$29,S3977,"Cubic","Extrapolate=Linear","MultiX=Average","Skip=True","Sort=True")</f>
        <v>14.283780104094271</v>
      </c>
    </row>
    <row r="3978" spans="16:21" x14ac:dyDescent="0.25">
      <c r="P3978" s="10">
        <v>40301</v>
      </c>
      <c r="Q3978">
        <v>22.96809</v>
      </c>
      <c r="S3978" s="42">
        <f t="shared" ca="1" si="66"/>
        <v>49739</v>
      </c>
      <c r="T3978" s="43">
        <f ca="1">_xll.BInterpol('Base CDI'!$H$4:$H$28,'Base CDI'!$J$4:$J$29,S3978,"Cubic","Extrapolate=Linear","MultiX=Average","Skip=True","Sort=True")</f>
        <v>14.453554655214328</v>
      </c>
      <c r="U3978" s="43">
        <f ca="1">_xll.BInterpol('Base CDI'!$H$4:$H$28,'Base CDI'!$I$4:$I$29,S3978,"Cubic","Extrapolate=Linear","MultiX=Average","Skip=True","Sort=True")</f>
        <v>14.283797742573363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49740</v>
      </c>
      <c r="T3979" s="43">
        <f ca="1">_xll.BInterpol('Base CDI'!$H$4:$H$28,'Base CDI'!$J$4:$J$29,S3979,"Cubic","Extrapolate=Linear","MultiX=Average","Skip=True","Sort=True")</f>
        <v>14.453563590629839</v>
      </c>
      <c r="U3979" s="43">
        <f ca="1">_xll.BInterpol('Base CDI'!$H$4:$H$28,'Base CDI'!$I$4:$I$29,S3979,"Cubic","Extrapolate=Linear","MultiX=Average","Skip=True","Sort=True")</f>
        <v>14.283815408944101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49741</v>
      </c>
      <c r="T3980" s="43">
        <f ca="1">_xll.BInterpol('Base CDI'!$H$4:$H$28,'Base CDI'!$J$4:$J$29,S3980,"Cubic","Extrapolate=Linear","MultiX=Average","Skip=True","Sort=True")</f>
        <v>14.453572550197675</v>
      </c>
      <c r="U3980" s="43">
        <f ca="1">_xll.BInterpol('Base CDI'!$H$4:$H$28,'Base CDI'!$I$4:$I$29,S3980,"Cubic","Extrapolate=Linear","MultiX=Average","Skip=True","Sort=True")</f>
        <v>14.283833103114434</v>
      </c>
    </row>
    <row r="3981" spans="16:21" x14ac:dyDescent="0.25">
      <c r="P3981" s="10">
        <v>40304</v>
      </c>
      <c r="Q3981">
        <v>22.99269</v>
      </c>
      <c r="S3981" s="42">
        <f t="shared" ca="1" si="67"/>
        <v>49742</v>
      </c>
      <c r="T3981" s="43">
        <f ca="1">_xll.BInterpol('Base CDI'!$H$4:$H$28,'Base CDI'!$J$4:$J$29,S3981,"Cubic","Extrapolate=Linear","MultiX=Average","Skip=True","Sort=True")</f>
        <v>14.453581533837861</v>
      </c>
      <c r="U3981" s="43">
        <f ca="1">_xll.BInterpol('Base CDI'!$H$4:$H$28,'Base CDI'!$I$4:$I$29,S3981,"Cubic","Extrapolate=Linear","MultiX=Average","Skip=True","Sort=True")</f>
        <v>14.283850824992307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49743</v>
      </c>
      <c r="T3982" s="43">
        <f ca="1">_xll.BInterpol('Base CDI'!$H$4:$H$28,'Base CDI'!$J$4:$J$29,S3982,"Cubic","Extrapolate=Linear","MultiX=Average","Skip=True","Sort=True")</f>
        <v>14.453590541470422</v>
      </c>
      <c r="U3982" s="43">
        <f ca="1">_xll.BInterpol('Base CDI'!$H$4:$H$28,'Base CDI'!$I$4:$I$29,S3982,"Cubic","Extrapolate=Linear","MultiX=Average","Skip=True","Sort=True")</f>
        <v>14.283868574485671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49744</v>
      </c>
      <c r="T3983" s="43">
        <f ca="1">_xll.BInterpol('Base CDI'!$H$4:$H$28,'Base CDI'!$J$4:$J$29,S3983,"Cubic","Extrapolate=Linear","MultiX=Average","Skip=True","Sort=True")</f>
        <v>14.453599573015383</v>
      </c>
      <c r="U3983" s="43">
        <f ca="1">_xll.BInterpol('Base CDI'!$H$4:$H$28,'Base CDI'!$I$4:$I$29,S3983,"Cubic","Extrapolate=Linear","MultiX=Average","Skip=True","Sort=True")</f>
        <v>14.283886351502476</v>
      </c>
    </row>
    <row r="3984" spans="16:21" x14ac:dyDescent="0.25">
      <c r="P3984" s="10">
        <v>40309</v>
      </c>
      <c r="Q3984">
        <v>23.01727</v>
      </c>
      <c r="S3984" s="42">
        <f t="shared" ca="1" si="67"/>
        <v>49745</v>
      </c>
      <c r="T3984" s="43">
        <f ca="1">_xll.BInterpol('Base CDI'!$H$4:$H$28,'Base CDI'!$J$4:$J$29,S3984,"Cubic","Extrapolate=Linear","MultiX=Average","Skip=True","Sort=True")</f>
        <v>14.45360862839277</v>
      </c>
      <c r="U3984" s="43">
        <f ca="1">_xll.BInterpol('Base CDI'!$H$4:$H$28,'Base CDI'!$I$4:$I$29,S3984,"Cubic","Extrapolate=Linear","MultiX=Average","Skip=True","Sort=True")</f>
        <v>14.283904155950667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49746</v>
      </c>
      <c r="T3985" s="43">
        <f ca="1">_xll.BInterpol('Base CDI'!$H$4:$H$28,'Base CDI'!$J$4:$J$29,S3985,"Cubic","Extrapolate=Linear","MultiX=Average","Skip=True","Sort=True")</f>
        <v>14.453617707522609</v>
      </c>
      <c r="U3985" s="43">
        <f ca="1">_xll.BInterpol('Base CDI'!$H$4:$H$28,'Base CDI'!$I$4:$I$29,S3985,"Cubic","Extrapolate=Linear","MultiX=Average","Skip=True","Sort=True")</f>
        <v>14.283921987738195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49747</v>
      </c>
      <c r="T3986" s="43">
        <f ca="1">_xll.BInterpol('Base CDI'!$H$4:$H$28,'Base CDI'!$J$4:$J$29,S3986,"Cubic","Extrapolate=Linear","MultiX=Average","Skip=True","Sort=True")</f>
        <v>14.453626810324923</v>
      </c>
      <c r="U3986" s="43">
        <f ca="1">_xll.BInterpol('Base CDI'!$H$4:$H$28,'Base CDI'!$I$4:$I$29,S3986,"Cubic","Extrapolate=Linear","MultiX=Average","Skip=True","Sort=True")</f>
        <v>14.283939846773006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49748</v>
      </c>
      <c r="T3987" s="43">
        <f ca="1">_xll.BInterpol('Base CDI'!$H$4:$H$28,'Base CDI'!$J$4:$J$29,S3987,"Cubic","Extrapolate=Linear","MultiX=Average","Skip=True","Sort=True")</f>
        <v>14.45363593671974</v>
      </c>
      <c r="U3987" s="43">
        <f ca="1">_xll.BInterpol('Base CDI'!$H$4:$H$28,'Base CDI'!$I$4:$I$29,S3987,"Cubic","Extrapolate=Linear","MultiX=Average","Skip=True","Sort=True")</f>
        <v>14.283957732963049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49749</v>
      </c>
      <c r="T3988" s="43">
        <f ca="1">_xll.BInterpol('Base CDI'!$H$4:$H$28,'Base CDI'!$J$4:$J$29,S3988,"Cubic","Extrapolate=Linear","MultiX=Average","Skip=True","Sort=True")</f>
        <v>14.453645086627086</v>
      </c>
      <c r="U3988" s="43">
        <f ca="1">_xll.BInterpol('Base CDI'!$H$4:$H$28,'Base CDI'!$I$4:$I$29,S3988,"Cubic","Extrapolate=Linear","MultiX=Average","Skip=True","Sort=True")</f>
        <v>14.283975646216273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49750</v>
      </c>
      <c r="T3989" s="43">
        <f ca="1">_xll.BInterpol('Base CDI'!$H$4:$H$28,'Base CDI'!$J$4:$J$29,S3989,"Cubic","Extrapolate=Linear","MultiX=Average","Skip=True","Sort=True")</f>
        <v>14.453654259966983</v>
      </c>
      <c r="U3989" s="43">
        <f ca="1">_xll.BInterpol('Base CDI'!$H$4:$H$28,'Base CDI'!$I$4:$I$29,S3989,"Cubic","Extrapolate=Linear","MultiX=Average","Skip=True","Sort=True")</f>
        <v>14.283993586440628</v>
      </c>
    </row>
    <row r="3990" spans="16:21" x14ac:dyDescent="0.25">
      <c r="P3990" s="10">
        <v>40317</v>
      </c>
      <c r="Q3990">
        <v>23.06644</v>
      </c>
      <c r="S3990" s="42">
        <f t="shared" ca="1" si="67"/>
        <v>49751</v>
      </c>
      <c r="T3990" s="43">
        <f ca="1">_xll.BInterpol('Base CDI'!$H$4:$H$28,'Base CDI'!$J$4:$J$29,S3990,"Cubic","Extrapolate=Linear","MultiX=Average","Skip=True","Sort=True")</f>
        <v>14.453663456659459</v>
      </c>
      <c r="U3990" s="43">
        <f ca="1">_xll.BInterpol('Base CDI'!$H$4:$H$28,'Base CDI'!$I$4:$I$29,S3990,"Cubic","Extrapolate=Linear","MultiX=Average","Skip=True","Sort=True")</f>
        <v>14.284011553544058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49752</v>
      </c>
      <c r="T3991" s="43">
        <f ca="1">_xll.BInterpol('Base CDI'!$H$4:$H$28,'Base CDI'!$J$4:$J$29,S3991,"Cubic","Extrapolate=Linear","MultiX=Average","Skip=True","Sort=True")</f>
        <v>14.453672676624539</v>
      </c>
      <c r="U3991" s="43">
        <f ca="1">_xll.BInterpol('Base CDI'!$H$4:$H$28,'Base CDI'!$I$4:$I$29,S3991,"Cubic","Extrapolate=Linear","MultiX=Average","Skip=True","Sort=True")</f>
        <v>14.284029547434516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49753</v>
      </c>
      <c r="T3992" s="43">
        <f ca="1">_xll.BInterpol('Base CDI'!$H$4:$H$28,'Base CDI'!$J$4:$J$29,S3992,"Cubic","Extrapolate=Linear","MultiX=Average","Skip=True","Sort=True")</f>
        <v>14.453681919782248</v>
      </c>
      <c r="U3992" s="43">
        <f ca="1">_xll.BInterpol('Base CDI'!$H$4:$H$28,'Base CDI'!$I$4:$I$29,S3992,"Cubic","Extrapolate=Linear","MultiX=Average","Skip=True","Sort=True")</f>
        <v>14.284047568019947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49754</v>
      </c>
      <c r="T3993" s="43">
        <f ca="1">_xll.BInterpol('Base CDI'!$H$4:$H$28,'Base CDI'!$J$4:$J$29,S3993,"Cubic","Extrapolate=Linear","MultiX=Average","Skip=True","Sort=True")</f>
        <v>14.453691186052612</v>
      </c>
      <c r="U3993" s="43">
        <f ca="1">_xll.BInterpol('Base CDI'!$H$4:$H$28,'Base CDI'!$I$4:$I$29,S3993,"Cubic","Extrapolate=Linear","MultiX=Average","Skip=True","Sort=True")</f>
        <v>14.284065615208302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49755</v>
      </c>
      <c r="T3994" s="43">
        <f ca="1">_xll.BInterpol('Base CDI'!$H$4:$H$28,'Base CDI'!$J$4:$J$29,S3994,"Cubic","Extrapolate=Linear","MultiX=Average","Skip=True","Sort=True")</f>
        <v>14.453700475355655</v>
      </c>
      <c r="U3994" s="43">
        <f ca="1">_xll.BInterpol('Base CDI'!$H$4:$H$28,'Base CDI'!$I$4:$I$29,S3994,"Cubic","Extrapolate=Linear","MultiX=Average","Skip=True","Sort=True")</f>
        <v>14.284083688907526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49756</v>
      </c>
      <c r="T3995" s="43">
        <f ca="1">_xll.BInterpol('Base CDI'!$H$4:$H$28,'Base CDI'!$J$4:$J$29,S3995,"Cubic","Extrapolate=Linear","MultiX=Average","Skip=True","Sort=True")</f>
        <v>14.453709787611405</v>
      </c>
      <c r="U3995" s="43">
        <f ca="1">_xll.BInterpol('Base CDI'!$H$4:$H$28,'Base CDI'!$I$4:$I$29,S3995,"Cubic","Extrapolate=Linear","MultiX=Average","Skip=True","Sort=True")</f>
        <v>14.284101789025572</v>
      </c>
    </row>
    <row r="3996" spans="16:21" x14ac:dyDescent="0.25">
      <c r="P3996" s="10">
        <v>40325</v>
      </c>
      <c r="Q3996">
        <v>23.1157</v>
      </c>
      <c r="S3996" s="42">
        <f t="shared" ca="1" si="67"/>
        <v>49757</v>
      </c>
      <c r="T3996" s="43">
        <f ca="1">_xll.BInterpol('Base CDI'!$H$4:$H$28,'Base CDI'!$J$4:$J$29,S3996,"Cubic","Extrapolate=Linear","MultiX=Average","Skip=True","Sort=True")</f>
        <v>14.453719122739885</v>
      </c>
      <c r="U3996" s="43">
        <f ca="1">_xll.BInterpol('Base CDI'!$H$4:$H$28,'Base CDI'!$I$4:$I$29,S3996,"Cubic","Extrapolate=Linear","MultiX=Average","Skip=True","Sort=True")</f>
        <v>14.284119915470383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49758</v>
      </c>
      <c r="T3997" s="43">
        <f ca="1">_xll.BInterpol('Base CDI'!$H$4:$H$28,'Base CDI'!$J$4:$J$29,S3997,"Cubic","Extrapolate=Linear","MultiX=Average","Skip=True","Sort=True")</f>
        <v>14.453728480661121</v>
      </c>
      <c r="U3997" s="43">
        <f ca="1">_xll.BInterpol('Base CDI'!$H$4:$H$28,'Base CDI'!$I$4:$I$29,S3997,"Cubic","Extrapolate=Linear","MultiX=Average","Skip=True","Sort=True")</f>
        <v>14.284138068149911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49759</v>
      </c>
      <c r="T3998" s="43">
        <f ca="1">_xll.BInterpol('Base CDI'!$H$4:$H$28,'Base CDI'!$J$4:$J$29,S3998,"Cubic","Extrapolate=Linear","MultiX=Average","Skip=True","Sort=True")</f>
        <v>14.45373786129514</v>
      </c>
      <c r="U3998" s="43">
        <f ca="1">_xll.BInterpol('Base CDI'!$H$4:$H$28,'Base CDI'!$I$4:$I$29,S3998,"Cubic","Extrapolate=Linear","MultiX=Average","Skip=True","Sort=True")</f>
        <v>14.284156246972104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49760</v>
      </c>
      <c r="T3999" s="43">
        <f ca="1">_xll.BInterpol('Base CDI'!$H$4:$H$28,'Base CDI'!$J$4:$J$29,S3999,"Cubic","Extrapolate=Linear","MultiX=Average","Skip=True","Sort=True")</f>
        <v>14.453747264561965</v>
      </c>
      <c r="U3999" s="43">
        <f ca="1">_xll.BInterpol('Base CDI'!$H$4:$H$28,'Base CDI'!$I$4:$I$29,S3999,"Cubic","Extrapolate=Linear","MultiX=Average","Skip=True","Sort=True")</f>
        <v>14.28417445184491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49761</v>
      </c>
      <c r="T4000" s="43">
        <f ca="1">_xll.BInterpol('Base CDI'!$H$4:$H$28,'Base CDI'!$J$4:$J$29,S4000,"Cubic","Extrapolate=Linear","MultiX=Average","Skip=True","Sort=True")</f>
        <v>14.453756690381622</v>
      </c>
      <c r="U4000" s="43">
        <f ca="1">_xll.BInterpol('Base CDI'!$H$4:$H$28,'Base CDI'!$I$4:$I$29,S4000,"Cubic","Extrapolate=Linear","MultiX=Average","Skip=True","Sort=True")</f>
        <v>14.284192682676277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49762</v>
      </c>
      <c r="T4001" s="43">
        <f ca="1">_xll.BInterpol('Base CDI'!$H$4:$H$28,'Base CDI'!$J$4:$J$29,S4001,"Cubic","Extrapolate=Linear","MultiX=Average","Skip=True","Sort=True")</f>
        <v>14.453766138674139</v>
      </c>
      <c r="U4001" s="43">
        <f ca="1">_xll.BInterpol('Base CDI'!$H$4:$H$28,'Base CDI'!$I$4:$I$29,S4001,"Cubic","Extrapolate=Linear","MultiX=Average","Skip=True","Sort=True")</f>
        <v>14.284210939374153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49763</v>
      </c>
      <c r="T4002" s="43">
        <f ca="1">_xll.BInterpol('Base CDI'!$H$4:$H$28,'Base CDI'!$J$4:$J$29,S4002,"Cubic","Extrapolate=Linear","MultiX=Average","Skip=True","Sort=True")</f>
        <v>14.453775609359537</v>
      </c>
      <c r="U4002" s="43">
        <f ca="1">_xll.BInterpol('Base CDI'!$H$4:$H$28,'Base CDI'!$I$4:$I$29,S4002,"Cubic","Extrapolate=Linear","MultiX=Average","Skip=True","Sort=True")</f>
        <v>14.284229221846488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49764</v>
      </c>
      <c r="T4003" s="43">
        <f ca="1">_xll.BInterpol('Base CDI'!$H$4:$H$28,'Base CDI'!$J$4:$J$29,S4003,"Cubic","Extrapolate=Linear","MultiX=Average","Skip=True","Sort=True")</f>
        <v>14.453785102357845</v>
      </c>
      <c r="U4003" s="43">
        <f ca="1">_xll.BInterpol('Base CDI'!$H$4:$H$28,'Base CDI'!$I$4:$I$29,S4003,"Cubic","Extrapolate=Linear","MultiX=Average","Skip=True","Sort=True")</f>
        <v>14.284247530001227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49765</v>
      </c>
      <c r="T4004" s="43">
        <f ca="1">_xll.BInterpol('Base CDI'!$H$4:$H$28,'Base CDI'!$J$4:$J$29,S4004,"Cubic","Extrapolate=Linear","MultiX=Average","Skip=True","Sort=True")</f>
        <v>14.453794617589088</v>
      </c>
      <c r="U4004" s="43">
        <f ca="1">_xll.BInterpol('Base CDI'!$H$4:$H$28,'Base CDI'!$I$4:$I$29,S4004,"Cubic","Extrapolate=Linear","MultiX=Average","Skip=True","Sort=True")</f>
        <v>14.284265863746324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49766</v>
      </c>
      <c r="T4005" s="43">
        <f ca="1">_xll.BInterpol('Base CDI'!$H$4:$H$28,'Base CDI'!$J$4:$J$29,S4005,"Cubic","Extrapolate=Linear","MultiX=Average","Skip=True","Sort=True")</f>
        <v>14.453804154973289</v>
      </c>
      <c r="U4005" s="43">
        <f ca="1">_xll.BInterpol('Base CDI'!$H$4:$H$28,'Base CDI'!$I$4:$I$29,S4005,"Cubic","Extrapolate=Linear","MultiX=Average","Skip=True","Sort=True")</f>
        <v>14.284284222989722</v>
      </c>
    </row>
    <row r="4006" spans="16:21" x14ac:dyDescent="0.25">
      <c r="P4006" s="10">
        <v>40340</v>
      </c>
      <c r="Q4006">
        <v>23.19876</v>
      </c>
      <c r="S4006" s="42">
        <f t="shared" ca="1" si="67"/>
        <v>49767</v>
      </c>
      <c r="T4006" s="43">
        <f ca="1">_xll.BInterpol('Base CDI'!$H$4:$H$28,'Base CDI'!$J$4:$J$29,S4006,"Cubic","Extrapolate=Linear","MultiX=Average","Skip=True","Sort=True")</f>
        <v>14.453813714430476</v>
      </c>
      <c r="U4006" s="43">
        <f ca="1">_xll.BInterpol('Base CDI'!$H$4:$H$28,'Base CDI'!$I$4:$I$29,S4006,"Cubic","Extrapolate=Linear","MultiX=Average","Skip=True","Sort=True")</f>
        <v>14.284302607639372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49768</v>
      </c>
      <c r="T4007" s="43">
        <f ca="1">_xll.BInterpol('Base CDI'!$H$4:$H$28,'Base CDI'!$J$4:$J$29,S4007,"Cubic","Extrapolate=Linear","MultiX=Average","Skip=True","Sort=True")</f>
        <v>14.453823295880673</v>
      </c>
      <c r="U4007" s="43">
        <f ca="1">_xll.BInterpol('Base CDI'!$H$4:$H$28,'Base CDI'!$I$4:$I$29,S4007,"Cubic","Extrapolate=Linear","MultiX=Average","Skip=True","Sort=True")</f>
        <v>14.28432101760322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49769</v>
      </c>
      <c r="T4008" s="43">
        <f ca="1">_xll.BInterpol('Base CDI'!$H$4:$H$28,'Base CDI'!$J$4:$J$29,S4008,"Cubic","Extrapolate=Linear","MultiX=Average","Skip=True","Sort=True")</f>
        <v>14.453832899243906</v>
      </c>
      <c r="U4008" s="43">
        <f ca="1">_xll.BInterpol('Base CDI'!$H$4:$H$28,'Base CDI'!$I$4:$I$29,S4008,"Cubic","Extrapolate=Linear","MultiX=Average","Skip=True","Sort=True")</f>
        <v>14.284339452789219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49770</v>
      </c>
      <c r="T4009" s="43">
        <f ca="1">_xll.BInterpol('Base CDI'!$H$4:$H$28,'Base CDI'!$J$4:$J$29,S4009,"Cubic","Extrapolate=Linear","MultiX=Average","Skip=True","Sort=True")</f>
        <v>14.453842524440201</v>
      </c>
      <c r="U4009" s="43">
        <f ca="1">_xll.BInterpol('Base CDI'!$H$4:$H$28,'Base CDI'!$I$4:$I$29,S4009,"Cubic","Extrapolate=Linear","MultiX=Average","Skip=True","Sort=True")</f>
        <v>14.284357913105312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49771</v>
      </c>
      <c r="T4010" s="43">
        <f ca="1">_xll.BInterpol('Base CDI'!$H$4:$H$28,'Base CDI'!$J$4:$J$29,S4010,"Cubic","Extrapolate=Linear","MultiX=Average","Skip=True","Sort=True")</f>
        <v>14.453852171389583</v>
      </c>
      <c r="U4010" s="43">
        <f ca="1">_xll.BInterpol('Base CDI'!$H$4:$H$28,'Base CDI'!$I$4:$I$29,S4010,"Cubic","Extrapolate=Linear","MultiX=Average","Skip=True","Sort=True")</f>
        <v>14.28437639845945</v>
      </c>
    </row>
    <row r="4011" spans="16:21" x14ac:dyDescent="0.25">
      <c r="P4011" s="10">
        <v>40347</v>
      </c>
      <c r="Q4011">
        <v>23.24314</v>
      </c>
      <c r="S4011" s="42">
        <f t="shared" ca="1" si="67"/>
        <v>49772</v>
      </c>
      <c r="T4011" s="43">
        <f ca="1">_xll.BInterpol('Base CDI'!$H$4:$H$28,'Base CDI'!$J$4:$J$29,S4011,"Cubic","Extrapolate=Linear","MultiX=Average","Skip=True","Sort=True")</f>
        <v>14.453861840012076</v>
      </c>
      <c r="U4011" s="43">
        <f ca="1">_xll.BInterpol('Base CDI'!$H$4:$H$28,'Base CDI'!$I$4:$I$29,S4011,"Cubic","Extrapolate=Linear","MultiX=Average","Skip=True","Sort=True")</f>
        <v>14.284394908759584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49773</v>
      </c>
      <c r="T4012" s="43">
        <f ca="1">_xll.BInterpol('Base CDI'!$H$4:$H$28,'Base CDI'!$J$4:$J$29,S4012,"Cubic","Extrapolate=Linear","MultiX=Average","Skip=True","Sort=True")</f>
        <v>14.453871530227707</v>
      </c>
      <c r="U4012" s="43">
        <f ca="1">_xll.BInterpol('Base CDI'!$H$4:$H$28,'Base CDI'!$I$4:$I$29,S4012,"Cubic","Extrapolate=Linear","MultiX=Average","Skip=True","Sort=True")</f>
        <v>14.284413443913657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49774</v>
      </c>
      <c r="T4013" s="43">
        <f ca="1">_xll.BInterpol('Base CDI'!$H$4:$H$28,'Base CDI'!$J$4:$J$29,S4013,"Cubic","Extrapolate=Linear","MultiX=Average","Skip=True","Sort=True")</f>
        <v>14.4538812419565</v>
      </c>
      <c r="U4013" s="43">
        <f ca="1">_xll.BInterpol('Base CDI'!$H$4:$H$28,'Base CDI'!$I$4:$I$29,S4013,"Cubic","Extrapolate=Linear","MultiX=Average","Skip=True","Sort=True")</f>
        <v>14.28443200382962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49775</v>
      </c>
      <c r="T4014" s="43">
        <f ca="1">_xll.BInterpol('Base CDI'!$H$4:$H$28,'Base CDI'!$J$4:$J$29,S4014,"Cubic","Extrapolate=Linear","MultiX=Average","Skip=True","Sort=True")</f>
        <v>14.453890975118481</v>
      </c>
      <c r="U4014" s="43">
        <f ca="1">_xll.BInterpol('Base CDI'!$H$4:$H$28,'Base CDI'!$I$4:$I$29,S4014,"Cubic","Extrapolate=Linear","MultiX=Average","Skip=True","Sort=True")</f>
        <v>14.284450588415423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49776</v>
      </c>
      <c r="T4015" s="43">
        <f ca="1">_xll.BInterpol('Base CDI'!$H$4:$H$28,'Base CDI'!$J$4:$J$29,S4015,"Cubic","Extrapolate=Linear","MultiX=Average","Skip=True","Sort=True")</f>
        <v>14.453900729633679</v>
      </c>
      <c r="U4015" s="43">
        <f ca="1">_xll.BInterpol('Base CDI'!$H$4:$H$28,'Base CDI'!$I$4:$I$29,S4015,"Cubic","Extrapolate=Linear","MultiX=Average","Skip=True","Sort=True")</f>
        <v>14.284469197579011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49777</v>
      </c>
      <c r="T4016" s="43">
        <f ca="1">_xll.BInterpol('Base CDI'!$H$4:$H$28,'Base CDI'!$J$4:$J$29,S4016,"Cubic","Extrapolate=Linear","MultiX=Average","Skip=True","Sort=True")</f>
        <v>14.453910505422114</v>
      </c>
      <c r="U4016" s="43">
        <f ca="1">_xll.BInterpol('Base CDI'!$H$4:$H$28,'Base CDI'!$I$4:$I$29,S4016,"Cubic","Extrapolate=Linear","MultiX=Average","Skip=True","Sort=True")</f>
        <v>14.284487831228335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49778</v>
      </c>
      <c r="T4017" s="43">
        <f ca="1">_xll.BInterpol('Base CDI'!$H$4:$H$28,'Base CDI'!$J$4:$J$29,S4017,"Cubic","Extrapolate=Linear","MultiX=Average","Skip=True","Sort=True")</f>
        <v>14.453920302403812</v>
      </c>
      <c r="U4017" s="43">
        <f ca="1">_xll.BInterpol('Base CDI'!$H$4:$H$28,'Base CDI'!$I$4:$I$29,S4017,"Cubic","Extrapolate=Linear","MultiX=Average","Skip=True","Sort=True")</f>
        <v>14.284506489271342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49779</v>
      </c>
      <c r="T4018" s="43">
        <f ca="1">_xll.BInterpol('Base CDI'!$H$4:$H$28,'Base CDI'!$J$4:$J$29,S4018,"Cubic","Extrapolate=Linear","MultiX=Average","Skip=True","Sort=True")</f>
        <v>14.453930120498804</v>
      </c>
      <c r="U4018" s="43">
        <f ca="1">_xll.BInterpol('Base CDI'!$H$4:$H$28,'Base CDI'!$I$4:$I$29,S4018,"Cubic","Extrapolate=Linear","MultiX=Average","Skip=True","Sort=True")</f>
        <v>14.28452517161598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49780</v>
      </c>
      <c r="T4019" s="43">
        <f ca="1">_xll.BInterpol('Base CDI'!$H$4:$H$28,'Base CDI'!$J$4:$J$29,S4019,"Cubic","Extrapolate=Linear","MultiX=Average","Skip=True","Sort=True")</f>
        <v>14.453939959627109</v>
      </c>
      <c r="U4019" s="43">
        <f ca="1">_xll.BInterpol('Base CDI'!$H$4:$H$28,'Base CDI'!$I$4:$I$29,S4019,"Cubic","Extrapolate=Linear","MultiX=Average","Skip=True","Sort=True")</f>
        <v>14.284543878170199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49781</v>
      </c>
      <c r="T4020" s="43">
        <f ca="1">_xll.BInterpol('Base CDI'!$H$4:$H$28,'Base CDI'!$J$4:$J$29,S4020,"Cubic","Extrapolate=Linear","MultiX=Average","Skip=True","Sort=True")</f>
        <v>14.453949819708754</v>
      </c>
      <c r="U4020" s="43">
        <f ca="1">_xll.BInterpol('Base CDI'!$H$4:$H$28,'Base CDI'!$I$4:$I$29,S4020,"Cubic","Extrapolate=Linear","MultiX=Average","Skip=True","Sort=True")</f>
        <v>14.284562608841947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49782</v>
      </c>
      <c r="T4021" s="43">
        <f ca="1">_xll.BInterpol('Base CDI'!$H$4:$H$28,'Base CDI'!$J$4:$J$29,S4021,"Cubic","Extrapolate=Linear","MultiX=Average","Skip=True","Sort=True")</f>
        <v>14.453959700663766</v>
      </c>
      <c r="U4021" s="43">
        <f ca="1">_xll.BInterpol('Base CDI'!$H$4:$H$28,'Base CDI'!$I$4:$I$29,S4021,"Cubic","Extrapolate=Linear","MultiX=Average","Skip=True","Sort=True")</f>
        <v>14.284581363539171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49783</v>
      </c>
      <c r="T4022" s="43">
        <f ca="1">_xll.BInterpol('Base CDI'!$H$4:$H$28,'Base CDI'!$J$4:$J$29,S4022,"Cubic","Extrapolate=Linear","MultiX=Average","Skip=True","Sort=True")</f>
        <v>14.453969602412171</v>
      </c>
      <c r="U4022" s="43">
        <f ca="1">_xll.BInterpol('Base CDI'!$H$4:$H$28,'Base CDI'!$I$4:$I$29,S4022,"Cubic","Extrapolate=Linear","MultiX=Average","Skip=True","Sort=True")</f>
        <v>14.28460014216982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49784</v>
      </c>
      <c r="T4023" s="43">
        <f ca="1">_xll.BInterpol('Base CDI'!$H$4:$H$28,'Base CDI'!$J$4:$J$29,S4023,"Cubic","Extrapolate=Linear","MultiX=Average","Skip=True","Sort=True")</f>
        <v>14.453979524873992</v>
      </c>
      <c r="U4023" s="43">
        <f ca="1">_xll.BInterpol('Base CDI'!$H$4:$H$28,'Base CDI'!$I$4:$I$29,S4023,"Cubic","Extrapolate=Linear","MultiX=Average","Skip=True","Sort=True")</f>
        <v>14.284618944641844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49785</v>
      </c>
      <c r="T4024" s="43">
        <f ca="1">_xll.BInterpol('Base CDI'!$H$4:$H$28,'Base CDI'!$J$4:$J$29,S4024,"Cubic","Extrapolate=Linear","MultiX=Average","Skip=True","Sort=True")</f>
        <v>14.453989467969256</v>
      </c>
      <c r="U4024" s="43">
        <f ca="1">_xll.BInterpol('Base CDI'!$H$4:$H$28,'Base CDI'!$I$4:$I$29,S4024,"Cubic","Extrapolate=Linear","MultiX=Average","Skip=True","Sort=True")</f>
        <v>14.284637770863188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49786</v>
      </c>
      <c r="T4025" s="43">
        <f ca="1">_xll.BInterpol('Base CDI'!$H$4:$H$28,'Base CDI'!$J$4:$J$29,S4025,"Cubic","Extrapolate=Linear","MultiX=Average","Skip=True","Sort=True")</f>
        <v>14.453999431617987</v>
      </c>
      <c r="U4025" s="43">
        <f ca="1">_xll.BInterpol('Base CDI'!$H$4:$H$28,'Base CDI'!$I$4:$I$29,S4025,"Cubic","Extrapolate=Linear","MultiX=Average","Skip=True","Sort=True")</f>
        <v>14.284656620741805</v>
      </c>
    </row>
    <row r="4026" spans="16:21" x14ac:dyDescent="0.25">
      <c r="P4026" s="10">
        <v>40368</v>
      </c>
      <c r="Q4026">
        <v>23.37707</v>
      </c>
      <c r="S4026" s="42">
        <f t="shared" ca="1" si="67"/>
        <v>49787</v>
      </c>
      <c r="T4026" s="43">
        <f ca="1">_xll.BInterpol('Base CDI'!$H$4:$H$28,'Base CDI'!$J$4:$J$29,S4026,"Cubic","Extrapolate=Linear","MultiX=Average","Skip=True","Sort=True")</f>
        <v>14.454009415740213</v>
      </c>
      <c r="U4026" s="43">
        <f ca="1">_xll.BInterpol('Base CDI'!$H$4:$H$28,'Base CDI'!$I$4:$I$29,S4026,"Cubic","Extrapolate=Linear","MultiX=Average","Skip=True","Sort=True")</f>
        <v>14.284675494185638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49788</v>
      </c>
      <c r="T4027" s="43">
        <f ca="1">_xll.BInterpol('Base CDI'!$H$4:$H$28,'Base CDI'!$J$4:$J$29,S4027,"Cubic","Extrapolate=Linear","MultiX=Average","Skip=True","Sort=True")</f>
        <v>14.454019420255957</v>
      </c>
      <c r="U4027" s="43">
        <f ca="1">_xll.BInterpol('Base CDI'!$H$4:$H$28,'Base CDI'!$I$4:$I$29,S4027,"Cubic","Extrapolate=Linear","MultiX=Average","Skip=True","Sort=True")</f>
        <v>14.28469439110264</v>
      </c>
    </row>
    <row r="4028" spans="16:21" x14ac:dyDescent="0.25">
      <c r="P4028" s="10">
        <v>40372</v>
      </c>
      <c r="Q4028">
        <v>23.395</v>
      </c>
      <c r="S4028" s="42">
        <f t="shared" ca="1" si="67"/>
        <v>49789</v>
      </c>
      <c r="T4028" s="43">
        <f ca="1">_xll.BInterpol('Base CDI'!$H$4:$H$28,'Base CDI'!$J$4:$J$29,S4028,"Cubic","Extrapolate=Linear","MultiX=Average","Skip=True","Sort=True")</f>
        <v>14.454029445085245</v>
      </c>
      <c r="U4028" s="43">
        <f ca="1">_xll.BInterpol('Base CDI'!$H$4:$H$28,'Base CDI'!$I$4:$I$29,S4028,"Cubic","Extrapolate=Linear","MultiX=Average","Skip=True","Sort=True")</f>
        <v>14.284713311400756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49790</v>
      </c>
      <c r="T4029" s="43">
        <f ca="1">_xll.BInterpol('Base CDI'!$H$4:$H$28,'Base CDI'!$J$4:$J$29,S4029,"Cubic","Extrapolate=Linear","MultiX=Average","Skip=True","Sort=True")</f>
        <v>14.454039490148103</v>
      </c>
      <c r="U4029" s="43">
        <f ca="1">_xll.BInterpol('Base CDI'!$H$4:$H$28,'Base CDI'!$I$4:$I$29,S4029,"Cubic","Extrapolate=Linear","MultiX=Average","Skip=True","Sort=True")</f>
        <v>14.284732254987937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49791</v>
      </c>
      <c r="T4030" s="43">
        <f ca="1">_xll.BInterpol('Base CDI'!$H$4:$H$28,'Base CDI'!$J$4:$J$29,S4030,"Cubic","Extrapolate=Linear","MultiX=Average","Skip=True","Sort=True")</f>
        <v>14.454049555364556</v>
      </c>
      <c r="U4030" s="43">
        <f ca="1">_xll.BInterpol('Base CDI'!$H$4:$H$28,'Base CDI'!$I$4:$I$29,S4030,"Cubic","Extrapolate=Linear","MultiX=Average","Skip=True","Sort=True")</f>
        <v>14.284751221772128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49792</v>
      </c>
      <c r="T4031" s="43">
        <f ca="1">_xll.BInterpol('Base CDI'!$H$4:$H$28,'Base CDI'!$J$4:$J$29,S4031,"Cubic","Extrapolate=Linear","MultiX=Average","Skip=True","Sort=True")</f>
        <v>14.454059640654629</v>
      </c>
      <c r="U4031" s="43">
        <f ca="1">_xll.BInterpol('Base CDI'!$H$4:$H$28,'Base CDI'!$I$4:$I$29,S4031,"Cubic","Extrapolate=Linear","MultiX=Average","Skip=True","Sort=True")</f>
        <v>14.28477021166128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49793</v>
      </c>
      <c r="T4032" s="43">
        <f ca="1">_xll.BInterpol('Base CDI'!$H$4:$H$28,'Base CDI'!$J$4:$J$29,S4032,"Cubic","Extrapolate=Linear","MultiX=Average","Skip=True","Sort=True")</f>
        <v>14.454069745938348</v>
      </c>
      <c r="U4032" s="43">
        <f ca="1">_xll.BInterpol('Base CDI'!$H$4:$H$28,'Base CDI'!$I$4:$I$29,S4032,"Cubic","Extrapolate=Linear","MultiX=Average","Skip=True","Sort=True")</f>
        <v>14.284789224563344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49794</v>
      </c>
      <c r="T4033" s="43">
        <f ca="1">_xll.BInterpol('Base CDI'!$H$4:$H$28,'Base CDI'!$J$4:$J$29,S4033,"Cubic","Extrapolate=Linear","MultiX=Average","Skip=True","Sort=True")</f>
        <v>14.45407987113574</v>
      </c>
      <c r="U4033" s="43">
        <f ca="1">_xll.BInterpol('Base CDI'!$H$4:$H$28,'Base CDI'!$I$4:$I$29,S4033,"Cubic","Extrapolate=Linear","MultiX=Average","Skip=True","Sort=True")</f>
        <v>14.284808260386262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49795</v>
      </c>
      <c r="T4034" s="43">
        <f ca="1">_xll.BInterpol('Base CDI'!$H$4:$H$28,'Base CDI'!$J$4:$J$29,S4034,"Cubic","Extrapolate=Linear","MultiX=Average","Skip=True","Sort=True")</f>
        <v>14.454090016166827</v>
      </c>
      <c r="U4034" s="43">
        <f ca="1">_xll.BInterpol('Base CDI'!$H$4:$H$28,'Base CDI'!$I$4:$I$29,S4034,"Cubic","Extrapolate=Linear","MultiX=Average","Skip=True","Sort=True")</f>
        <v>14.284827319037987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49796</v>
      </c>
      <c r="T4035" s="43">
        <f ca="1">_xll.BInterpol('Base CDI'!$H$4:$H$28,'Base CDI'!$J$4:$J$29,S4035,"Cubic","Extrapolate=Linear","MultiX=Average","Skip=True","Sort=True")</f>
        <v>14.454100180951635</v>
      </c>
      <c r="U4035" s="43">
        <f ca="1">_xll.BInterpol('Base CDI'!$H$4:$H$28,'Base CDI'!$I$4:$I$29,S4035,"Cubic","Extrapolate=Linear","MultiX=Average","Skip=True","Sort=True")</f>
        <v>14.284846400426465</v>
      </c>
    </row>
    <row r="4036" spans="16:21" x14ac:dyDescent="0.25">
      <c r="P4036" s="10">
        <v>40382</v>
      </c>
      <c r="Q4036">
        <v>23.46724</v>
      </c>
      <c r="S4036" s="42">
        <f t="shared" ca="1" si="67"/>
        <v>49797</v>
      </c>
      <c r="T4036" s="43">
        <f ca="1">_xll.BInterpol('Base CDI'!$H$4:$H$28,'Base CDI'!$J$4:$J$29,S4036,"Cubic","Extrapolate=Linear","MultiX=Average","Skip=True","Sort=True")</f>
        <v>14.454110365410193</v>
      </c>
      <c r="U4036" s="43">
        <f ca="1">_xll.BInterpol('Base CDI'!$H$4:$H$28,'Base CDI'!$I$4:$I$29,S4036,"Cubic","Extrapolate=Linear","MultiX=Average","Skip=True","Sort=True")</f>
        <v>14.284865504459646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49798</v>
      </c>
      <c r="T4037" s="43">
        <f ca="1">_xll.BInterpol('Base CDI'!$H$4:$H$28,'Base CDI'!$J$4:$J$29,S4037,"Cubic","Extrapolate=Linear","MultiX=Average","Skip=True","Sort=True")</f>
        <v>14.454120569462521</v>
      </c>
      <c r="U4037" s="43">
        <f ca="1">_xll.BInterpol('Base CDI'!$H$4:$H$28,'Base CDI'!$I$4:$I$29,S4037,"Cubic","Extrapolate=Linear","MultiX=Average","Skip=True","Sort=True")</f>
        <v>14.284884631045477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49799</v>
      </c>
      <c r="T4038" s="43">
        <f ca="1">_xll.BInterpol('Base CDI'!$H$4:$H$28,'Base CDI'!$J$4:$J$29,S4038,"Cubic","Extrapolate=Linear","MultiX=Average","Skip=True","Sort=True")</f>
        <v>14.45413079302865</v>
      </c>
      <c r="U4038" s="43">
        <f ca="1">_xll.BInterpol('Base CDI'!$H$4:$H$28,'Base CDI'!$I$4:$I$29,S4038,"Cubic","Extrapolate=Linear","MultiX=Average","Skip=True","Sort=True")</f>
        <v>14.284903780091907</v>
      </c>
    </row>
    <row r="4039" spans="16:21" x14ac:dyDescent="0.25">
      <c r="P4039" s="10">
        <v>40387</v>
      </c>
      <c r="Q4039">
        <v>23.4955</v>
      </c>
      <c r="S4039" s="42">
        <f t="shared" ca="1" si="67"/>
        <v>49800</v>
      </c>
      <c r="T4039" s="43">
        <f ca="1">_xll.BInterpol('Base CDI'!$H$4:$H$28,'Base CDI'!$J$4:$J$29,S4039,"Cubic","Extrapolate=Linear","MultiX=Average","Skip=True","Sort=True")</f>
        <v>14.454141036028602</v>
      </c>
      <c r="U4039" s="43">
        <f ca="1">_xll.BInterpol('Base CDI'!$H$4:$H$28,'Base CDI'!$I$4:$I$29,S4039,"Cubic","Extrapolate=Linear","MultiX=Average","Skip=True","Sort=True")</f>
        <v>14.284922951506886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49801</v>
      </c>
      <c r="T4040" s="43">
        <f ca="1">_xll.BInterpol('Base CDI'!$H$4:$H$28,'Base CDI'!$J$4:$J$29,S4040,"Cubic","Extrapolate=Linear","MultiX=Average","Skip=True","Sort=True")</f>
        <v>14.454151298382403</v>
      </c>
      <c r="U4040" s="43">
        <f ca="1">_xll.BInterpol('Base CDI'!$H$4:$H$28,'Base CDI'!$I$4:$I$29,S4040,"Cubic","Extrapolate=Linear","MultiX=Average","Skip=True","Sort=True")</f>
        <v>14.284942145198361</v>
      </c>
    </row>
    <row r="4041" spans="16:21" x14ac:dyDescent="0.25">
      <c r="P4041" s="10">
        <v>40389</v>
      </c>
      <c r="Q4041">
        <v>23.51435</v>
      </c>
      <c r="S4041" s="42">
        <f t="shared" ca="1" si="67"/>
        <v>49802</v>
      </c>
      <c r="T4041" s="43">
        <f ca="1">_xll.BInterpol('Base CDI'!$H$4:$H$28,'Base CDI'!$J$4:$J$29,S4041,"Cubic","Extrapolate=Linear","MultiX=Average","Skip=True","Sort=True")</f>
        <v>14.454161580010078</v>
      </c>
      <c r="U4041" s="43">
        <f ca="1">_xll.BInterpol('Base CDI'!$H$4:$H$28,'Base CDI'!$I$4:$I$29,S4041,"Cubic","Extrapolate=Linear","MultiX=Average","Skip=True","Sort=True")</f>
        <v>14.284961361074277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49803</v>
      </c>
      <c r="T4042" s="43">
        <f ca="1">_xll.BInterpol('Base CDI'!$H$4:$H$28,'Base CDI'!$J$4:$J$29,S4042,"Cubic","Extrapolate=Linear","MultiX=Average","Skip=True","Sort=True")</f>
        <v>14.454171880831655</v>
      </c>
      <c r="U4042" s="43">
        <f ca="1">_xll.BInterpol('Base CDI'!$H$4:$H$28,'Base CDI'!$I$4:$I$29,S4042,"Cubic","Extrapolate=Linear","MultiX=Average","Skip=True","Sort=True")</f>
        <v>14.284980599042589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49804</v>
      </c>
      <c r="T4043" s="43">
        <f ca="1">_xll.BInterpol('Base CDI'!$H$4:$H$28,'Base CDI'!$J$4:$J$29,S4043,"Cubic","Extrapolate=Linear","MultiX=Average","Skip=True","Sort=True")</f>
        <v>14.454182200767155</v>
      </c>
      <c r="U4043" s="43">
        <f ca="1">_xll.BInterpol('Base CDI'!$H$4:$H$28,'Base CDI'!$I$4:$I$29,S4043,"Cubic","Extrapolate=Linear","MultiX=Average","Skip=True","Sort=True")</f>
        <v>14.28499985901124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49805</v>
      </c>
      <c r="T4044" s="43">
        <f ca="1">_xll.BInterpol('Base CDI'!$H$4:$H$28,'Base CDI'!$J$4:$J$29,S4044,"Cubic","Extrapolate=Linear","MultiX=Average","Skip=True","Sort=True")</f>
        <v>14.454192539736608</v>
      </c>
      <c r="U4044" s="43">
        <f ca="1">_xll.BInterpol('Base CDI'!$H$4:$H$28,'Base CDI'!$I$4:$I$29,S4044,"Cubic","Extrapolate=Linear","MultiX=Average","Skip=True","Sort=True")</f>
        <v>14.285019140888181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49806</v>
      </c>
      <c r="T4045" s="43">
        <f ca="1">_xll.BInterpol('Base CDI'!$H$4:$H$28,'Base CDI'!$J$4:$J$29,S4045,"Cubic","Extrapolate=Linear","MultiX=Average","Skip=True","Sort=True")</f>
        <v>14.454202897660037</v>
      </c>
      <c r="U4045" s="43">
        <f ca="1">_xll.BInterpol('Base CDI'!$H$4:$H$28,'Base CDI'!$I$4:$I$29,S4045,"Cubic","Extrapolate=Linear","MultiX=Average","Skip=True","Sort=True")</f>
        <v>14.285038444581359</v>
      </c>
    </row>
    <row r="4046" spans="16:21" x14ac:dyDescent="0.25">
      <c r="P4046" s="10">
        <v>40396</v>
      </c>
      <c r="Q4046">
        <v>23.56157</v>
      </c>
      <c r="S4046" s="42">
        <f t="shared" ca="1" si="68"/>
        <v>49807</v>
      </c>
      <c r="T4046" s="43">
        <f ca="1">_xll.BInterpol('Base CDI'!$H$4:$H$28,'Base CDI'!$J$4:$J$29,S4046,"Cubic","Extrapolate=Linear","MultiX=Average","Skip=True","Sort=True")</f>
        <v>14.454213274457466</v>
      </c>
      <c r="U4046" s="43">
        <f ca="1">_xll.BInterpol('Base CDI'!$H$4:$H$28,'Base CDI'!$I$4:$I$29,S4046,"Cubic","Extrapolate=Linear","MultiX=Average","Skip=True","Sort=True")</f>
        <v>14.285057769998723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49808</v>
      </c>
      <c r="T4047" s="43">
        <f ca="1">_xll.BInterpol('Base CDI'!$H$4:$H$28,'Base CDI'!$J$4:$J$29,S4047,"Cubic","Extrapolate=Linear","MultiX=Average","Skip=True","Sort=True")</f>
        <v>14.454223670048924</v>
      </c>
      <c r="U4047" s="43">
        <f ca="1">_xll.BInterpol('Base CDI'!$H$4:$H$28,'Base CDI'!$I$4:$I$29,S4047,"Cubic","Extrapolate=Linear","MultiX=Average","Skip=True","Sort=True")</f>
        <v>14.285077117048221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49809</v>
      </c>
      <c r="T4048" s="43">
        <f ca="1">_xll.BInterpol('Base CDI'!$H$4:$H$28,'Base CDI'!$J$4:$J$29,S4048,"Cubic","Extrapolate=Linear","MultiX=Average","Skip=True","Sort=True")</f>
        <v>14.454234084354434</v>
      </c>
      <c r="U4048" s="43">
        <f ca="1">_xll.BInterpol('Base CDI'!$H$4:$H$28,'Base CDI'!$I$4:$I$29,S4048,"Cubic","Extrapolate=Linear","MultiX=Average","Skip=True","Sort=True")</f>
        <v>14.285096485637803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49810</v>
      </c>
      <c r="T4049" s="43">
        <f ca="1">_xll.BInterpol('Base CDI'!$H$4:$H$28,'Base CDI'!$J$4:$J$29,S4049,"Cubic","Extrapolate=Linear","MultiX=Average","Skip=True","Sort=True")</f>
        <v>14.454244517294022</v>
      </c>
      <c r="U4049" s="43">
        <f ca="1">_xll.BInterpol('Base CDI'!$H$4:$H$28,'Base CDI'!$I$4:$I$29,S4049,"Cubic","Extrapolate=Linear","MultiX=Average","Skip=True","Sort=True")</f>
        <v>14.285115875675414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49811</v>
      </c>
      <c r="T4050" s="43">
        <f ca="1">_xll.BInterpol('Base CDI'!$H$4:$H$28,'Base CDI'!$J$4:$J$29,S4050,"Cubic","Extrapolate=Linear","MultiX=Average","Skip=True","Sort=True")</f>
        <v>14.454254968787712</v>
      </c>
      <c r="U4050" s="43">
        <f ca="1">_xll.BInterpol('Base CDI'!$H$4:$H$28,'Base CDI'!$I$4:$I$29,S4050,"Cubic","Extrapolate=Linear","MultiX=Average","Skip=True","Sort=True")</f>
        <v>14.285135287069007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49812</v>
      </c>
      <c r="T4051" s="43">
        <f ca="1">_xll.BInterpol('Base CDI'!$H$4:$H$28,'Base CDI'!$J$4:$J$29,S4051,"Cubic","Extrapolate=Linear","MultiX=Average","Skip=True","Sort=True")</f>
        <v>14.454265438755533</v>
      </c>
      <c r="U4051" s="43">
        <f ca="1">_xll.BInterpol('Base CDI'!$H$4:$H$28,'Base CDI'!$I$4:$I$29,S4051,"Cubic","Extrapolate=Linear","MultiX=Average","Skip=True","Sort=True")</f>
        <v>14.285154719726526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49813</v>
      </c>
      <c r="T4052" s="43">
        <f ca="1">_xll.BInterpol('Base CDI'!$H$4:$H$28,'Base CDI'!$J$4:$J$29,S4052,"Cubic","Extrapolate=Linear","MultiX=Average","Skip=True","Sort=True")</f>
        <v>14.454275927117507</v>
      </c>
      <c r="U4052" s="43">
        <f ca="1">_xll.BInterpol('Base CDI'!$H$4:$H$28,'Base CDI'!$I$4:$I$29,S4052,"Cubic","Extrapolate=Linear","MultiX=Average","Skip=True","Sort=True")</f>
        <v>14.285174173555921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49814</v>
      </c>
      <c r="T4053" s="43">
        <f ca="1">_xll.BInterpol('Base CDI'!$H$4:$H$28,'Base CDI'!$J$4:$J$29,S4053,"Cubic","Extrapolate=Linear","MultiX=Average","Skip=True","Sort=True")</f>
        <v>14.45428643379366</v>
      </c>
      <c r="U4053" s="43">
        <f ca="1">_xll.BInterpol('Base CDI'!$H$4:$H$28,'Base CDI'!$I$4:$I$29,S4053,"Cubic","Extrapolate=Linear","MultiX=Average","Skip=True","Sort=True")</f>
        <v>14.285193648465143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49815</v>
      </c>
      <c r="T4054" s="43">
        <f ca="1">_xll.BInterpol('Base CDI'!$H$4:$H$28,'Base CDI'!$J$4:$J$29,S4054,"Cubic","Extrapolate=Linear","MultiX=Average","Skip=True","Sort=True")</f>
        <v>14.454296958704019</v>
      </c>
      <c r="U4054" s="43">
        <f ca="1">_xll.BInterpol('Base CDI'!$H$4:$H$28,'Base CDI'!$I$4:$I$29,S4054,"Cubic","Extrapolate=Linear","MultiX=Average","Skip=True","Sort=True")</f>
        <v>14.285213144362135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49816</v>
      </c>
      <c r="T4055" s="43">
        <f ca="1">_xll.BInterpol('Base CDI'!$H$4:$H$28,'Base CDI'!$J$4:$J$29,S4055,"Cubic","Extrapolate=Linear","MultiX=Average","Skip=True","Sort=True")</f>
        <v>14.454307501768609</v>
      </c>
      <c r="U4055" s="43">
        <f ca="1">_xll.BInterpol('Base CDI'!$H$4:$H$28,'Base CDI'!$I$4:$I$29,S4055,"Cubic","Extrapolate=Linear","MultiX=Average","Skip=True","Sort=True")</f>
        <v>14.285232661154849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49817</v>
      </c>
      <c r="T4056" s="43">
        <f ca="1">_xll.BInterpol('Base CDI'!$H$4:$H$28,'Base CDI'!$J$4:$J$29,S4056,"Cubic","Extrapolate=Linear","MultiX=Average","Skip=True","Sort=True")</f>
        <v>14.454318062907454</v>
      </c>
      <c r="U4056" s="43">
        <f ca="1">_xll.BInterpol('Base CDI'!$H$4:$H$28,'Base CDI'!$I$4:$I$29,S4056,"Cubic","Extrapolate=Linear","MultiX=Average","Skip=True","Sort=True")</f>
        <v>14.285252198751234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49818</v>
      </c>
      <c r="T4057" s="43">
        <f ca="1">_xll.BInterpol('Base CDI'!$H$4:$H$28,'Base CDI'!$J$4:$J$29,S4057,"Cubic","Extrapolate=Linear","MultiX=Average","Skip=True","Sort=True")</f>
        <v>14.454328642040579</v>
      </c>
      <c r="U4057" s="43">
        <f ca="1">_xll.BInterpol('Base CDI'!$H$4:$H$28,'Base CDI'!$I$4:$I$29,S4057,"Cubic","Extrapolate=Linear","MultiX=Average","Skip=True","Sort=True")</f>
        <v>14.285271757059235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49819</v>
      </c>
      <c r="T4058" s="43">
        <f ca="1">_xll.BInterpol('Base CDI'!$H$4:$H$28,'Base CDI'!$J$4:$J$29,S4058,"Cubic","Extrapolate=Linear","MultiX=Average","Skip=True","Sort=True")</f>
        <v>14.454339239088013</v>
      </c>
      <c r="U4058" s="43">
        <f ca="1">_xll.BInterpol('Base CDI'!$H$4:$H$28,'Base CDI'!$I$4:$I$29,S4058,"Cubic","Extrapolate=Linear","MultiX=Average","Skip=True","Sort=True")</f>
        <v>14.285291335986804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49820</v>
      </c>
      <c r="T4059" s="43">
        <f ca="1">_xll.BInterpol('Base CDI'!$H$4:$H$28,'Base CDI'!$J$4:$J$29,S4059,"Cubic","Extrapolate=Linear","MultiX=Average","Skip=True","Sort=True")</f>
        <v>14.454349853969779</v>
      </c>
      <c r="U4059" s="43">
        <f ca="1">_xll.BInterpol('Base CDI'!$H$4:$H$28,'Base CDI'!$I$4:$I$29,S4059,"Cubic","Extrapolate=Linear","MultiX=Average","Skip=True","Sort=True")</f>
        <v>14.285310935441887</v>
      </c>
    </row>
    <row r="4060" spans="16:21" x14ac:dyDescent="0.25">
      <c r="P4060" s="10">
        <v>40416</v>
      </c>
      <c r="Q4060">
        <v>23.69425</v>
      </c>
      <c r="S4060" s="42">
        <f t="shared" ca="1" si="68"/>
        <v>49821</v>
      </c>
      <c r="T4060" s="43">
        <f ca="1">_xll.BInterpol('Base CDI'!$H$4:$H$28,'Base CDI'!$J$4:$J$29,S4060,"Cubic","Extrapolate=Linear","MultiX=Average","Skip=True","Sort=True")</f>
        <v>14.454360486605902</v>
      </c>
      <c r="U4060" s="43">
        <f ca="1">_xll.BInterpol('Base CDI'!$H$4:$H$28,'Base CDI'!$I$4:$I$29,S4060,"Cubic","Extrapolate=Linear","MultiX=Average","Skip=True","Sort=True")</f>
        <v>14.285330555332433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49822</v>
      </c>
      <c r="T4061" s="43">
        <f ca="1">_xll.BInterpol('Base CDI'!$H$4:$H$28,'Base CDI'!$J$4:$J$29,S4061,"Cubic","Extrapolate=Linear","MultiX=Average","Skip=True","Sort=True")</f>
        <v>14.454371136916407</v>
      </c>
      <c r="U4061" s="43">
        <f ca="1">_xll.BInterpol('Base CDI'!$H$4:$H$28,'Base CDI'!$I$4:$I$29,S4061,"Cubic","Extrapolate=Linear","MultiX=Average","Skip=True","Sort=True")</f>
        <v>14.285350195566391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49823</v>
      </c>
      <c r="T4062" s="43">
        <f ca="1">_xll.BInterpol('Base CDI'!$H$4:$H$28,'Base CDI'!$J$4:$J$29,S4062,"Cubic","Extrapolate=Linear","MultiX=Average","Skip=True","Sort=True")</f>
        <v>14.45438180482132</v>
      </c>
      <c r="U4062" s="43">
        <f ca="1">_xll.BInterpol('Base CDI'!$H$4:$H$28,'Base CDI'!$I$4:$I$29,S4062,"Cubic","Extrapolate=Linear","MultiX=Average","Skip=True","Sort=True")</f>
        <v>14.285369856051707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49824</v>
      </c>
      <c r="T4063" s="43">
        <f ca="1">_xll.BInterpol('Base CDI'!$H$4:$H$28,'Base CDI'!$J$4:$J$29,S4063,"Cubic","Extrapolate=Linear","MultiX=Average","Skip=True","Sort=True")</f>
        <v>14.454392490240668</v>
      </c>
      <c r="U4063" s="43">
        <f ca="1">_xll.BInterpol('Base CDI'!$H$4:$H$28,'Base CDI'!$I$4:$I$29,S4063,"Cubic","Extrapolate=Linear","MultiX=Average","Skip=True","Sort=True")</f>
        <v>14.285389536696332</v>
      </c>
    </row>
    <row r="4064" spans="16:21" x14ac:dyDescent="0.25">
      <c r="P4064" s="10">
        <v>40422</v>
      </c>
      <c r="Q4064">
        <v>23.73227</v>
      </c>
      <c r="S4064" s="42">
        <f t="shared" ca="1" si="68"/>
        <v>49825</v>
      </c>
      <c r="T4064" s="43">
        <f ca="1">_xll.BInterpol('Base CDI'!$H$4:$H$28,'Base CDI'!$J$4:$J$29,S4064,"Cubic","Extrapolate=Linear","MultiX=Average","Skip=True","Sort=True")</f>
        <v>14.454403193094475</v>
      </c>
      <c r="U4064" s="43">
        <f ca="1">_xll.BInterpol('Base CDI'!$H$4:$H$28,'Base CDI'!$I$4:$I$29,S4064,"Cubic","Extrapolate=Linear","MultiX=Average","Skip=True","Sort=True")</f>
        <v>14.285409237408215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49826</v>
      </c>
      <c r="T4065" s="43">
        <f ca="1">_xll.BInterpol('Base CDI'!$H$4:$H$28,'Base CDI'!$J$4:$J$29,S4065,"Cubic","Extrapolate=Linear","MultiX=Average","Skip=True","Sort=True")</f>
        <v>14.454413913302767</v>
      </c>
      <c r="U4065" s="43">
        <f ca="1">_xll.BInterpol('Base CDI'!$H$4:$H$28,'Base CDI'!$I$4:$I$29,S4065,"Cubic","Extrapolate=Linear","MultiX=Average","Skip=True","Sort=True")</f>
        <v>14.285428958095302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49827</v>
      </c>
      <c r="T4066" s="43">
        <f ca="1">_xll.BInterpol('Base CDI'!$H$4:$H$28,'Base CDI'!$J$4:$J$29,S4066,"Cubic","Extrapolate=Linear","MultiX=Average","Skip=True","Sort=True")</f>
        <v>14.454424650785569</v>
      </c>
      <c r="U4066" s="43">
        <f ca="1">_xll.BInterpol('Base CDI'!$H$4:$H$28,'Base CDI'!$I$4:$I$29,S4066,"Cubic","Extrapolate=Linear","MultiX=Average","Skip=True","Sort=True")</f>
        <v>14.285448698665542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49828</v>
      </c>
      <c r="T4067" s="43">
        <f ca="1">_xll.BInterpol('Base CDI'!$H$4:$H$28,'Base CDI'!$J$4:$J$29,S4067,"Cubic","Extrapolate=Linear","MultiX=Average","Skip=True","Sort=True")</f>
        <v>14.454435405462906</v>
      </c>
      <c r="U4067" s="43">
        <f ca="1">_xll.BInterpol('Base CDI'!$H$4:$H$28,'Base CDI'!$I$4:$I$29,S4067,"Cubic","Extrapolate=Linear","MultiX=Average","Skip=True","Sort=True")</f>
        <v>14.285468459026884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49829</v>
      </c>
      <c r="T4068" s="43">
        <f ca="1">_xll.BInterpol('Base CDI'!$H$4:$H$28,'Base CDI'!$J$4:$J$29,S4068,"Cubic","Extrapolate=Linear","MultiX=Average","Skip=True","Sort=True")</f>
        <v>14.454446177254804</v>
      </c>
      <c r="U4068" s="43">
        <f ca="1">_xll.BInterpol('Base CDI'!$H$4:$H$28,'Base CDI'!$I$4:$I$29,S4068,"Cubic","Extrapolate=Linear","MultiX=Average","Skip=True","Sort=True")</f>
        <v>14.285488239087275</v>
      </c>
    </row>
    <row r="4069" spans="16:21" x14ac:dyDescent="0.25">
      <c r="P4069" s="10">
        <v>40430</v>
      </c>
      <c r="Q4069">
        <v>23.77985</v>
      </c>
      <c r="S4069" s="42">
        <f t="shared" ca="1" si="68"/>
        <v>49830</v>
      </c>
      <c r="T4069" s="43">
        <f ca="1">_xll.BInterpol('Base CDI'!$H$4:$H$28,'Base CDI'!$J$4:$J$29,S4069,"Cubic","Extrapolate=Linear","MultiX=Average","Skip=True","Sort=True")</f>
        <v>14.454456966081288</v>
      </c>
      <c r="U4069" s="43">
        <f ca="1">_xll.BInterpol('Base CDI'!$H$4:$H$28,'Base CDI'!$I$4:$I$29,S4069,"Cubic","Extrapolate=Linear","MultiX=Average","Skip=True","Sort=True")</f>
        <v>14.285508038754665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49831</v>
      </c>
      <c r="T4070" s="43">
        <f ca="1">_xll.BInterpol('Base CDI'!$H$4:$H$28,'Base CDI'!$J$4:$J$29,S4070,"Cubic","Extrapolate=Linear","MultiX=Average","Skip=True","Sort=True")</f>
        <v>14.454467771862385</v>
      </c>
      <c r="U4070" s="43">
        <f ca="1">_xll.BInterpol('Base CDI'!$H$4:$H$28,'Base CDI'!$I$4:$I$29,S4070,"Cubic","Extrapolate=Linear","MultiX=Average","Skip=True","Sort=True")</f>
        <v>14.285527857937002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49832</v>
      </c>
      <c r="T4071" s="43">
        <f ca="1">_xll.BInterpol('Base CDI'!$H$4:$H$28,'Base CDI'!$J$4:$J$29,S4071,"Cubic","Extrapolate=Linear","MultiX=Average","Skip=True","Sort=True")</f>
        <v>14.454478594518118</v>
      </c>
      <c r="U4071" s="43">
        <f ca="1">_xll.BInterpol('Base CDI'!$H$4:$H$28,'Base CDI'!$I$4:$I$29,S4071,"Cubic","Extrapolate=Linear","MultiX=Average","Skip=True","Sort=True")</f>
        <v>14.285547696542235</v>
      </c>
    </row>
    <row r="4072" spans="16:21" x14ac:dyDescent="0.25">
      <c r="P4072" s="10">
        <v>40435</v>
      </c>
      <c r="Q4072">
        <v>23.80846</v>
      </c>
      <c r="S4072" s="42">
        <f t="shared" ca="1" si="68"/>
        <v>49833</v>
      </c>
      <c r="T4072" s="43">
        <f ca="1">_xll.BInterpol('Base CDI'!$H$4:$H$28,'Base CDI'!$J$4:$J$29,S4072,"Cubic","Extrapolate=Linear","MultiX=Average","Skip=True","Sort=True")</f>
        <v>14.454489433968513</v>
      </c>
      <c r="U4072" s="43">
        <f ca="1">_xll.BInterpol('Base CDI'!$H$4:$H$28,'Base CDI'!$I$4:$I$29,S4072,"Cubic","Extrapolate=Linear","MultiX=Average","Skip=True","Sort=True")</f>
        <v>14.285567554478309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49834</v>
      </c>
      <c r="T4073" s="43">
        <f ca="1">_xll.BInterpol('Base CDI'!$H$4:$H$28,'Base CDI'!$J$4:$J$29,S4073,"Cubic","Extrapolate=Linear","MultiX=Average","Skip=True","Sort=True")</f>
        <v>14.454500290133597</v>
      </c>
      <c r="U4073" s="43">
        <f ca="1">_xll.BInterpol('Base CDI'!$H$4:$H$28,'Base CDI'!$I$4:$I$29,S4073,"Cubic","Extrapolate=Linear","MultiX=Average","Skip=True","Sort=True")</f>
        <v>14.285587431653177</v>
      </c>
    </row>
    <row r="4074" spans="16:21" x14ac:dyDescent="0.25">
      <c r="P4074" s="10">
        <v>40437</v>
      </c>
      <c r="Q4074">
        <v>23.82751</v>
      </c>
      <c r="S4074" s="42">
        <f t="shared" ca="1" si="68"/>
        <v>49835</v>
      </c>
      <c r="T4074" s="43">
        <f ca="1">_xll.BInterpol('Base CDI'!$H$4:$H$28,'Base CDI'!$J$4:$J$29,S4074,"Cubic","Extrapolate=Linear","MultiX=Average","Skip=True","Sort=True")</f>
        <v>14.454511162933393</v>
      </c>
      <c r="U4074" s="43">
        <f ca="1">_xll.BInterpol('Base CDI'!$H$4:$H$28,'Base CDI'!$I$4:$I$29,S4074,"Cubic","Extrapolate=Linear","MultiX=Average","Skip=True","Sort=True")</f>
        <v>14.285607327974784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49836</v>
      </c>
      <c r="T4075" s="43">
        <f ca="1">_xll.BInterpol('Base CDI'!$H$4:$H$28,'Base CDI'!$J$4:$J$29,S4075,"Cubic","Extrapolate=Linear","MultiX=Average","Skip=True","Sort=True")</f>
        <v>14.454522052287929</v>
      </c>
      <c r="U4075" s="43">
        <f ca="1">_xll.BInterpol('Base CDI'!$H$4:$H$28,'Base CDI'!$I$4:$I$29,S4075,"Cubic","Extrapolate=Linear","MultiX=Average","Skip=True","Sort=True")</f>
        <v>14.28562724335108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49837</v>
      </c>
      <c r="T4076" s="43">
        <f ca="1">_xll.BInterpol('Base CDI'!$H$4:$H$28,'Base CDI'!$J$4:$J$29,S4076,"Cubic","Extrapolate=Linear","MultiX=Average","Skip=True","Sort=True")</f>
        <v>14.454532958117229</v>
      </c>
      <c r="U4076" s="43">
        <f ca="1">_xll.BInterpol('Base CDI'!$H$4:$H$28,'Base CDI'!$I$4:$I$29,S4076,"Cubic","Extrapolate=Linear","MultiX=Average","Skip=True","Sort=True")</f>
        <v>14.285647177690013</v>
      </c>
    </row>
    <row r="4077" spans="16:21" x14ac:dyDescent="0.25">
      <c r="P4077" s="10">
        <v>40442</v>
      </c>
      <c r="Q4077">
        <v>23.85614</v>
      </c>
      <c r="S4077" s="42">
        <f t="shared" ca="1" si="68"/>
        <v>49838</v>
      </c>
      <c r="T4077" s="43">
        <f ca="1">_xll.BInterpol('Base CDI'!$H$4:$H$28,'Base CDI'!$J$4:$J$29,S4077,"Cubic","Extrapolate=Linear","MultiX=Average","Skip=True","Sort=True")</f>
        <v>14.454543880341319</v>
      </c>
      <c r="U4077" s="43">
        <f ca="1">_xll.BInterpol('Base CDI'!$H$4:$H$28,'Base CDI'!$I$4:$I$29,S4077,"Cubic","Extrapolate=Linear","MultiX=Average","Skip=True","Sort=True")</f>
        <v>14.285667130899531</v>
      </c>
    </row>
    <row r="4078" spans="16:21" x14ac:dyDescent="0.25">
      <c r="P4078" s="10">
        <v>40443</v>
      </c>
      <c r="Q4078">
        <v>23.8657</v>
      </c>
      <c r="S4078" s="42">
        <f t="shared" ca="1" si="68"/>
        <v>49839</v>
      </c>
      <c r="T4078" s="43">
        <f ca="1">_xll.BInterpol('Base CDI'!$H$4:$H$28,'Base CDI'!$J$4:$J$29,S4078,"Cubic","Extrapolate=Linear","MultiX=Average","Skip=True","Sort=True")</f>
        <v>14.454554818880224</v>
      </c>
      <c r="U4078" s="43">
        <f ca="1">_xll.BInterpol('Base CDI'!$H$4:$H$28,'Base CDI'!$I$4:$I$29,S4078,"Cubic","Extrapolate=Linear","MultiX=Average","Skip=True","Sort=True")</f>
        <v>14.285687102887582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49840</v>
      </c>
      <c r="T4079" s="43">
        <f ca="1">_xll.BInterpol('Base CDI'!$H$4:$H$28,'Base CDI'!$J$4:$J$29,S4079,"Cubic","Extrapolate=Linear","MultiX=Average","Skip=True","Sort=True")</f>
        <v>14.454565773653968</v>
      </c>
      <c r="U4079" s="43">
        <f ca="1">_xll.BInterpol('Base CDI'!$H$4:$H$28,'Base CDI'!$I$4:$I$29,S4079,"Cubic","Extrapolate=Linear","MultiX=Average","Skip=True","Sort=True")</f>
        <v>14.285707093562117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49841</v>
      </c>
      <c r="T4080" s="43">
        <f ca="1">_xll.BInterpol('Base CDI'!$H$4:$H$28,'Base CDI'!$J$4:$J$29,S4080,"Cubic","Extrapolate=Linear","MultiX=Average","Skip=True","Sort=True")</f>
        <v>14.45457674458258</v>
      </c>
      <c r="U4080" s="43">
        <f ca="1">_xll.BInterpol('Base CDI'!$H$4:$H$28,'Base CDI'!$I$4:$I$29,S4080,"Cubic","Extrapolate=Linear","MultiX=Average","Skip=True","Sort=True")</f>
        <v>14.28572710283108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49842</v>
      </c>
      <c r="T4081" s="43">
        <f ca="1">_xll.BInterpol('Base CDI'!$H$4:$H$28,'Base CDI'!$J$4:$J$29,S4081,"Cubic","Extrapolate=Linear","MultiX=Average","Skip=True","Sort=True")</f>
        <v>14.454587731586082</v>
      </c>
      <c r="U4081" s="43">
        <f ca="1">_xll.BInterpol('Base CDI'!$H$4:$H$28,'Base CDI'!$I$4:$I$29,S4081,"Cubic","Extrapolate=Linear","MultiX=Average","Skip=True","Sort=True")</f>
        <v>14.285747130602424</v>
      </c>
    </row>
    <row r="4082" spans="16:21" x14ac:dyDescent="0.25">
      <c r="P4082" s="10">
        <v>40449</v>
      </c>
      <c r="Q4082">
        <v>23.90399</v>
      </c>
      <c r="S4082" s="42">
        <f t="shared" ca="1" si="68"/>
        <v>49843</v>
      </c>
      <c r="T4082" s="43">
        <f ca="1">_xll.BInterpol('Base CDI'!$H$4:$H$28,'Base CDI'!$J$4:$J$29,S4082,"Cubic","Extrapolate=Linear","MultiX=Average","Skip=True","Sort=True")</f>
        <v>14.454598734584501</v>
      </c>
      <c r="U4082" s="43">
        <f ca="1">_xll.BInterpol('Base CDI'!$H$4:$H$28,'Base CDI'!$I$4:$I$29,S4082,"Cubic","Extrapolate=Linear","MultiX=Average","Skip=True","Sort=True")</f>
        <v>14.285767176784093</v>
      </c>
    </row>
    <row r="4083" spans="16:21" x14ac:dyDescent="0.25">
      <c r="P4083" s="10">
        <v>40450</v>
      </c>
      <c r="Q4083">
        <v>23.91356</v>
      </c>
      <c r="S4083" s="42">
        <f t="shared" ca="1" si="68"/>
        <v>49844</v>
      </c>
      <c r="T4083" s="43">
        <f ca="1">_xll.BInterpol('Base CDI'!$H$4:$H$28,'Base CDI'!$J$4:$J$29,S4083,"Cubic","Extrapolate=Linear","MultiX=Average","Skip=True","Sort=True")</f>
        <v>14.454609753497861</v>
      </c>
      <c r="U4083" s="43">
        <f ca="1">_xll.BInterpol('Base CDI'!$H$4:$H$28,'Base CDI'!$I$4:$I$29,S4083,"Cubic","Extrapolate=Linear","MultiX=Average","Skip=True","Sort=True")</f>
        <v>14.285787241284039</v>
      </c>
    </row>
    <row r="4084" spans="16:21" x14ac:dyDescent="0.25">
      <c r="P4084" s="10">
        <v>40451</v>
      </c>
      <c r="Q4084">
        <v>23.92313</v>
      </c>
      <c r="S4084" s="42">
        <f t="shared" ca="1" si="68"/>
        <v>49845</v>
      </c>
      <c r="T4084" s="43">
        <f ca="1">_xll.BInterpol('Base CDI'!$H$4:$H$28,'Base CDI'!$J$4:$J$29,S4084,"Cubic","Extrapolate=Linear","MultiX=Average","Skip=True","Sort=True")</f>
        <v>14.45462078824619</v>
      </c>
      <c r="U4084" s="43">
        <f ca="1">_xll.BInterpol('Base CDI'!$H$4:$H$28,'Base CDI'!$I$4:$I$29,S4084,"Cubic","Extrapolate=Linear","MultiX=Average","Skip=True","Sort=True")</f>
        <v>14.285807324010207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49846</v>
      </c>
      <c r="T4085" s="43">
        <f ca="1">_xll.BInterpol('Base CDI'!$H$4:$H$28,'Base CDI'!$J$4:$J$29,S4085,"Cubic","Extrapolate=Linear","MultiX=Average","Skip=True","Sort=True")</f>
        <v>14.454631838749512</v>
      </c>
      <c r="U4085" s="43">
        <f ca="1">_xll.BInterpol('Base CDI'!$H$4:$H$28,'Base CDI'!$I$4:$I$29,S4085,"Cubic","Extrapolate=Linear","MultiX=Average","Skip=True","Sort=True")</f>
        <v>14.285827424870549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49847</v>
      </c>
      <c r="T4086" s="43">
        <f ca="1">_xll.BInterpol('Base CDI'!$H$4:$H$28,'Base CDI'!$J$4:$J$29,S4086,"Cubic","Extrapolate=Linear","MultiX=Average","Skip=True","Sort=True")</f>
        <v>14.454642904927852</v>
      </c>
      <c r="U4086" s="43">
        <f ca="1">_xll.BInterpol('Base CDI'!$H$4:$H$28,'Base CDI'!$I$4:$I$29,S4086,"Cubic","Extrapolate=Linear","MultiX=Average","Skip=True","Sort=True")</f>
        <v>14.285847543773011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49848</v>
      </c>
      <c r="T4087" s="43">
        <f ca="1">_xll.BInterpol('Base CDI'!$H$4:$H$28,'Base CDI'!$J$4:$J$29,S4087,"Cubic","Extrapolate=Linear","MultiX=Average","Skip=True","Sort=True")</f>
        <v>14.454653986701235</v>
      </c>
      <c r="U4087" s="43">
        <f ca="1">_xll.BInterpol('Base CDI'!$H$4:$H$28,'Base CDI'!$I$4:$I$29,S4087,"Cubic","Extrapolate=Linear","MultiX=Average","Skip=True","Sort=True")</f>
        <v>14.285867680625541</v>
      </c>
    </row>
    <row r="4088" spans="16:21" x14ac:dyDescent="0.25">
      <c r="P4088" s="10">
        <v>40457</v>
      </c>
      <c r="Q4088">
        <v>23.96153</v>
      </c>
      <c r="S4088" s="42">
        <f t="shared" ca="1" si="68"/>
        <v>49849</v>
      </c>
      <c r="T4088" s="43">
        <f ca="1">_xll.BInterpol('Base CDI'!$H$4:$H$28,'Base CDI'!$J$4:$J$29,S4088,"Cubic","Extrapolate=Linear","MultiX=Average","Skip=True","Sort=True")</f>
        <v>14.454665083989688</v>
      </c>
      <c r="U4088" s="43">
        <f ca="1">_xll.BInterpol('Base CDI'!$H$4:$H$28,'Base CDI'!$I$4:$I$29,S4088,"Cubic","Extrapolate=Linear","MultiX=Average","Skip=True","Sort=True")</f>
        <v>14.285887835336091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49850</v>
      </c>
      <c r="T4089" s="43">
        <f ca="1">_xll.BInterpol('Base CDI'!$H$4:$H$28,'Base CDI'!$J$4:$J$29,S4089,"Cubic","Extrapolate=Linear","MultiX=Average","Skip=True","Sort=True")</f>
        <v>14.454676196713235</v>
      </c>
      <c r="U4089" s="43">
        <f ca="1">_xll.BInterpol('Base CDI'!$H$4:$H$28,'Base CDI'!$I$4:$I$29,S4089,"Cubic","Extrapolate=Linear","MultiX=Average","Skip=True","Sort=True")</f>
        <v>14.285908007812603</v>
      </c>
    </row>
    <row r="4090" spans="16:21" x14ac:dyDescent="0.25">
      <c r="P4090" s="10">
        <v>40459</v>
      </c>
      <c r="Q4090">
        <v>23.98076</v>
      </c>
      <c r="S4090" s="42">
        <f t="shared" ca="1" si="68"/>
        <v>49851</v>
      </c>
      <c r="T4090" s="43">
        <f ca="1">_xll.BInterpol('Base CDI'!$H$4:$H$28,'Base CDI'!$J$4:$J$29,S4090,"Cubic","Extrapolate=Linear","MultiX=Average","Skip=True","Sort=True")</f>
        <v>14.454687324791903</v>
      </c>
      <c r="U4090" s="43">
        <f ca="1">_xll.BInterpol('Base CDI'!$H$4:$H$28,'Base CDI'!$I$4:$I$29,S4090,"Cubic","Extrapolate=Linear","MultiX=Average","Skip=True","Sort=True")</f>
        <v>14.285928197963031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49852</v>
      </c>
      <c r="T4091" s="43">
        <f ca="1">_xll.BInterpol('Base CDI'!$H$4:$H$28,'Base CDI'!$J$4:$J$29,S4091,"Cubic","Extrapolate=Linear","MultiX=Average","Skip=True","Sort=True")</f>
        <v>14.454698468145716</v>
      </c>
      <c r="U4091" s="43">
        <f ca="1">_xll.BInterpol('Base CDI'!$H$4:$H$28,'Base CDI'!$I$4:$I$29,S4091,"Cubic","Extrapolate=Linear","MultiX=Average","Skip=True","Sort=True")</f>
        <v>14.285948405695322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49853</v>
      </c>
      <c r="T4092" s="43">
        <f ca="1">_xll.BInterpol('Base CDI'!$H$4:$H$28,'Base CDI'!$J$4:$J$29,S4092,"Cubic","Extrapolate=Linear","MultiX=Average","Skip=True","Sort=True")</f>
        <v>14.454709626694699</v>
      </c>
      <c r="U4092" s="43">
        <f ca="1">_xll.BInterpol('Base CDI'!$H$4:$H$28,'Base CDI'!$I$4:$I$29,S4092,"Cubic","Extrapolate=Linear","MultiX=Average","Skip=True","Sort=True")</f>
        <v>14.285968630917422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49854</v>
      </c>
      <c r="T4093" s="43">
        <f ca="1">_xll.BInterpol('Base CDI'!$H$4:$H$28,'Base CDI'!$J$4:$J$29,S4093,"Cubic","Extrapolate=Linear","MultiX=Average","Skip=True","Sort=True")</f>
        <v>14.45472080035888</v>
      </c>
      <c r="U4093" s="43">
        <f ca="1">_xll.BInterpol('Base CDI'!$H$4:$H$28,'Base CDI'!$I$4:$I$29,S4093,"Cubic","Extrapolate=Linear","MultiX=Average","Skip=True","Sort=True")</f>
        <v>14.285988873537283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49855</v>
      </c>
      <c r="T4094" s="43">
        <f ca="1">_xll.BInterpol('Base CDI'!$H$4:$H$28,'Base CDI'!$J$4:$J$29,S4094,"Cubic","Extrapolate=Linear","MultiX=Average","Skip=True","Sort=True")</f>
        <v>14.454731989058281</v>
      </c>
      <c r="U4094" s="43">
        <f ca="1">_xll.BInterpol('Base CDI'!$H$4:$H$28,'Base CDI'!$I$4:$I$29,S4094,"Cubic","Extrapolate=Linear","MultiX=Average","Skip=True","Sort=True")</f>
        <v>14.28600913346285</v>
      </c>
    </row>
    <row r="4095" spans="16:21" x14ac:dyDescent="0.25">
      <c r="P4095" s="10">
        <v>40469</v>
      </c>
      <c r="Q4095">
        <v>24.02891</v>
      </c>
      <c r="S4095" s="42">
        <f t="shared" ca="1" si="68"/>
        <v>49856</v>
      </c>
      <c r="T4095" s="43">
        <f ca="1">_xll.BInterpol('Base CDI'!$H$4:$H$28,'Base CDI'!$J$4:$J$29,S4095,"Cubic","Extrapolate=Linear","MultiX=Average","Skip=True","Sort=True")</f>
        <v>14.454743192712931</v>
      </c>
      <c r="U4095" s="43">
        <f ca="1">_xll.BInterpol('Base CDI'!$H$4:$H$28,'Base CDI'!$I$4:$I$29,S4095,"Cubic","Extrapolate=Linear","MultiX=Average","Skip=True","Sort=True")</f>
        <v>14.286029410602072</v>
      </c>
    </row>
    <row r="4096" spans="16:21" x14ac:dyDescent="0.25">
      <c r="P4096" s="10">
        <v>40470</v>
      </c>
      <c r="Q4096">
        <v>24.03856</v>
      </c>
      <c r="S4096" s="42">
        <f t="shared" ca="1" si="68"/>
        <v>49857</v>
      </c>
      <c r="T4096" s="43">
        <f ca="1">_xll.BInterpol('Base CDI'!$H$4:$H$28,'Base CDI'!$J$4:$J$29,S4096,"Cubic","Extrapolate=Linear","MultiX=Average","Skip=True","Sort=True")</f>
        <v>14.454754411242853</v>
      </c>
      <c r="U4096" s="43">
        <f ca="1">_xll.BInterpol('Base CDI'!$H$4:$H$28,'Base CDI'!$I$4:$I$29,S4096,"Cubic","Extrapolate=Linear","MultiX=Average","Skip=True","Sort=True")</f>
        <v>14.286049704862901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49858</v>
      </c>
      <c r="T4097" s="43">
        <f ca="1">_xll.BInterpol('Base CDI'!$H$4:$H$28,'Base CDI'!$J$4:$J$29,S4097,"Cubic","Extrapolate=Linear","MultiX=Average","Skip=True","Sort=True")</f>
        <v>14.454765644568072</v>
      </c>
      <c r="U4097" s="43">
        <f ca="1">_xll.BInterpol('Base CDI'!$H$4:$H$28,'Base CDI'!$I$4:$I$29,S4097,"Cubic","Extrapolate=Linear","MultiX=Average","Skip=True","Sort=True")</f>
        <v>14.28607001615328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49859</v>
      </c>
      <c r="T4098" s="43">
        <f ca="1">_xll.BInterpol('Base CDI'!$H$4:$H$28,'Base CDI'!$J$4:$J$29,S4098,"Cubic","Extrapolate=Linear","MultiX=Average","Skip=True","Sort=True")</f>
        <v>14.454776892608614</v>
      </c>
      <c r="U4098" s="43">
        <f ca="1">_xll.BInterpol('Base CDI'!$H$4:$H$28,'Base CDI'!$I$4:$I$29,S4098,"Cubic","Extrapolate=Linear","MultiX=Average","Skip=True","Sort=True")</f>
        <v>14.286090344381162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49860</v>
      </c>
      <c r="T4099" s="43">
        <f ca="1">_xll.BInterpol('Base CDI'!$H$4:$H$28,'Base CDI'!$J$4:$J$29,S4099,"Cubic","Extrapolate=Linear","MultiX=Average","Skip=True","Sort=True")</f>
        <v>14.454788155284506</v>
      </c>
      <c r="U4099" s="43">
        <f ca="1">_xll.BInterpol('Base CDI'!$H$4:$H$28,'Base CDI'!$I$4:$I$29,S4099,"Cubic","Extrapolate=Linear","MultiX=Average","Skip=True","Sort=True")</f>
        <v>14.286110689454492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49861</v>
      </c>
      <c r="T4100" s="43">
        <f ca="1">_xll.BInterpol('Base CDI'!$H$4:$H$28,'Base CDI'!$J$4:$J$29,S4100,"Cubic","Extrapolate=Linear","MultiX=Average","Skip=True","Sort=True")</f>
        <v>14.454799432515772</v>
      </c>
      <c r="U4100" s="43">
        <f ca="1">_xll.BInterpol('Base CDI'!$H$4:$H$28,'Base CDI'!$I$4:$I$29,S4100,"Cubic","Extrapolate=Linear","MultiX=Average","Skip=True","Sort=True")</f>
        <v>14.28613105128122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49862</v>
      </c>
      <c r="T4101" s="43">
        <f ca="1">_xll.BInterpol('Base CDI'!$H$4:$H$28,'Base CDI'!$J$4:$J$29,S4101,"Cubic","Extrapolate=Linear","MultiX=Average","Skip=True","Sort=True")</f>
        <v>14.454810724222437</v>
      </c>
      <c r="U4101" s="43">
        <f ca="1">_xll.BInterpol('Base CDI'!$H$4:$H$28,'Base CDI'!$I$4:$I$29,S4101,"Cubic","Extrapolate=Linear","MultiX=Average","Skip=True","Sort=True")</f>
        <v>14.286151429769294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49863</v>
      </c>
      <c r="T4102" s="43">
        <f ca="1">_xll.BInterpol('Base CDI'!$H$4:$H$28,'Base CDI'!$J$4:$J$29,S4102,"Cubic","Extrapolate=Linear","MultiX=Average","Skip=True","Sort=True")</f>
        <v>14.454822030324527</v>
      </c>
      <c r="U4102" s="43">
        <f ca="1">_xll.BInterpol('Base CDI'!$H$4:$H$28,'Base CDI'!$I$4:$I$29,S4102,"Cubic","Extrapolate=Linear","MultiX=Average","Skip=True","Sort=True")</f>
        <v>14.286171824826662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49864</v>
      </c>
      <c r="T4103" s="43">
        <f ca="1">_xll.BInterpol('Base CDI'!$H$4:$H$28,'Base CDI'!$J$4:$J$29,S4103,"Cubic","Extrapolate=Linear","MultiX=Average","Skip=True","Sort=True")</f>
        <v>14.454833350742067</v>
      </c>
      <c r="U4103" s="43">
        <f ca="1">_xll.BInterpol('Base CDI'!$H$4:$H$28,'Base CDI'!$I$4:$I$29,S4103,"Cubic","Extrapolate=Linear","MultiX=Average","Skip=True","Sort=True")</f>
        <v>14.286192236361273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49865</v>
      </c>
      <c r="T4104" s="43">
        <f ca="1">_xll.BInterpol('Base CDI'!$H$4:$H$28,'Base CDI'!$J$4:$J$29,S4104,"Cubic","Extrapolate=Linear","MultiX=Average","Skip=True","Sort=True")</f>
        <v>14.454844685395084</v>
      </c>
      <c r="U4104" s="43">
        <f ca="1">_xll.BInterpol('Base CDI'!$H$4:$H$28,'Base CDI'!$I$4:$I$29,S4104,"Cubic","Extrapolate=Linear","MultiX=Average","Skip=True","Sort=True")</f>
        <v>14.286212664281075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49866</v>
      </c>
      <c r="T4105" s="43">
        <f ca="1">_xll.BInterpol('Base CDI'!$H$4:$H$28,'Base CDI'!$J$4:$J$29,S4105,"Cubic","Extrapolate=Linear","MultiX=Average","Skip=True","Sort=True")</f>
        <v>14.454856034203603</v>
      </c>
      <c r="U4105" s="43">
        <f ca="1">_xll.BInterpol('Base CDI'!$H$4:$H$28,'Base CDI'!$I$4:$I$29,S4105,"Cubic","Extrapolate=Linear","MultiX=Average","Skip=True","Sort=True")</f>
        <v>14.286233108494017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49867</v>
      </c>
      <c r="T4106" s="43">
        <f ca="1">_xll.BInterpol('Base CDI'!$H$4:$H$28,'Base CDI'!$J$4:$J$29,S4106,"Cubic","Extrapolate=Linear","MultiX=Average","Skip=True","Sort=True")</f>
        <v>14.454867397087646</v>
      </c>
      <c r="U4106" s="43">
        <f ca="1">_xll.BInterpol('Base CDI'!$H$4:$H$28,'Base CDI'!$I$4:$I$29,S4106,"Cubic","Extrapolate=Linear","MultiX=Average","Skip=True","Sort=True")</f>
        <v>14.286253568908046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49868</v>
      </c>
      <c r="T4107" s="43">
        <f ca="1">_xll.BInterpol('Base CDI'!$H$4:$H$28,'Base CDI'!$J$4:$J$29,S4107,"Cubic","Extrapolate=Linear","MultiX=Average","Skip=True","Sort=True")</f>
        <v>14.454878773967243</v>
      </c>
      <c r="U4107" s="43">
        <f ca="1">_xll.BInterpol('Base CDI'!$H$4:$H$28,'Base CDI'!$I$4:$I$29,S4107,"Cubic","Extrapolate=Linear","MultiX=Average","Skip=True","Sort=True")</f>
        <v>14.286274045431112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49869</v>
      </c>
      <c r="T4108" s="43">
        <f ca="1">_xll.BInterpol('Base CDI'!$H$4:$H$28,'Base CDI'!$J$4:$J$29,S4108,"Cubic","Extrapolate=Linear","MultiX=Average","Skip=True","Sort=True")</f>
        <v>14.454890164762418</v>
      </c>
      <c r="U4108" s="43">
        <f ca="1">_xll.BInterpol('Base CDI'!$H$4:$H$28,'Base CDI'!$I$4:$I$29,S4108,"Cubic","Extrapolate=Linear","MultiX=Average","Skip=True","Sort=True")</f>
        <v>14.286294537971163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49870</v>
      </c>
      <c r="T4109" s="43">
        <f ca="1">_xll.BInterpol('Base CDI'!$H$4:$H$28,'Base CDI'!$J$4:$J$29,S4109,"Cubic","Extrapolate=Linear","MultiX=Average","Skip=True","Sort=True")</f>
        <v>14.454901569393195</v>
      </c>
      <c r="U4109" s="43">
        <f ca="1">_xll.BInterpol('Base CDI'!$H$4:$H$28,'Base CDI'!$I$4:$I$29,S4109,"Cubic","Extrapolate=Linear","MultiX=Average","Skip=True","Sort=True")</f>
        <v>14.286315046436146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49871</v>
      </c>
      <c r="T4110" s="43">
        <f ca="1">_xll.BInterpol('Base CDI'!$H$4:$H$28,'Base CDI'!$J$4:$J$29,S4110,"Cubic","Extrapolate=Linear","MultiX=Average","Skip=True","Sort=True")</f>
        <v>14.454912987779601</v>
      </c>
      <c r="U4110" s="43">
        <f ca="1">_xll.BInterpol('Base CDI'!$H$4:$H$28,'Base CDI'!$I$4:$I$29,S4110,"Cubic","Extrapolate=Linear","MultiX=Average","Skip=True","Sort=True")</f>
        <v>14.286335570734011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49872</v>
      </c>
      <c r="T4111" s="43">
        <f ca="1">_xll.BInterpol('Base CDI'!$H$4:$H$28,'Base CDI'!$J$4:$J$29,S4111,"Cubic","Extrapolate=Linear","MultiX=Average","Skip=True","Sort=True")</f>
        <v>14.45492441984166</v>
      </c>
      <c r="U4111" s="43">
        <f ca="1">_xll.BInterpol('Base CDI'!$H$4:$H$28,'Base CDI'!$I$4:$I$29,S4111,"Cubic","Extrapolate=Linear","MultiX=Average","Skip=True","Sort=True")</f>
        <v>14.286356110772704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49873</v>
      </c>
      <c r="T4112" s="43">
        <f ca="1">_xll.BInterpol('Base CDI'!$H$4:$H$28,'Base CDI'!$J$4:$J$29,S4112,"Cubic","Extrapolate=Linear","MultiX=Average","Skip=True","Sort=True")</f>
        <v>14.454935865499399</v>
      </c>
      <c r="U4112" s="43">
        <f ca="1">_xll.BInterpol('Base CDI'!$H$4:$H$28,'Base CDI'!$I$4:$I$29,S4112,"Cubic","Extrapolate=Linear","MultiX=Average","Skip=True","Sort=True")</f>
        <v>14.286376666460177</v>
      </c>
    </row>
    <row r="4113" spans="16:21" x14ac:dyDescent="0.25">
      <c r="P4113" s="10">
        <v>40494</v>
      </c>
      <c r="Q4113">
        <v>24.20307</v>
      </c>
      <c r="S4113" s="42">
        <f t="shared" ca="1" si="69"/>
        <v>49874</v>
      </c>
      <c r="T4113" s="43">
        <f ca="1">_xll.BInterpol('Base CDI'!$H$4:$H$28,'Base CDI'!$J$4:$J$29,S4113,"Cubic","Extrapolate=Linear","MultiX=Average","Skip=True","Sort=True")</f>
        <v>14.454947324672842</v>
      </c>
      <c r="U4113" s="43">
        <f ca="1">_xll.BInterpol('Base CDI'!$H$4:$H$28,'Base CDI'!$I$4:$I$29,S4113,"Cubic","Extrapolate=Linear","MultiX=Average","Skip=True","Sort=True")</f>
        <v>14.286397237704376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49875</v>
      </c>
      <c r="T4114" s="43">
        <f ca="1">_xll.BInterpol('Base CDI'!$H$4:$H$28,'Base CDI'!$J$4:$J$29,S4114,"Cubic","Extrapolate=Linear","MultiX=Average","Skip=True","Sort=True")</f>
        <v>14.454958797282016</v>
      </c>
      <c r="U4114" s="43">
        <f ca="1">_xll.BInterpol('Base CDI'!$H$4:$H$28,'Base CDI'!$I$4:$I$29,S4114,"Cubic","Extrapolate=Linear","MultiX=Average","Skip=True","Sort=True")</f>
        <v>14.286417824413249</v>
      </c>
    </row>
    <row r="4115" spans="16:21" x14ac:dyDescent="0.25">
      <c r="P4115" s="10">
        <v>40499</v>
      </c>
      <c r="Q4115">
        <v>24.2225</v>
      </c>
      <c r="S4115" s="42">
        <f t="shared" ca="1" si="69"/>
        <v>49876</v>
      </c>
      <c r="T4115" s="43">
        <f ca="1">_xll.BInterpol('Base CDI'!$H$4:$H$28,'Base CDI'!$J$4:$J$29,S4115,"Cubic","Extrapolate=Linear","MultiX=Average","Skip=True","Sort=True")</f>
        <v>14.454970283246944</v>
      </c>
      <c r="U4115" s="43">
        <f ca="1">_xll.BInterpol('Base CDI'!$H$4:$H$28,'Base CDI'!$I$4:$I$29,S4115,"Cubic","Extrapolate=Linear","MultiX=Average","Skip=True","Sort=True")</f>
        <v>14.286438426494746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49877</v>
      </c>
      <c r="T4116" s="43">
        <f ca="1">_xll.BInterpol('Base CDI'!$H$4:$H$28,'Base CDI'!$J$4:$J$29,S4116,"Cubic","Extrapolate=Linear","MultiX=Average","Skip=True","Sort=True")</f>
        <v>14.454981782487653</v>
      </c>
      <c r="U4116" s="43">
        <f ca="1">_xll.BInterpol('Base CDI'!$H$4:$H$28,'Base CDI'!$I$4:$I$29,S4116,"Cubic","Extrapolate=Linear","MultiX=Average","Skip=True","Sort=True")</f>
        <v>14.286459043856814</v>
      </c>
    </row>
    <row r="4117" spans="16:21" x14ac:dyDescent="0.25">
      <c r="P4117" s="10">
        <v>40501</v>
      </c>
      <c r="Q4117">
        <v>24.24194</v>
      </c>
      <c r="S4117" s="42">
        <f t="shared" ca="1" si="69"/>
        <v>49878</v>
      </c>
      <c r="T4117" s="43">
        <f ca="1">_xll.BInterpol('Base CDI'!$H$4:$H$28,'Base CDI'!$J$4:$J$29,S4117,"Cubic","Extrapolate=Linear","MultiX=Average","Skip=True","Sort=True")</f>
        <v>14.454993294924169</v>
      </c>
      <c r="U4117" s="43">
        <f ca="1">_xll.BInterpol('Base CDI'!$H$4:$H$28,'Base CDI'!$I$4:$I$29,S4117,"Cubic","Extrapolate=Linear","MultiX=Average","Skip=True","Sort=True")</f>
        <v>14.286479676407401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49879</v>
      </c>
      <c r="T4118" s="43">
        <f ca="1">_xll.BInterpol('Base CDI'!$H$4:$H$28,'Base CDI'!$J$4:$J$29,S4118,"Cubic","Extrapolate=Linear","MultiX=Average","Skip=True","Sort=True")</f>
        <v>14.455004820476516</v>
      </c>
      <c r="U4118" s="43">
        <f ca="1">_xll.BInterpol('Base CDI'!$H$4:$H$28,'Base CDI'!$I$4:$I$29,S4118,"Cubic","Extrapolate=Linear","MultiX=Average","Skip=True","Sort=True")</f>
        <v>14.286500324054456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49880</v>
      </c>
      <c r="T4119" s="43">
        <f ca="1">_xll.BInterpol('Base CDI'!$H$4:$H$28,'Base CDI'!$J$4:$J$29,S4119,"Cubic","Extrapolate=Linear","MultiX=Average","Skip=True","Sort=True")</f>
        <v>14.455016359064722</v>
      </c>
      <c r="U4119" s="43">
        <f ca="1">_xll.BInterpol('Base CDI'!$H$4:$H$28,'Base CDI'!$I$4:$I$29,S4119,"Cubic","Extrapolate=Linear","MultiX=Average","Skip=True","Sort=True")</f>
        <v>14.286520986705931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49881</v>
      </c>
      <c r="T4120" s="43">
        <f ca="1">_xll.BInterpol('Base CDI'!$H$4:$H$28,'Base CDI'!$J$4:$J$29,S4120,"Cubic","Extrapolate=Linear","MultiX=Average","Skip=True","Sort=True")</f>
        <v>14.455027910608809</v>
      </c>
      <c r="U4120" s="43">
        <f ca="1">_xll.BInterpol('Base CDI'!$H$4:$H$28,'Base CDI'!$I$4:$I$29,S4120,"Cubic","Extrapolate=Linear","MultiX=Average","Skip=True","Sort=True")</f>
        <v>14.286541664269768</v>
      </c>
    </row>
    <row r="4121" spans="16:21" x14ac:dyDescent="0.25">
      <c r="P4121" s="10">
        <v>40507</v>
      </c>
      <c r="Q4121">
        <v>24.28088</v>
      </c>
      <c r="S4121" s="42">
        <f t="shared" ca="1" si="69"/>
        <v>49882</v>
      </c>
      <c r="T4121" s="43">
        <f ca="1">_xll.BInterpol('Base CDI'!$H$4:$H$28,'Base CDI'!$J$4:$J$29,S4121,"Cubic","Extrapolate=Linear","MultiX=Average","Skip=True","Sort=True")</f>
        <v>14.455039475028803</v>
      </c>
      <c r="U4121" s="43">
        <f ca="1">_xll.BInterpol('Base CDI'!$H$4:$H$28,'Base CDI'!$I$4:$I$29,S4121,"Cubic","Extrapolate=Linear","MultiX=Average","Skip=True","Sort=True")</f>
        <v>14.286562356653919</v>
      </c>
    </row>
    <row r="4122" spans="16:21" x14ac:dyDescent="0.25">
      <c r="P4122" s="10">
        <v>40508</v>
      </c>
      <c r="Q4122">
        <v>24.29063</v>
      </c>
      <c r="S4122" s="42">
        <f t="shared" ca="1" si="69"/>
        <v>49883</v>
      </c>
      <c r="T4122" s="43">
        <f ca="1">_xll.BInterpol('Base CDI'!$H$4:$H$28,'Base CDI'!$J$4:$J$29,S4122,"Cubic","Extrapolate=Linear","MultiX=Average","Skip=True","Sort=True")</f>
        <v>14.455051052244732</v>
      </c>
      <c r="U4122" s="43">
        <f ca="1">_xll.BInterpol('Base CDI'!$H$4:$H$28,'Base CDI'!$I$4:$I$29,S4122,"Cubic","Extrapolate=Linear","MultiX=Average","Skip=True","Sort=True")</f>
        <v>14.286583063766331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49884</v>
      </c>
      <c r="T4123" s="43">
        <f ca="1">_xll.BInterpol('Base CDI'!$H$4:$H$28,'Base CDI'!$J$4:$J$29,S4123,"Cubic","Extrapolate=Linear","MultiX=Average","Skip=True","Sort=True")</f>
        <v>14.455062642176619</v>
      </c>
      <c r="U4123" s="43">
        <f ca="1">_xll.BInterpol('Base CDI'!$H$4:$H$28,'Base CDI'!$I$4:$I$29,S4123,"Cubic","Extrapolate=Linear","MultiX=Average","Skip=True","Sort=True")</f>
        <v>14.286603785514954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49885</v>
      </c>
      <c r="T4124" s="43">
        <f ca="1">_xll.BInterpol('Base CDI'!$H$4:$H$28,'Base CDI'!$J$4:$J$29,S4124,"Cubic","Extrapolate=Linear","MultiX=Average","Skip=True","Sort=True")</f>
        <v>14.455074244744491</v>
      </c>
      <c r="U4124" s="43">
        <f ca="1">_xll.BInterpol('Base CDI'!$H$4:$H$28,'Base CDI'!$I$4:$I$29,S4124,"Cubic","Extrapolate=Linear","MultiX=Average","Skip=True","Sort=True")</f>
        <v>14.286624521807735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49886</v>
      </c>
      <c r="T4125" s="43">
        <f ca="1">_xll.BInterpol('Base CDI'!$H$4:$H$28,'Base CDI'!$J$4:$J$29,S4125,"Cubic","Extrapolate=Linear","MultiX=Average","Skip=True","Sort=True")</f>
        <v>14.455085859868371</v>
      </c>
      <c r="U4125" s="43">
        <f ca="1">_xll.BInterpol('Base CDI'!$H$4:$H$28,'Base CDI'!$I$4:$I$29,S4125,"Cubic","Extrapolate=Linear","MultiX=Average","Skip=True","Sort=True")</f>
        <v>14.286645272552622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49887</v>
      </c>
      <c r="T4126" s="43">
        <f ca="1">_xll.BInterpol('Base CDI'!$H$4:$H$28,'Base CDI'!$J$4:$J$29,S4126,"Cubic","Extrapolate=Linear","MultiX=Average","Skip=True","Sort=True")</f>
        <v>14.455097487468286</v>
      </c>
      <c r="U4126" s="43">
        <f ca="1">_xll.BInterpol('Base CDI'!$H$4:$H$28,'Base CDI'!$I$4:$I$29,S4126,"Cubic","Extrapolate=Linear","MultiX=Average","Skip=True","Sort=True")</f>
        <v>14.286666037657564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49888</v>
      </c>
      <c r="T4127" s="43">
        <f ca="1">_xll.BInterpol('Base CDI'!$H$4:$H$28,'Base CDI'!$J$4:$J$29,S4127,"Cubic","Extrapolate=Linear","MultiX=Average","Skip=True","Sort=True")</f>
        <v>14.455109127464263</v>
      </c>
      <c r="U4127" s="43">
        <f ca="1">_xll.BInterpol('Base CDI'!$H$4:$H$28,'Base CDI'!$I$4:$I$29,S4127,"Cubic","Extrapolate=Linear","MultiX=Average","Skip=True","Sort=True")</f>
        <v>14.286686817030512</v>
      </c>
    </row>
    <row r="4128" spans="16:21" x14ac:dyDescent="0.25">
      <c r="P4128" s="10">
        <v>40518</v>
      </c>
      <c r="Q4128">
        <v>24.34918</v>
      </c>
      <c r="S4128" s="42">
        <f t="shared" ca="1" si="69"/>
        <v>49889</v>
      </c>
      <c r="T4128" s="43">
        <f ca="1">_xll.BInterpol('Base CDI'!$H$4:$H$28,'Base CDI'!$J$4:$J$29,S4128,"Cubic","Extrapolate=Linear","MultiX=Average","Skip=True","Sort=True")</f>
        <v>14.455120779776326</v>
      </c>
      <c r="U4128" s="43">
        <f ca="1">_xll.BInterpol('Base CDI'!$H$4:$H$28,'Base CDI'!$I$4:$I$29,S4128,"Cubic","Extrapolate=Linear","MultiX=Average","Skip=True","Sort=True")</f>
        <v>14.286707610579409</v>
      </c>
    </row>
    <row r="4129" spans="16:21" x14ac:dyDescent="0.25">
      <c r="P4129" s="10">
        <v>40519</v>
      </c>
      <c r="Q4129">
        <v>24.35895</v>
      </c>
      <c r="S4129" s="42">
        <f t="shared" ca="1" si="69"/>
        <v>49890</v>
      </c>
      <c r="T4129" s="43">
        <f ca="1">_xll.BInterpol('Base CDI'!$H$4:$H$28,'Base CDI'!$J$4:$J$29,S4129,"Cubic","Extrapolate=Linear","MultiX=Average","Skip=True","Sort=True")</f>
        <v>14.4551324443245</v>
      </c>
      <c r="U4129" s="43">
        <f ca="1">_xll.BInterpol('Base CDI'!$H$4:$H$28,'Base CDI'!$I$4:$I$29,S4129,"Cubic","Extrapolate=Linear","MultiX=Average","Skip=True","Sort=True")</f>
        <v>14.286728418212208</v>
      </c>
    </row>
    <row r="4130" spans="16:21" x14ac:dyDescent="0.25">
      <c r="P4130" s="10">
        <v>40520</v>
      </c>
      <c r="Q4130">
        <v>24.36872</v>
      </c>
      <c r="S4130" s="42">
        <f t="shared" ca="1" si="69"/>
        <v>49891</v>
      </c>
      <c r="T4130" s="43">
        <f ca="1">_xll.BInterpol('Base CDI'!$H$4:$H$28,'Base CDI'!$J$4:$J$29,S4130,"Cubic","Extrapolate=Linear","MultiX=Average","Skip=True","Sort=True")</f>
        <v>14.455144121028811</v>
      </c>
      <c r="U4130" s="43">
        <f ca="1">_xll.BInterpol('Base CDI'!$H$4:$H$28,'Base CDI'!$I$4:$I$29,S4130,"Cubic","Extrapolate=Linear","MultiX=Average","Skip=True","Sort=True")</f>
        <v>14.286749239836855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49892</v>
      </c>
      <c r="T4131" s="43">
        <f ca="1">_xll.BInterpol('Base CDI'!$H$4:$H$28,'Base CDI'!$J$4:$J$29,S4131,"Cubic","Extrapolate=Linear","MultiX=Average","Skip=True","Sort=True")</f>
        <v>14.455155809809282</v>
      </c>
      <c r="U4131" s="43">
        <f ca="1">_xll.BInterpol('Base CDI'!$H$4:$H$28,'Base CDI'!$I$4:$I$29,S4131,"Cubic","Extrapolate=Linear","MultiX=Average","Skip=True","Sort=True")</f>
        <v>14.2867700753613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49893</v>
      </c>
      <c r="T4132" s="43">
        <f ca="1">_xll.BInterpol('Base CDI'!$H$4:$H$28,'Base CDI'!$J$4:$J$29,S4132,"Cubic","Extrapolate=Linear","MultiX=Average","Skip=True","Sort=True")</f>
        <v>14.455167510585943</v>
      </c>
      <c r="U4132" s="43">
        <f ca="1">_xll.BInterpol('Base CDI'!$H$4:$H$28,'Base CDI'!$I$4:$I$29,S4132,"Cubic","Extrapolate=Linear","MultiX=Average","Skip=True","Sort=True")</f>
        <v>14.28679092469349</v>
      </c>
    </row>
    <row r="4133" spans="16:21" x14ac:dyDescent="0.25">
      <c r="P4133" s="10">
        <v>40525</v>
      </c>
      <c r="Q4133">
        <v>24.39808</v>
      </c>
      <c r="S4133" s="42">
        <f t="shared" ca="1" si="69"/>
        <v>49894</v>
      </c>
      <c r="T4133" s="43">
        <f ca="1">_xll.BInterpol('Base CDI'!$H$4:$H$28,'Base CDI'!$J$4:$J$29,S4133,"Cubic","Extrapolate=Linear","MultiX=Average","Skip=True","Sort=True")</f>
        <v>14.455179223278815</v>
      </c>
      <c r="U4133" s="43">
        <f ca="1">_xll.BInterpol('Base CDI'!$H$4:$H$28,'Base CDI'!$I$4:$I$29,S4133,"Cubic","Extrapolate=Linear","MultiX=Average","Skip=True","Sort=True")</f>
        <v>14.286811787741373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49895</v>
      </c>
      <c r="T4134" s="43">
        <f ca="1">_xll.BInterpol('Base CDI'!$H$4:$H$28,'Base CDI'!$J$4:$J$29,S4134,"Cubic","Extrapolate=Linear","MultiX=Average","Skip=True","Sort=True")</f>
        <v>14.455190947807926</v>
      </c>
      <c r="U4134" s="43">
        <f ca="1">_xll.BInterpol('Base CDI'!$H$4:$H$28,'Base CDI'!$I$4:$I$29,S4134,"Cubic","Extrapolate=Linear","MultiX=Average","Skip=True","Sort=True")</f>
        <v>14.286832664412897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49896</v>
      </c>
      <c r="T4135" s="43">
        <f ca="1">_xll.BInterpol('Base CDI'!$H$4:$H$28,'Base CDI'!$J$4:$J$29,S4135,"Cubic","Extrapolate=Linear","MultiX=Average","Skip=True","Sort=True")</f>
        <v>14.455202684093301</v>
      </c>
      <c r="U4135" s="43">
        <f ca="1">_xll.BInterpol('Base CDI'!$H$4:$H$28,'Base CDI'!$I$4:$I$29,S4135,"Cubic","Extrapolate=Linear","MultiX=Average","Skip=True","Sort=True")</f>
        <v>14.286853554616012</v>
      </c>
    </row>
    <row r="4136" spans="16:21" x14ac:dyDescent="0.25">
      <c r="P4136" s="10">
        <v>40528</v>
      </c>
      <c r="Q4136">
        <v>24.42747</v>
      </c>
      <c r="S4136" s="42">
        <f t="shared" ca="1" si="69"/>
        <v>49897</v>
      </c>
      <c r="T4136" s="43">
        <f ca="1">_xll.BInterpol('Base CDI'!$H$4:$H$28,'Base CDI'!$J$4:$J$29,S4136,"Cubic","Extrapolate=Linear","MultiX=Average","Skip=True","Sort=True")</f>
        <v>14.455214432054966</v>
      </c>
      <c r="U4136" s="43">
        <f ca="1">_xll.BInterpol('Base CDI'!$H$4:$H$28,'Base CDI'!$I$4:$I$29,S4136,"Cubic","Extrapolate=Linear","MultiX=Average","Skip=True","Sort=True")</f>
        <v>14.286874458258668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49898</v>
      </c>
      <c r="T4137" s="43">
        <f ca="1">_xll.BInterpol('Base CDI'!$H$4:$H$28,'Base CDI'!$J$4:$J$29,S4137,"Cubic","Extrapolate=Linear","MultiX=Average","Skip=True","Sort=True")</f>
        <v>14.455226191612944</v>
      </c>
      <c r="U4137" s="43">
        <f ca="1">_xll.BInterpol('Base CDI'!$H$4:$H$28,'Base CDI'!$I$4:$I$29,S4137,"Cubic","Extrapolate=Linear","MultiX=Average","Skip=True","Sort=True")</f>
        <v>14.286895375248807</v>
      </c>
    </row>
    <row r="4138" spans="16:21" x14ac:dyDescent="0.25">
      <c r="P4138" s="10">
        <v>40532</v>
      </c>
      <c r="Q4138">
        <v>24.44708</v>
      </c>
      <c r="S4138" s="42">
        <f t="shared" ca="1" si="69"/>
        <v>49899</v>
      </c>
      <c r="T4138" s="43">
        <f ca="1">_xll.BInterpol('Base CDI'!$H$4:$H$28,'Base CDI'!$J$4:$J$29,S4138,"Cubic","Extrapolate=Linear","MultiX=Average","Skip=True","Sort=True")</f>
        <v>14.455237962687264</v>
      </c>
      <c r="U4138" s="43">
        <f ca="1">_xll.BInterpol('Base CDI'!$H$4:$H$28,'Base CDI'!$I$4:$I$29,S4138,"Cubic","Extrapolate=Linear","MultiX=Average","Skip=True","Sort=True")</f>
        <v>14.286916305494385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49900</v>
      </c>
      <c r="T4139" s="43">
        <f ca="1">_xll.BInterpol('Base CDI'!$H$4:$H$28,'Base CDI'!$J$4:$J$29,S4139,"Cubic","Extrapolate=Linear","MultiX=Average","Skip=True","Sort=True")</f>
        <v>14.455249745197948</v>
      </c>
      <c r="U4139" s="43">
        <f ca="1">_xll.BInterpol('Base CDI'!$H$4:$H$28,'Base CDI'!$I$4:$I$29,S4139,"Cubic","Extrapolate=Linear","MultiX=Average","Skip=True","Sort=True")</f>
        <v>14.286937248903346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49901</v>
      </c>
      <c r="T4140" s="43">
        <f ca="1">_xll.BInterpol('Base CDI'!$H$4:$H$28,'Base CDI'!$J$4:$J$29,S4140,"Cubic","Extrapolate=Linear","MultiX=Average","Skip=True","Sort=True")</f>
        <v>14.455261539065022</v>
      </c>
      <c r="U4140" s="43">
        <f ca="1">_xll.BInterpol('Base CDI'!$H$4:$H$28,'Base CDI'!$I$4:$I$29,S4140,"Cubic","Extrapolate=Linear","MultiX=Average","Skip=True","Sort=True")</f>
        <v>14.286958205383639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49902</v>
      </c>
      <c r="T4141" s="43">
        <f ca="1">_xll.BInterpol('Base CDI'!$H$4:$H$28,'Base CDI'!$J$4:$J$29,S4141,"Cubic","Extrapolate=Linear","MultiX=Average","Skip=True","Sort=True")</f>
        <v>14.455273344208514</v>
      </c>
      <c r="U4141" s="43">
        <f ca="1">_xll.BInterpol('Base CDI'!$H$4:$H$28,'Base CDI'!$I$4:$I$29,S4141,"Cubic","Extrapolate=Linear","MultiX=Average","Skip=True","Sort=True")</f>
        <v>14.286979174843212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49903</v>
      </c>
      <c r="T4142" s="43">
        <f ca="1">_xll.BInterpol('Base CDI'!$H$4:$H$28,'Base CDI'!$J$4:$J$29,S4142,"Cubic","Extrapolate=Linear","MultiX=Average","Skip=True","Sort=True")</f>
        <v>14.455285160548447</v>
      </c>
      <c r="U4142" s="43">
        <f ca="1">_xll.BInterpol('Base CDI'!$H$4:$H$28,'Base CDI'!$I$4:$I$29,S4142,"Cubic","Extrapolate=Linear","MultiX=Average","Skip=True","Sort=True")</f>
        <v>14.287000157190015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49904</v>
      </c>
      <c r="T4143" s="43">
        <f ca="1">_xll.BInterpol('Base CDI'!$H$4:$H$28,'Base CDI'!$J$4:$J$29,S4143,"Cubic","Extrapolate=Linear","MultiX=Average","Skip=True","Sort=True")</f>
        <v>14.455296988004847</v>
      </c>
      <c r="U4143" s="43">
        <f ca="1">_xll.BInterpol('Base CDI'!$H$4:$H$28,'Base CDI'!$I$4:$I$29,S4143,"Cubic","Extrapolate=Linear","MultiX=Average","Skip=True","Sort=True")</f>
        <v>14.287021152331995</v>
      </c>
    </row>
    <row r="4144" spans="16:21" x14ac:dyDescent="0.25">
      <c r="P4144" s="10">
        <v>40540</v>
      </c>
      <c r="Q4144">
        <v>24.506</v>
      </c>
      <c r="S4144" s="42">
        <f t="shared" ca="1" si="69"/>
        <v>49905</v>
      </c>
      <c r="T4144" s="43">
        <f ca="1">_xll.BInterpol('Base CDI'!$H$4:$H$28,'Base CDI'!$J$4:$J$29,S4144,"Cubic","Extrapolate=Linear","MultiX=Average","Skip=True","Sort=True")</f>
        <v>14.45530882649774</v>
      </c>
      <c r="U4144" s="43">
        <f ca="1">_xll.BInterpol('Base CDI'!$H$4:$H$28,'Base CDI'!$I$4:$I$29,S4144,"Cubic","Extrapolate=Linear","MultiX=Average","Skip=True","Sort=True")</f>
        <v>14.287042160177101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49906</v>
      </c>
      <c r="T4145" s="43">
        <f ca="1">_xll.BInterpol('Base CDI'!$H$4:$H$28,'Base CDI'!$J$4:$J$29,S4145,"Cubic","Extrapolate=Linear","MultiX=Average","Skip=True","Sort=True")</f>
        <v>14.455320675947149</v>
      </c>
      <c r="U4145" s="43">
        <f ca="1">_xll.BInterpol('Base CDI'!$H$4:$H$28,'Base CDI'!$I$4:$I$29,S4145,"Cubic","Extrapolate=Linear","MultiX=Average","Skip=True","Sort=True")</f>
        <v>14.287063180633281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49907</v>
      </c>
      <c r="T4146" s="43">
        <f ca="1">_xll.BInterpol('Base CDI'!$H$4:$H$28,'Base CDI'!$J$4:$J$29,S4146,"Cubic","Extrapolate=Linear","MultiX=Average","Skip=True","Sort=True")</f>
        <v>14.455332536273104</v>
      </c>
      <c r="U4146" s="43">
        <f ca="1">_xll.BInterpol('Base CDI'!$H$4:$H$28,'Base CDI'!$I$4:$I$29,S4146,"Cubic","Extrapolate=Linear","MultiX=Average","Skip=True","Sort=True")</f>
        <v>14.287084213608482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49908</v>
      </c>
      <c r="T4147" s="43">
        <f ca="1">_xll.BInterpol('Base CDI'!$H$4:$H$28,'Base CDI'!$J$4:$J$29,S4147,"Cubic","Extrapolate=Linear","MultiX=Average","Skip=True","Sort=True")</f>
        <v>14.455344407395627</v>
      </c>
      <c r="U4147" s="43">
        <f ca="1">_xll.BInterpol('Base CDI'!$H$4:$H$28,'Base CDI'!$I$4:$I$29,S4147,"Cubic","Extrapolate=Linear","MultiX=Average","Skip=True","Sort=True")</f>
        <v>14.287105259010655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49909</v>
      </c>
      <c r="T4148" s="43">
        <f ca="1">_xll.BInterpol('Base CDI'!$H$4:$H$28,'Base CDI'!$J$4:$J$29,S4148,"Cubic","Extrapolate=Linear","MultiX=Average","Skip=True","Sort=True")</f>
        <v>14.455356289234743</v>
      </c>
      <c r="U4148" s="43">
        <f ca="1">_xll.BInterpol('Base CDI'!$H$4:$H$28,'Base CDI'!$I$4:$I$29,S4148,"Cubic","Extrapolate=Linear","MultiX=Average","Skip=True","Sort=True")</f>
        <v>14.287126316747749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49910</v>
      </c>
      <c r="T4149" s="43">
        <f ca="1">_xll.BInterpol('Base CDI'!$H$4:$H$28,'Base CDI'!$J$4:$J$29,S4149,"Cubic","Extrapolate=Linear","MultiX=Average","Skip=True","Sort=True")</f>
        <v>14.45536818171048</v>
      </c>
      <c r="U4149" s="43">
        <f ca="1">_xll.BInterpol('Base CDI'!$H$4:$H$28,'Base CDI'!$I$4:$I$29,S4149,"Cubic","Extrapolate=Linear","MultiX=Average","Skip=True","Sort=True")</f>
        <v>14.287147386727707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49911</v>
      </c>
      <c r="T4150" s="43">
        <f ca="1">_xll.BInterpol('Base CDI'!$H$4:$H$28,'Base CDI'!$J$4:$J$29,S4150,"Cubic","Extrapolate=Linear","MultiX=Average","Skip=True","Sort=True")</f>
        <v>14.455380084742862</v>
      </c>
      <c r="U4150" s="43">
        <f ca="1">_xll.BInterpol('Base CDI'!$H$4:$H$28,'Base CDI'!$I$4:$I$29,S4150,"Cubic","Extrapolate=Linear","MultiX=Average","Skip=True","Sort=True")</f>
        <v>14.287168468858482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49912</v>
      </c>
      <c r="T4151" s="43">
        <f ca="1">_xll.BInterpol('Base CDI'!$H$4:$H$28,'Base CDI'!$J$4:$J$29,S4151,"Cubic","Extrapolate=Linear","MultiX=Average","Skip=True","Sort=True")</f>
        <v>14.455391998251914</v>
      </c>
      <c r="U4151" s="43">
        <f ca="1">_xll.BInterpol('Base CDI'!$H$4:$H$28,'Base CDI'!$I$4:$I$29,S4151,"Cubic","Extrapolate=Linear","MultiX=Average","Skip=True","Sort=True")</f>
        <v>14.287189563048022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49913</v>
      </c>
      <c r="T4152" s="43">
        <f ca="1">_xll.BInterpol('Base CDI'!$H$4:$H$28,'Base CDI'!$J$4:$J$29,S4152,"Cubic","Extrapolate=Linear","MultiX=Average","Skip=True","Sort=True")</f>
        <v>14.455403922157661</v>
      </c>
      <c r="U4152" s="43">
        <f ca="1">_xll.BInterpol('Base CDI'!$H$4:$H$28,'Base CDI'!$I$4:$I$29,S4152,"Cubic","Extrapolate=Linear","MultiX=Average","Skip=True","Sort=True")</f>
        <v>14.287210669204274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49914</v>
      </c>
      <c r="T4153" s="43">
        <f ca="1">_xll.BInterpol('Base CDI'!$H$4:$H$28,'Base CDI'!$J$4:$J$29,S4153,"Cubic","Extrapolate=Linear","MultiX=Average","Skip=True","Sort=True")</f>
        <v>14.455415856380132</v>
      </c>
      <c r="U4153" s="43">
        <f ca="1">_xll.BInterpol('Base CDI'!$H$4:$H$28,'Base CDI'!$I$4:$I$29,S4153,"Cubic","Extrapolate=Linear","MultiX=Average","Skip=True","Sort=True")</f>
        <v>14.287231787235187</v>
      </c>
    </row>
    <row r="4154" spans="16:21" x14ac:dyDescent="0.25">
      <c r="P4154" s="10">
        <v>40554</v>
      </c>
      <c r="Q4154">
        <v>24.60453</v>
      </c>
      <c r="S4154" s="42">
        <f t="shared" ca="1" si="69"/>
        <v>49915</v>
      </c>
      <c r="T4154" s="43">
        <f ca="1">_xll.BInterpol('Base CDI'!$H$4:$H$28,'Base CDI'!$J$4:$J$29,S4154,"Cubic","Extrapolate=Linear","MultiX=Average","Skip=True","Sort=True")</f>
        <v>14.455427800839347</v>
      </c>
      <c r="U4154" s="43">
        <f ca="1">_xll.BInterpol('Base CDI'!$H$4:$H$28,'Base CDI'!$I$4:$I$29,S4154,"Cubic","Extrapolate=Linear","MultiX=Average","Skip=True","Sort=True")</f>
        <v>14.287252917048711</v>
      </c>
    </row>
    <row r="4155" spans="16:21" x14ac:dyDescent="0.25">
      <c r="P4155" s="10">
        <v>40555</v>
      </c>
      <c r="Q4155">
        <v>24.6144</v>
      </c>
      <c r="S4155" s="42">
        <f t="shared" ca="1" si="69"/>
        <v>49916</v>
      </c>
      <c r="T4155" s="43">
        <f ca="1">_xll.BInterpol('Base CDI'!$H$4:$H$28,'Base CDI'!$J$4:$J$29,S4155,"Cubic","Extrapolate=Linear","MultiX=Average","Skip=True","Sort=True")</f>
        <v>14.455439755455334</v>
      </c>
      <c r="U4155" s="43">
        <f ca="1">_xll.BInterpol('Base CDI'!$H$4:$H$28,'Base CDI'!$I$4:$I$29,S4155,"Cubic","Extrapolate=Linear","MultiX=Average","Skip=True","Sort=True")</f>
        <v>14.287274058552791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49917</v>
      </c>
      <c r="T4156" s="43">
        <f ca="1">_xll.BInterpol('Base CDI'!$H$4:$H$28,'Base CDI'!$J$4:$J$29,S4156,"Cubic","Extrapolate=Linear","MultiX=Average","Skip=True","Sort=True")</f>
        <v>14.455451720148121</v>
      </c>
      <c r="U4156" s="43">
        <f ca="1">_xll.BInterpol('Base CDI'!$H$4:$H$28,'Base CDI'!$I$4:$I$29,S4156,"Cubic","Extrapolate=Linear","MultiX=Average","Skip=True","Sort=True")</f>
        <v>14.287295211655378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49918</v>
      </c>
      <c r="T4157" s="43">
        <f ca="1">_xll.BInterpol('Base CDI'!$H$4:$H$28,'Base CDI'!$J$4:$J$29,S4157,"Cubic","Extrapolate=Linear","MultiX=Average","Skip=True","Sort=True")</f>
        <v>14.455463694837729</v>
      </c>
      <c r="U4157" s="43">
        <f ca="1">_xll.BInterpol('Base CDI'!$H$4:$H$28,'Base CDI'!$I$4:$I$29,S4157,"Cubic","Extrapolate=Linear","MultiX=Average","Skip=True","Sort=True")</f>
        <v>14.287316376264419</v>
      </c>
    </row>
    <row r="4158" spans="16:21" x14ac:dyDescent="0.25">
      <c r="P4158" s="10">
        <v>40560</v>
      </c>
      <c r="Q4158">
        <v>24.64405</v>
      </c>
      <c r="S4158" s="42">
        <f t="shared" ca="1" si="69"/>
        <v>49919</v>
      </c>
      <c r="T4158" s="43">
        <f ca="1">_xll.BInterpol('Base CDI'!$H$4:$H$28,'Base CDI'!$J$4:$J$29,S4158,"Cubic","Extrapolate=Linear","MultiX=Average","Skip=True","Sort=True")</f>
        <v>14.455475679444184</v>
      </c>
      <c r="U4158" s="43">
        <f ca="1">_xll.BInterpol('Base CDI'!$H$4:$H$28,'Base CDI'!$I$4:$I$29,S4158,"Cubic","Extrapolate=Linear","MultiX=Average","Skip=True","Sort=True")</f>
        <v>14.287337552287863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49920</v>
      </c>
      <c r="T4159" s="43">
        <f ca="1">_xll.BInterpol('Base CDI'!$H$4:$H$28,'Base CDI'!$J$4:$J$29,S4159,"Cubic","Extrapolate=Linear","MultiX=Average","Skip=True","Sort=True")</f>
        <v>14.455487673887516</v>
      </c>
      <c r="U4159" s="43">
        <f ca="1">_xll.BInterpol('Base CDI'!$H$4:$H$28,'Base CDI'!$I$4:$I$29,S4159,"Cubic","Extrapolate=Linear","MultiX=Average","Skip=True","Sort=True")</f>
        <v>14.287358739633657</v>
      </c>
    </row>
    <row r="4160" spans="16:21" x14ac:dyDescent="0.25">
      <c r="P4160" s="10">
        <v>40562</v>
      </c>
      <c r="Q4160">
        <v>24.66384</v>
      </c>
      <c r="S4160" s="42">
        <f t="shared" ca="1" si="69"/>
        <v>49921</v>
      </c>
      <c r="T4160" s="43">
        <f ca="1">_xll.BInterpol('Base CDI'!$H$4:$H$28,'Base CDI'!$J$4:$J$29,S4160,"Cubic","Extrapolate=Linear","MultiX=Average","Skip=True","Sort=True")</f>
        <v>14.455499678087746</v>
      </c>
      <c r="U4160" s="43">
        <f ca="1">_xll.BInterpol('Base CDI'!$H$4:$H$28,'Base CDI'!$I$4:$I$29,S4160,"Cubic","Extrapolate=Linear","MultiX=Average","Skip=True","Sort=True")</f>
        <v>14.287379938209751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49922</v>
      </c>
      <c r="T4161" s="43">
        <f ca="1">_xll.BInterpol('Base CDI'!$H$4:$H$28,'Base CDI'!$J$4:$J$29,S4161,"Cubic","Extrapolate=Linear","MultiX=Average","Skip=True","Sort=True")</f>
        <v>14.455511691964899</v>
      </c>
      <c r="U4161" s="43">
        <f ca="1">_xll.BInterpol('Base CDI'!$H$4:$H$28,'Base CDI'!$I$4:$I$29,S4161,"Cubic","Extrapolate=Linear","MultiX=Average","Skip=True","Sort=True")</f>
        <v>14.287401147924093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49923</v>
      </c>
      <c r="T4162" s="43">
        <f ca="1">_xll.BInterpol('Base CDI'!$H$4:$H$28,'Base CDI'!$J$4:$J$29,S4162,"Cubic","Extrapolate=Linear","MultiX=Average","Skip=True","Sort=True")</f>
        <v>14.455523715439003</v>
      </c>
      <c r="U4162" s="43">
        <f ca="1">_xll.BInterpol('Base CDI'!$H$4:$H$28,'Base CDI'!$I$4:$I$29,S4162,"Cubic","Extrapolate=Linear","MultiX=Average","Skip=True","Sort=True")</f>
        <v>14.287422368684632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49924</v>
      </c>
      <c r="T4163" s="43">
        <f ca="1">_xll.BInterpol('Base CDI'!$H$4:$H$28,'Base CDI'!$J$4:$J$29,S4163,"Cubic","Extrapolate=Linear","MultiX=Average","Skip=True","Sort=True")</f>
        <v>14.455535748430083</v>
      </c>
      <c r="U4163" s="43">
        <f ca="1">_xll.BInterpol('Base CDI'!$H$4:$H$28,'Base CDI'!$I$4:$I$29,S4163,"Cubic","Extrapolate=Linear","MultiX=Average","Skip=True","Sort=True")</f>
        <v>14.287443600399316</v>
      </c>
    </row>
    <row r="4164" spans="16:21" x14ac:dyDescent="0.25">
      <c r="P4164" s="10">
        <v>40568</v>
      </c>
      <c r="Q4164">
        <v>24.70478</v>
      </c>
      <c r="S4164" s="42">
        <f t="shared" ca="1" si="69"/>
        <v>49925</v>
      </c>
      <c r="T4164" s="43">
        <f ca="1">_xll.BInterpol('Base CDI'!$H$4:$H$28,'Base CDI'!$J$4:$J$29,S4164,"Cubic","Extrapolate=Linear","MultiX=Average","Skip=True","Sort=True")</f>
        <v>14.455547790858164</v>
      </c>
      <c r="U4164" s="43">
        <f ca="1">_xll.BInterpol('Base CDI'!$H$4:$H$28,'Base CDI'!$I$4:$I$29,S4164,"Cubic","Extrapolate=Linear","MultiX=Average","Skip=True","Sort=True")</f>
        <v>14.287464842976091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49926</v>
      </c>
      <c r="T4165" s="43">
        <f ca="1">_xll.BInterpol('Base CDI'!$H$4:$H$28,'Base CDI'!$J$4:$J$29,S4165,"Cubic","Extrapolate=Linear","MultiX=Average","Skip=True","Sort=True")</f>
        <v>14.455559842643272</v>
      </c>
      <c r="U4165" s="43">
        <f ca="1">_xll.BInterpol('Base CDI'!$H$4:$H$28,'Base CDI'!$I$4:$I$29,S4165,"Cubic","Extrapolate=Linear","MultiX=Average","Skip=True","Sort=True")</f>
        <v>14.287486096322908</v>
      </c>
    </row>
    <row r="4166" spans="16:21" x14ac:dyDescent="0.25">
      <c r="P4166" s="10">
        <v>40570</v>
      </c>
      <c r="Q4166">
        <v>24.7255</v>
      </c>
      <c r="S4166" s="42">
        <f t="shared" ca="1" si="69"/>
        <v>49927</v>
      </c>
      <c r="T4166" s="43">
        <f ca="1">_xll.BInterpol('Base CDI'!$H$4:$H$28,'Base CDI'!$J$4:$J$29,S4166,"Cubic","Extrapolate=Linear","MultiX=Average","Skip=True","Sort=True")</f>
        <v>14.45557190370543</v>
      </c>
      <c r="U4166" s="43">
        <f ca="1">_xll.BInterpol('Base CDI'!$H$4:$H$28,'Base CDI'!$I$4:$I$29,S4166,"Cubic","Extrapolate=Linear","MultiX=Average","Skip=True","Sort=True")</f>
        <v>14.287507360347716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49928</v>
      </c>
      <c r="T4167" s="43">
        <f ca="1">_xll.BInterpol('Base CDI'!$H$4:$H$28,'Base CDI'!$J$4:$J$29,S4167,"Cubic","Extrapolate=Linear","MultiX=Average","Skip=True","Sort=True")</f>
        <v>14.455583973964666</v>
      </c>
      <c r="U4167" s="43">
        <f ca="1">_xll.BInterpol('Base CDI'!$H$4:$H$28,'Base CDI'!$I$4:$I$29,S4167,"Cubic","Extrapolate=Linear","MultiX=Average","Skip=True","Sort=True")</f>
        <v>14.287528634958461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49929</v>
      </c>
      <c r="T4168" s="43">
        <f ca="1">_xll.BInterpol('Base CDI'!$H$4:$H$28,'Base CDI'!$J$4:$J$29,S4168,"Cubic","Extrapolate=Linear","MultiX=Average","Skip=True","Sort=True")</f>
        <v>14.455596053341004</v>
      </c>
      <c r="U4168" s="43">
        <f ca="1">_xll.BInterpol('Base CDI'!$H$4:$H$28,'Base CDI'!$I$4:$I$29,S4168,"Cubic","Extrapolate=Linear","MultiX=Average","Skip=True","Sort=True")</f>
        <v>14.287549920063093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49930</v>
      </c>
      <c r="T4169" s="43">
        <f ca="1">_xll.BInterpol('Base CDI'!$H$4:$H$28,'Base CDI'!$J$4:$J$29,S4169,"Cubic","Extrapolate=Linear","MultiX=Average","Skip=True","Sort=True")</f>
        <v>14.455608141754469</v>
      </c>
      <c r="U4169" s="43">
        <f ca="1">_xll.BInterpol('Base CDI'!$H$4:$H$28,'Base CDI'!$I$4:$I$29,S4169,"Cubic","Extrapolate=Linear","MultiX=Average","Skip=True","Sort=True")</f>
        <v>14.287571215569558</v>
      </c>
    </row>
    <row r="4170" spans="16:21" x14ac:dyDescent="0.25">
      <c r="P4170" s="10">
        <v>40576</v>
      </c>
      <c r="Q4170">
        <v>24.76698</v>
      </c>
      <c r="S4170" s="42">
        <f t="shared" ca="1" si="69"/>
        <v>49931</v>
      </c>
      <c r="T4170" s="43">
        <f ca="1">_xll.BInterpol('Base CDI'!$H$4:$H$28,'Base CDI'!$J$4:$J$29,S4170,"Cubic","Extrapolate=Linear","MultiX=Average","Skip=True","Sort=True")</f>
        <v>14.455620239125089</v>
      </c>
      <c r="U4170" s="43">
        <f ca="1">_xll.BInterpol('Base CDI'!$H$4:$H$28,'Base CDI'!$I$4:$I$29,S4170,"Cubic","Extrapolate=Linear","MultiX=Average","Skip=True","Sort=True")</f>
        <v>14.287592521385809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49932</v>
      </c>
      <c r="T4171" s="43">
        <f ca="1">_xll.BInterpol('Base CDI'!$H$4:$H$28,'Base CDI'!$J$4:$J$29,S4171,"Cubic","Extrapolate=Linear","MultiX=Average","Skip=True","Sort=True")</f>
        <v>14.455632345372887</v>
      </c>
      <c r="U4171" s="43">
        <f ca="1">_xll.BInterpol('Base CDI'!$H$4:$H$28,'Base CDI'!$I$4:$I$29,S4171,"Cubic","Extrapolate=Linear","MultiX=Average","Skip=True","Sort=True")</f>
        <v>14.287613837419791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49933</v>
      </c>
      <c r="T4172" s="43">
        <f ca="1">_xll.BInterpol('Base CDI'!$H$4:$H$28,'Base CDI'!$J$4:$J$29,S4172,"Cubic","Extrapolate=Linear","MultiX=Average","Skip=True","Sort=True")</f>
        <v>14.45564446041789</v>
      </c>
      <c r="U4172" s="43">
        <f ca="1">_xll.BInterpol('Base CDI'!$H$4:$H$28,'Base CDI'!$I$4:$I$29,S4172,"Cubic","Extrapolate=Linear","MultiX=Average","Skip=True","Sort=True")</f>
        <v>14.28763516357945</v>
      </c>
    </row>
    <row r="4173" spans="16:21" x14ac:dyDescent="0.25">
      <c r="P4173" s="10">
        <v>40581</v>
      </c>
      <c r="Q4173">
        <v>24.79815</v>
      </c>
      <c r="S4173" s="42">
        <f t="shared" ca="1" si="70"/>
        <v>49934</v>
      </c>
      <c r="T4173" s="43">
        <f ca="1">_xll.BInterpol('Base CDI'!$H$4:$H$28,'Base CDI'!$J$4:$J$29,S4173,"Cubic","Extrapolate=Linear","MultiX=Average","Skip=True","Sort=True")</f>
        <v>14.455656584180122</v>
      </c>
      <c r="U4173" s="43">
        <f ca="1">_xll.BInterpol('Base CDI'!$H$4:$H$28,'Base CDI'!$I$4:$I$29,S4173,"Cubic","Extrapolate=Linear","MultiX=Average","Skip=True","Sort=True")</f>
        <v>14.287656499772741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49935</v>
      </c>
      <c r="T4174" s="43">
        <f ca="1">_xll.BInterpol('Base CDI'!$H$4:$H$28,'Base CDI'!$J$4:$J$29,S4174,"Cubic","Extrapolate=Linear","MultiX=Average","Skip=True","Sort=True")</f>
        <v>14.455668716579609</v>
      </c>
      <c r="U4174" s="43">
        <f ca="1">_xll.BInterpol('Base CDI'!$H$4:$H$28,'Base CDI'!$I$4:$I$29,S4174,"Cubic","Extrapolate=Linear","MultiX=Average","Skip=True","Sort=True")</f>
        <v>14.287677845907606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49936</v>
      </c>
      <c r="T4175" s="43">
        <f ca="1">_xll.BInterpol('Base CDI'!$H$4:$H$28,'Base CDI'!$J$4:$J$29,S4175,"Cubic","Extrapolate=Linear","MultiX=Average","Skip=True","Sort=True")</f>
        <v>14.455680857536377</v>
      </c>
      <c r="U4175" s="43">
        <f ca="1">_xll.BInterpol('Base CDI'!$H$4:$H$28,'Base CDI'!$I$4:$I$29,S4175,"Cubic","Extrapolate=Linear","MultiX=Average","Skip=True","Sort=True")</f>
        <v>14.287699201891998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49937</v>
      </c>
      <c r="T4176" s="43">
        <f ca="1">_xll.BInterpol('Base CDI'!$H$4:$H$28,'Base CDI'!$J$4:$J$29,S4176,"Cubic","Extrapolate=Linear","MultiX=Average","Skip=True","Sort=True")</f>
        <v>14.455693006970449</v>
      </c>
      <c r="U4176" s="43">
        <f ca="1">_xll.BInterpol('Base CDI'!$H$4:$H$28,'Base CDI'!$I$4:$I$29,S4176,"Cubic","Extrapolate=Linear","MultiX=Average","Skip=True","Sort=True")</f>
        <v>14.287720567633862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49938</v>
      </c>
      <c r="T4177" s="43">
        <f ca="1">_xll.BInterpol('Base CDI'!$H$4:$H$28,'Base CDI'!$J$4:$J$29,S4177,"Cubic","Extrapolate=Linear","MultiX=Average","Skip=True","Sort=True")</f>
        <v>14.455705164801854</v>
      </c>
      <c r="U4177" s="43">
        <f ca="1">_xll.BInterpol('Base CDI'!$H$4:$H$28,'Base CDI'!$I$4:$I$29,S4177,"Cubic","Extrapolate=Linear","MultiX=Average","Skip=True","Sort=True")</f>
        <v>14.287741943041148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49939</v>
      </c>
      <c r="T4178" s="43">
        <f ca="1">_xll.BInterpol('Base CDI'!$H$4:$H$28,'Base CDI'!$J$4:$J$29,S4178,"Cubic","Extrapolate=Linear","MultiX=Average","Skip=True","Sort=True")</f>
        <v>14.455717330950616</v>
      </c>
      <c r="U4178" s="43">
        <f ca="1">_xll.BInterpol('Base CDI'!$H$4:$H$28,'Base CDI'!$I$4:$I$29,S4178,"Cubic","Extrapolate=Linear","MultiX=Average","Skip=True","Sort=True")</f>
        <v>14.287763328021803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49940</v>
      </c>
      <c r="T4179" s="43">
        <f ca="1">_xll.BInterpol('Base CDI'!$H$4:$H$28,'Base CDI'!$J$4:$J$29,S4179,"Cubic","Extrapolate=Linear","MultiX=Average","Skip=True","Sort=True")</f>
        <v>14.455729505336759</v>
      </c>
      <c r="U4179" s="43">
        <f ca="1">_xll.BInterpol('Base CDI'!$H$4:$H$28,'Base CDI'!$I$4:$I$29,S4179,"Cubic","Extrapolate=Linear","MultiX=Average","Skip=True","Sort=True")</f>
        <v>14.287784722483778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49941</v>
      </c>
      <c r="T4180" s="43">
        <f ca="1">_xll.BInterpol('Base CDI'!$H$4:$H$28,'Base CDI'!$J$4:$J$29,S4180,"Cubic","Extrapolate=Linear","MultiX=Average","Skip=True","Sort=True")</f>
        <v>14.455741687880309</v>
      </c>
      <c r="U4180" s="43">
        <f ca="1">_xll.BInterpol('Base CDI'!$H$4:$H$28,'Base CDI'!$I$4:$I$29,S4180,"Cubic","Extrapolate=Linear","MultiX=Average","Skip=True","Sort=True")</f>
        <v>14.28780612633502</v>
      </c>
    </row>
    <row r="4181" spans="16:21" x14ac:dyDescent="0.25">
      <c r="P4181" s="10">
        <v>40591</v>
      </c>
      <c r="Q4181">
        <v>24.88147</v>
      </c>
      <c r="S4181" s="42">
        <f t="shared" ca="1" si="70"/>
        <v>49942</v>
      </c>
      <c r="T4181" s="43">
        <f ca="1">_xll.BInterpol('Base CDI'!$H$4:$H$28,'Base CDI'!$J$4:$J$29,S4181,"Cubic","Extrapolate=Linear","MultiX=Average","Skip=True","Sort=True")</f>
        <v>14.455753878501293</v>
      </c>
      <c r="U4181" s="43">
        <f ca="1">_xll.BInterpol('Base CDI'!$H$4:$H$28,'Base CDI'!$I$4:$I$29,S4181,"Cubic","Extrapolate=Linear","MultiX=Average","Skip=True","Sort=True")</f>
        <v>14.287827539483477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49943</v>
      </c>
      <c r="T4182" s="43">
        <f ca="1">_xll.BInterpol('Base CDI'!$H$4:$H$28,'Base CDI'!$J$4:$J$29,S4182,"Cubic","Extrapolate=Linear","MultiX=Average","Skip=True","Sort=True")</f>
        <v>14.455766077119735</v>
      </c>
      <c r="U4182" s="43">
        <f ca="1">_xll.BInterpol('Base CDI'!$H$4:$H$28,'Base CDI'!$I$4:$I$29,S4182,"Cubic","Extrapolate=Linear","MultiX=Average","Skip=True","Sort=True")</f>
        <v>14.287848961837097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49944</v>
      </c>
      <c r="T4183" s="43">
        <f ca="1">_xll.BInterpol('Base CDI'!$H$4:$H$28,'Base CDI'!$J$4:$J$29,S4183,"Cubic","Extrapolate=Linear","MultiX=Average","Skip=True","Sort=True")</f>
        <v>14.455778283655661</v>
      </c>
      <c r="U4183" s="43">
        <f ca="1">_xll.BInterpol('Base CDI'!$H$4:$H$28,'Base CDI'!$I$4:$I$29,S4183,"Cubic","Extrapolate=Linear","MultiX=Average","Skip=True","Sort=True")</f>
        <v>14.287870393303828</v>
      </c>
    </row>
    <row r="4184" spans="16:21" x14ac:dyDescent="0.25">
      <c r="P4184" s="10">
        <v>40596</v>
      </c>
      <c r="Q4184">
        <v>24.91282</v>
      </c>
      <c r="S4184" s="42">
        <f t="shared" ca="1" si="70"/>
        <v>49945</v>
      </c>
      <c r="T4184" s="43">
        <f ca="1">_xll.BInterpol('Base CDI'!$H$4:$H$28,'Base CDI'!$J$4:$J$29,S4184,"Cubic","Extrapolate=Linear","MultiX=Average","Skip=True","Sort=True")</f>
        <v>14.455790498029097</v>
      </c>
      <c r="U4184" s="43">
        <f ca="1">_xll.BInterpol('Base CDI'!$H$4:$H$28,'Base CDI'!$I$4:$I$29,S4184,"Cubic","Extrapolate=Linear","MultiX=Average","Skip=True","Sort=True")</f>
        <v>14.287891833791621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49946</v>
      </c>
      <c r="T4185" s="43">
        <f ca="1">_xll.BInterpol('Base CDI'!$H$4:$H$28,'Base CDI'!$J$4:$J$29,S4185,"Cubic","Extrapolate=Linear","MultiX=Average","Skip=True","Sort=True")</f>
        <v>14.455802720160067</v>
      </c>
      <c r="U4185" s="43">
        <f ca="1">_xll.BInterpol('Base CDI'!$H$4:$H$28,'Base CDI'!$I$4:$I$29,S4185,"Cubic","Extrapolate=Linear","MultiX=Average","Skip=True","Sort=True")</f>
        <v>14.287913283208422</v>
      </c>
    </row>
    <row r="4186" spans="16:21" x14ac:dyDescent="0.25">
      <c r="P4186" s="10">
        <v>40598</v>
      </c>
      <c r="Q4186">
        <v>24.93375</v>
      </c>
      <c r="S4186" s="42">
        <f t="shared" ca="1" si="70"/>
        <v>49947</v>
      </c>
      <c r="T4186" s="43">
        <f ca="1">_xll.BInterpol('Base CDI'!$H$4:$H$28,'Base CDI'!$J$4:$J$29,S4186,"Cubic","Extrapolate=Linear","MultiX=Average","Skip=True","Sort=True")</f>
        <v>14.455814949968596</v>
      </c>
      <c r="U4186" s="43">
        <f ca="1">_xll.BInterpol('Base CDI'!$H$4:$H$28,'Base CDI'!$I$4:$I$29,S4186,"Cubic","Extrapolate=Linear","MultiX=Average","Skip=True","Sort=True")</f>
        <v>14.28793474146218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49948</v>
      </c>
      <c r="T4187" s="43">
        <f ca="1">_xll.BInterpol('Base CDI'!$H$4:$H$28,'Base CDI'!$J$4:$J$29,S4187,"Cubic","Extrapolate=Linear","MultiX=Average","Skip=True","Sort=True")</f>
        <v>14.455827187374711</v>
      </c>
      <c r="U4187" s="43">
        <f ca="1">_xll.BInterpol('Base CDI'!$H$4:$H$28,'Base CDI'!$I$4:$I$29,S4187,"Cubic","Extrapolate=Linear","MultiX=Average","Skip=True","Sort=True")</f>
        <v>14.287956208460844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49949</v>
      </c>
      <c r="T4188" s="43">
        <f ca="1">_xll.BInterpol('Base CDI'!$H$4:$H$28,'Base CDI'!$J$4:$J$29,S4188,"Cubic","Extrapolate=Linear","MultiX=Average","Skip=True","Sort=True")</f>
        <v>14.455839432298438</v>
      </c>
      <c r="U4188" s="43">
        <f ca="1">_xll.BInterpol('Base CDI'!$H$4:$H$28,'Base CDI'!$I$4:$I$29,S4188,"Cubic","Extrapolate=Linear","MultiX=Average","Skip=True","Sort=True")</f>
        <v>14.287977684112361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49950</v>
      </c>
      <c r="T4189" s="43">
        <f ca="1">_xll.BInterpol('Base CDI'!$H$4:$H$28,'Base CDI'!$J$4:$J$29,S4189,"Cubic","Extrapolate=Linear","MultiX=Average","Skip=True","Sort=True")</f>
        <v>14.4558516846598</v>
      </c>
      <c r="U4189" s="43">
        <f ca="1">_xll.BInterpol('Base CDI'!$H$4:$H$28,'Base CDI'!$I$4:$I$29,S4189,"Cubic","Extrapolate=Linear","MultiX=Average","Skip=True","Sort=True")</f>
        <v>14.28799916832468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49951</v>
      </c>
      <c r="T4190" s="43">
        <f ca="1">_xll.BInterpol('Base CDI'!$H$4:$H$28,'Base CDI'!$J$4:$J$29,S4190,"Cubic","Extrapolate=Linear","MultiX=Average","Skip=True","Sort=True")</f>
        <v>14.455863944378823</v>
      </c>
      <c r="U4190" s="43">
        <f ca="1">_xll.BInterpol('Base CDI'!$H$4:$H$28,'Base CDI'!$I$4:$I$29,S4190,"Cubic","Extrapolate=Linear","MultiX=Average","Skip=True","Sort=True")</f>
        <v>14.288020661005749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49952</v>
      </c>
      <c r="T4191" s="43">
        <f ca="1">_xll.BInterpol('Base CDI'!$H$4:$H$28,'Base CDI'!$J$4:$J$29,S4191,"Cubic","Extrapolate=Linear","MultiX=Average","Skip=True","Sort=True")</f>
        <v>14.455876211375534</v>
      </c>
      <c r="U4191" s="43">
        <f ca="1">_xll.BInterpol('Base CDI'!$H$4:$H$28,'Base CDI'!$I$4:$I$29,S4191,"Cubic","Extrapolate=Linear","MultiX=Average","Skip=True","Sort=True")</f>
        <v>14.288042162063519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49953</v>
      </c>
      <c r="T4192" s="43">
        <f ca="1">_xll.BInterpol('Base CDI'!$H$4:$H$28,'Base CDI'!$J$4:$J$29,S4192,"Cubic","Extrapolate=Linear","MultiX=Average","Skip=True","Sort=True")</f>
        <v>14.455888485569957</v>
      </c>
      <c r="U4192" s="43">
        <f ca="1">_xll.BInterpol('Base CDI'!$H$4:$H$28,'Base CDI'!$I$4:$I$29,S4192,"Cubic","Extrapolate=Linear","MultiX=Average","Skip=True","Sort=True")</f>
        <v>14.288063671405935</v>
      </c>
    </row>
    <row r="4193" spans="16:21" x14ac:dyDescent="0.25">
      <c r="P4193" s="10">
        <v>40611</v>
      </c>
      <c r="Q4193">
        <v>25.00798</v>
      </c>
      <c r="S4193" s="42">
        <f t="shared" ca="1" si="70"/>
        <v>49954</v>
      </c>
      <c r="T4193" s="43">
        <f ca="1">_xll.BInterpol('Base CDI'!$H$4:$H$28,'Base CDI'!$J$4:$J$29,S4193,"Cubic","Extrapolate=Linear","MultiX=Average","Skip=True","Sort=True")</f>
        <v>14.45590076688212</v>
      </c>
      <c r="U4193" s="43">
        <f ca="1">_xll.BInterpol('Base CDI'!$H$4:$H$28,'Base CDI'!$I$4:$I$29,S4193,"Cubic","Extrapolate=Linear","MultiX=Average","Skip=True","Sort=True")</f>
        <v>14.288085188940945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49955</v>
      </c>
      <c r="T4194" s="43">
        <f ca="1">_xll.BInterpol('Base CDI'!$H$4:$H$28,'Base CDI'!$J$4:$J$29,S4194,"Cubic","Extrapolate=Linear","MultiX=Average","Skip=True","Sort=True")</f>
        <v>14.455913055232045</v>
      </c>
      <c r="U4194" s="43">
        <f ca="1">_xll.BInterpol('Base CDI'!$H$4:$H$28,'Base CDI'!$I$4:$I$29,S4194,"Cubic","Extrapolate=Linear","MultiX=Average","Skip=True","Sort=True")</f>
        <v>14.2881067145765</v>
      </c>
    </row>
    <row r="4195" spans="16:21" x14ac:dyDescent="0.25">
      <c r="P4195" s="10">
        <v>40613</v>
      </c>
      <c r="Q4195">
        <v>25.02984</v>
      </c>
      <c r="S4195" s="42">
        <f t="shared" ca="1" si="70"/>
        <v>49956</v>
      </c>
      <c r="T4195" s="43">
        <f ca="1">_xll.BInterpol('Base CDI'!$H$4:$H$28,'Base CDI'!$J$4:$J$29,S4195,"Cubic","Extrapolate=Linear","MultiX=Average","Skip=True","Sort=True")</f>
        <v>14.455925350539758</v>
      </c>
      <c r="U4195" s="43">
        <f ca="1">_xll.BInterpol('Base CDI'!$H$4:$H$28,'Base CDI'!$I$4:$I$29,S4195,"Cubic","Extrapolate=Linear","MultiX=Average","Skip=True","Sort=True")</f>
        <v>14.288128248220548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49957</v>
      </c>
      <c r="T4196" s="43">
        <f ca="1">_xll.BInterpol('Base CDI'!$H$4:$H$28,'Base CDI'!$J$4:$J$29,S4196,"Cubic","Extrapolate=Linear","MultiX=Average","Skip=True","Sort=True")</f>
        <v>14.455937652725286</v>
      </c>
      <c r="U4196" s="43">
        <f ca="1">_xll.BInterpol('Base CDI'!$H$4:$H$28,'Base CDI'!$I$4:$I$29,S4196,"Cubic","Extrapolate=Linear","MultiX=Average","Skip=True","Sort=True")</f>
        <v>14.288149789781036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49958</v>
      </c>
      <c r="T4197" s="43">
        <f ca="1">_xll.BInterpol('Base CDI'!$H$4:$H$28,'Base CDI'!$J$4:$J$29,S4197,"Cubic","Extrapolate=Linear","MultiX=Average","Skip=True","Sort=True")</f>
        <v>14.455949961708653</v>
      </c>
      <c r="U4197" s="43">
        <f ca="1">_xll.BInterpol('Base CDI'!$H$4:$H$28,'Base CDI'!$I$4:$I$29,S4197,"Cubic","Extrapolate=Linear","MultiX=Average","Skip=True","Sort=True")</f>
        <v>14.288171339165913</v>
      </c>
    </row>
    <row r="4198" spans="16:21" x14ac:dyDescent="0.25">
      <c r="P4198" s="10">
        <v>40618</v>
      </c>
      <c r="Q4198">
        <v>25.06268</v>
      </c>
      <c r="S4198" s="42">
        <f t="shared" ca="1" si="70"/>
        <v>49959</v>
      </c>
      <c r="T4198" s="43">
        <f ca="1">_xll.BInterpol('Base CDI'!$H$4:$H$28,'Base CDI'!$J$4:$J$29,S4198,"Cubic","Extrapolate=Linear","MultiX=Average","Skip=True","Sort=True")</f>
        <v>14.455962277409885</v>
      </c>
      <c r="U4198" s="43">
        <f ca="1">_xll.BInterpol('Base CDI'!$H$4:$H$28,'Base CDI'!$I$4:$I$29,S4198,"Cubic","Extrapolate=Linear","MultiX=Average","Skip=True","Sort=True")</f>
        <v>14.288192896283128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49960</v>
      </c>
      <c r="T4199" s="43">
        <f ca="1">_xll.BInterpol('Base CDI'!$H$4:$H$28,'Base CDI'!$J$4:$J$29,S4199,"Cubic","Extrapolate=Linear","MultiX=Average","Skip=True","Sort=True")</f>
        <v>14.455974599749009</v>
      </c>
      <c r="U4199" s="43">
        <f ca="1">_xll.BInterpol('Base CDI'!$H$4:$H$28,'Base CDI'!$I$4:$I$29,S4199,"Cubic","Extrapolate=Linear","MultiX=Average","Skip=True","Sort=True")</f>
        <v>14.288214461040628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49961</v>
      </c>
      <c r="T4200" s="43">
        <f ca="1">_xll.BInterpol('Base CDI'!$H$4:$H$28,'Base CDI'!$J$4:$J$29,S4200,"Cubic","Extrapolate=Linear","MultiX=Average","Skip=True","Sort=True")</f>
        <v>14.455986928646047</v>
      </c>
      <c r="U4200" s="43">
        <f ca="1">_xll.BInterpol('Base CDI'!$H$4:$H$28,'Base CDI'!$I$4:$I$29,S4200,"Cubic","Extrapolate=Linear","MultiX=Average","Skip=True","Sort=True")</f>
        <v>14.288236033346362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49962</v>
      </c>
      <c r="T4201" s="43">
        <f ca="1">_xll.BInterpol('Base CDI'!$H$4:$H$28,'Base CDI'!$J$4:$J$29,S4201,"Cubic","Extrapolate=Linear","MultiX=Average","Skip=True","Sort=True")</f>
        <v>14.455999264021028</v>
      </c>
      <c r="U4201" s="43">
        <f ca="1">_xll.BInterpol('Base CDI'!$H$4:$H$28,'Base CDI'!$I$4:$I$29,S4201,"Cubic","Extrapolate=Linear","MultiX=Average","Skip=True","Sort=True")</f>
        <v>14.288257613108279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49963</v>
      </c>
      <c r="T4202" s="43">
        <f ca="1">_xll.BInterpol('Base CDI'!$H$4:$H$28,'Base CDI'!$J$4:$J$29,S4202,"Cubic","Extrapolate=Linear","MultiX=Average","Skip=True","Sort=True")</f>
        <v>14.456011605793973</v>
      </c>
      <c r="U4202" s="43">
        <f ca="1">_xll.BInterpol('Base CDI'!$H$4:$H$28,'Base CDI'!$I$4:$I$29,S4202,"Cubic","Extrapolate=Linear","MultiX=Average","Skip=True","Sort=True")</f>
        <v>14.288279200234326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49964</v>
      </c>
      <c r="T4203" s="43">
        <f ca="1">_xll.BInterpol('Base CDI'!$H$4:$H$28,'Base CDI'!$J$4:$J$29,S4203,"Cubic","Extrapolate=Linear","MultiX=Average","Skip=True","Sort=True")</f>
        <v>14.456023953884912</v>
      </c>
      <c r="U4203" s="43">
        <f ca="1">_xll.BInterpol('Base CDI'!$H$4:$H$28,'Base CDI'!$I$4:$I$29,S4203,"Cubic","Extrapolate=Linear","MultiX=Average","Skip=True","Sort=True")</f>
        <v>14.288300794632454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49965</v>
      </c>
      <c r="T4204" s="43">
        <f ca="1">_xll.BInterpol('Base CDI'!$H$4:$H$28,'Base CDI'!$J$4:$J$29,S4204,"Cubic","Extrapolate=Linear","MultiX=Average","Skip=True","Sort=True")</f>
        <v>14.456036308213868</v>
      </c>
      <c r="U4204" s="43">
        <f ca="1">_xll.BInterpol('Base CDI'!$H$4:$H$28,'Base CDI'!$I$4:$I$29,S4204,"Cubic","Extrapolate=Linear","MultiX=Average","Skip=True","Sort=True")</f>
        <v>14.288322396210608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49966</v>
      </c>
      <c r="T4205" s="43">
        <f ca="1">_xll.BInterpol('Base CDI'!$H$4:$H$28,'Base CDI'!$J$4:$J$29,S4205,"Cubic","Extrapolate=Linear","MultiX=Average","Skip=True","Sort=True")</f>
        <v>14.456048668700868</v>
      </c>
      <c r="U4205" s="43">
        <f ca="1">_xll.BInterpol('Base CDI'!$H$4:$H$28,'Base CDI'!$I$4:$I$29,S4205,"Cubic","Extrapolate=Linear","MultiX=Average","Skip=True","Sort=True")</f>
        <v>14.288344004876738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49967</v>
      </c>
      <c r="T4206" s="43">
        <f ca="1">_xll.BInterpol('Base CDI'!$H$4:$H$28,'Base CDI'!$J$4:$J$29,S4206,"Cubic","Extrapolate=Linear","MultiX=Average","Skip=True","Sort=True")</f>
        <v>14.456061035265936</v>
      </c>
      <c r="U4206" s="43">
        <f ca="1">_xll.BInterpol('Base CDI'!$H$4:$H$28,'Base CDI'!$I$4:$I$29,S4206,"Cubic","Extrapolate=Linear","MultiX=Average","Skip=True","Sort=True")</f>
        <v>14.288365620538793</v>
      </c>
    </row>
    <row r="4207" spans="16:21" x14ac:dyDescent="0.25">
      <c r="P4207" s="10">
        <v>40631</v>
      </c>
      <c r="Q4207">
        <v>25.1615</v>
      </c>
      <c r="S4207" s="42">
        <f t="shared" ca="1" si="70"/>
        <v>49968</v>
      </c>
      <c r="T4207" s="43">
        <f ca="1">_xll.BInterpol('Base CDI'!$H$4:$H$28,'Base CDI'!$J$4:$J$29,S4207,"Cubic","Extrapolate=Linear","MultiX=Average","Skip=True","Sort=True")</f>
        <v>14.456073407829097</v>
      </c>
      <c r="U4207" s="43">
        <f ca="1">_xll.BInterpol('Base CDI'!$H$4:$H$28,'Base CDI'!$I$4:$I$29,S4207,"Cubic","Extrapolate=Linear","MultiX=Average","Skip=True","Sort=True")</f>
        <v>14.288387243104721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49969</v>
      </c>
      <c r="T4208" s="43">
        <f ca="1">_xll.BInterpol('Base CDI'!$H$4:$H$28,'Base CDI'!$J$4:$J$29,S4208,"Cubic","Extrapolate=Linear","MultiX=Average","Skip=True","Sort=True")</f>
        <v>14.456085786310377</v>
      </c>
      <c r="U4208" s="43">
        <f ca="1">_xll.BInterpol('Base CDI'!$H$4:$H$28,'Base CDI'!$I$4:$I$29,S4208,"Cubic","Extrapolate=Linear","MultiX=Average","Skip=True","Sort=True")</f>
        <v>14.288408872482469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49970</v>
      </c>
      <c r="T4209" s="43">
        <f ca="1">_xll.BInterpol('Base CDI'!$H$4:$H$28,'Base CDI'!$J$4:$J$29,S4209,"Cubic","Extrapolate=Linear","MultiX=Average","Skip=True","Sort=True")</f>
        <v>14.456098170629803</v>
      </c>
      <c r="U4209" s="43">
        <f ca="1">_xll.BInterpol('Base CDI'!$H$4:$H$28,'Base CDI'!$I$4:$I$29,S4209,"Cubic","Extrapolate=Linear","MultiX=Average","Skip=True","Sort=True")</f>
        <v>14.288430508579985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49971</v>
      </c>
      <c r="T4210" s="43">
        <f ca="1">_xll.BInterpol('Base CDI'!$H$4:$H$28,'Base CDI'!$J$4:$J$29,S4210,"Cubic","Extrapolate=Linear","MultiX=Average","Skip=True","Sort=True")</f>
        <v>14.456110560707398</v>
      </c>
      <c r="U4210" s="43">
        <f ca="1">_xll.BInterpol('Base CDI'!$H$4:$H$28,'Base CDI'!$I$4:$I$29,S4210,"Cubic","Extrapolate=Linear","MultiX=Average","Skip=True","Sort=True")</f>
        <v>14.288452151305222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49972</v>
      </c>
      <c r="T4211" s="43">
        <f ca="1">_xll.BInterpol('Base CDI'!$H$4:$H$28,'Base CDI'!$J$4:$J$29,S4211,"Cubic","Extrapolate=Linear","MultiX=Average","Skip=True","Sort=True")</f>
        <v>14.456122956463188</v>
      </c>
      <c r="U4211" s="43">
        <f ca="1">_xll.BInterpol('Base CDI'!$H$4:$H$28,'Base CDI'!$I$4:$I$29,S4211,"Cubic","Extrapolate=Linear","MultiX=Average","Skip=True","Sort=True")</f>
        <v>14.288473800566123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49973</v>
      </c>
      <c r="T4212" s="43">
        <f ca="1">_xll.BInterpol('Base CDI'!$H$4:$H$28,'Base CDI'!$J$4:$J$29,S4212,"Cubic","Extrapolate=Linear","MultiX=Average","Skip=True","Sort=True")</f>
        <v>14.4561353578172</v>
      </c>
      <c r="U4212" s="43">
        <f ca="1">_xll.BInterpol('Base CDI'!$H$4:$H$28,'Base CDI'!$I$4:$I$29,S4212,"Cubic","Extrapolate=Linear","MultiX=Average","Skip=True","Sort=True")</f>
        <v>14.288495456270638</v>
      </c>
    </row>
    <row r="4213" spans="16:21" x14ac:dyDescent="0.25">
      <c r="P4213" s="10">
        <v>40639</v>
      </c>
      <c r="Q4213">
        <v>25.22766</v>
      </c>
      <c r="S4213" s="42">
        <f t="shared" ca="1" si="70"/>
        <v>49974</v>
      </c>
      <c r="T4213" s="43">
        <f ca="1">_xll.BInterpol('Base CDI'!$H$4:$H$28,'Base CDI'!$J$4:$J$29,S4213,"Cubic","Extrapolate=Linear","MultiX=Average","Skip=True","Sort=True")</f>
        <v>14.456147764689456</v>
      </c>
      <c r="U4213" s="43">
        <f ca="1">_xll.BInterpol('Base CDI'!$H$4:$H$28,'Base CDI'!$I$4:$I$29,S4213,"Cubic","Extrapolate=Linear","MultiX=Average","Skip=True","Sort=True")</f>
        <v>14.288517118326718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49975</v>
      </c>
      <c r="T4214" s="43">
        <f ca="1">_xll.BInterpol('Base CDI'!$H$4:$H$28,'Base CDI'!$J$4:$J$29,S4214,"Cubic","Extrapolate=Linear","MultiX=Average","Skip=True","Sort=True")</f>
        <v>14.456160176999985</v>
      </c>
      <c r="U4214" s="43">
        <f ca="1">_xll.BInterpol('Base CDI'!$H$4:$H$28,'Base CDI'!$I$4:$I$29,S4214,"Cubic","Extrapolate=Linear","MultiX=Average","Skip=True","Sort=True")</f>
        <v>14.288538786642308</v>
      </c>
    </row>
    <row r="4215" spans="16:21" x14ac:dyDescent="0.25">
      <c r="P4215" s="10">
        <v>40641</v>
      </c>
      <c r="Q4215">
        <v>25.24972</v>
      </c>
      <c r="S4215" s="42">
        <f t="shared" ca="1" si="70"/>
        <v>49976</v>
      </c>
      <c r="T4215" s="43">
        <f ca="1">_xll.BInterpol('Base CDI'!$H$4:$H$28,'Base CDI'!$J$4:$J$29,S4215,"Cubic","Extrapolate=Linear","MultiX=Average","Skip=True","Sort=True")</f>
        <v>14.456172594668812</v>
      </c>
      <c r="U4215" s="43">
        <f ca="1">_xll.BInterpol('Base CDI'!$H$4:$H$28,'Base CDI'!$I$4:$I$29,S4215,"Cubic","Extrapolate=Linear","MultiX=Average","Skip=True","Sort=True")</f>
        <v>14.288560461125359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49977</v>
      </c>
      <c r="T4216" s="43">
        <f ca="1">_xll.BInterpol('Base CDI'!$H$4:$H$28,'Base CDI'!$J$4:$J$29,S4216,"Cubic","Extrapolate=Linear","MultiX=Average","Skip=True","Sort=True")</f>
        <v>14.456185017615962</v>
      </c>
      <c r="U4216" s="43">
        <f ca="1">_xll.BInterpol('Base CDI'!$H$4:$H$28,'Base CDI'!$I$4:$I$29,S4216,"Cubic","Extrapolate=Linear","MultiX=Average","Skip=True","Sort=True")</f>
        <v>14.288582141683815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49978</v>
      </c>
      <c r="T4217" s="43">
        <f ca="1">_xll.BInterpol('Base CDI'!$H$4:$H$28,'Base CDI'!$J$4:$J$29,S4217,"Cubic","Extrapolate=Linear","MultiX=Average","Skip=True","Sort=True")</f>
        <v>14.456197445761457</v>
      </c>
      <c r="U4217" s="43">
        <f ca="1">_xll.BInterpol('Base CDI'!$H$4:$H$28,'Base CDI'!$I$4:$I$29,S4217,"Cubic","Extrapolate=Linear","MultiX=Average","Skip=True","Sort=True")</f>
        <v>14.288603828225629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49979</v>
      </c>
      <c r="T4218" s="43">
        <f ca="1">_xll.BInterpol('Base CDI'!$H$4:$H$28,'Base CDI'!$J$4:$J$29,S4218,"Cubic","Extrapolate=Linear","MultiX=Average","Skip=True","Sort=True")</f>
        <v>14.456209879025328</v>
      </c>
      <c r="U4218" s="43">
        <f ca="1">_xll.BInterpol('Base CDI'!$H$4:$H$28,'Base CDI'!$I$4:$I$29,S4218,"Cubic","Extrapolate=Linear","MultiX=Average","Skip=True","Sort=True")</f>
        <v>14.288625520658748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49980</v>
      </c>
      <c r="T4219" s="43">
        <f ca="1">_xll.BInterpol('Base CDI'!$H$4:$H$28,'Base CDI'!$J$4:$J$29,S4219,"Cubic","Extrapolate=Linear","MultiX=Average","Skip=True","Sort=True")</f>
        <v>14.456222317327597</v>
      </c>
      <c r="U4219" s="43">
        <f ca="1">_xll.BInterpol('Base CDI'!$H$4:$H$28,'Base CDI'!$I$4:$I$29,S4219,"Cubic","Extrapolate=Linear","MultiX=Average","Skip=True","Sort=True")</f>
        <v>14.28864721889112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49981</v>
      </c>
      <c r="T4220" s="43">
        <f ca="1">_xll.BInterpol('Base CDI'!$H$4:$H$28,'Base CDI'!$J$4:$J$29,S4220,"Cubic","Extrapolate=Linear","MultiX=Average","Skip=True","Sort=True")</f>
        <v>14.456234760588289</v>
      </c>
      <c r="U4220" s="43">
        <f ca="1">_xll.BInterpol('Base CDI'!$H$4:$H$28,'Base CDI'!$I$4:$I$29,S4220,"Cubic","Extrapolate=Linear","MultiX=Average","Skip=True","Sort=True")</f>
        <v>14.288668922830693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49982</v>
      </c>
      <c r="T4221" s="43">
        <f ca="1">_xll.BInterpol('Base CDI'!$H$4:$H$28,'Base CDI'!$J$4:$J$29,S4221,"Cubic","Extrapolate=Linear","MultiX=Average","Skip=True","Sort=True")</f>
        <v>14.456247208727433</v>
      </c>
      <c r="U4221" s="43">
        <f ca="1">_xll.BInterpol('Base CDI'!$H$4:$H$28,'Base CDI'!$I$4:$I$29,S4221,"Cubic","Extrapolate=Linear","MultiX=Average","Skip=True","Sort=True")</f>
        <v>14.288690632385416</v>
      </c>
    </row>
    <row r="4222" spans="16:21" x14ac:dyDescent="0.25">
      <c r="P4222" s="10">
        <v>40652</v>
      </c>
      <c r="Q4222">
        <v>25.32715</v>
      </c>
      <c r="S4222" s="42">
        <f t="shared" ca="1" si="70"/>
        <v>49983</v>
      </c>
      <c r="T4222" s="43">
        <f ca="1">_xll.BInterpol('Base CDI'!$H$4:$H$28,'Base CDI'!$J$4:$J$29,S4222,"Cubic","Extrapolate=Linear","MultiX=Average","Skip=True","Sort=True")</f>
        <v>14.456259661665051</v>
      </c>
      <c r="U4222" s="43">
        <f ca="1">_xll.BInterpol('Base CDI'!$H$4:$H$28,'Base CDI'!$I$4:$I$29,S4222,"Cubic","Extrapolate=Linear","MultiX=Average","Skip=True","Sort=True")</f>
        <v>14.288712347463237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49984</v>
      </c>
      <c r="T4223" s="43">
        <f ca="1">_xll.BInterpol('Base CDI'!$H$4:$H$28,'Base CDI'!$J$4:$J$29,S4223,"Cubic","Extrapolate=Linear","MultiX=Average","Skip=True","Sort=True")</f>
        <v>14.456272119321168</v>
      </c>
      <c r="U4223" s="43">
        <f ca="1">_xll.BInterpol('Base CDI'!$H$4:$H$28,'Base CDI'!$I$4:$I$29,S4223,"Cubic","Extrapolate=Linear","MultiX=Average","Skip=True","Sort=True")</f>
        <v>14.288734067972104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49985</v>
      </c>
      <c r="T4224" s="43">
        <f ca="1">_xll.BInterpol('Base CDI'!$H$4:$H$28,'Base CDI'!$J$4:$J$29,S4224,"Cubic","Extrapolate=Linear","MultiX=Average","Skip=True","Sort=True")</f>
        <v>14.456284581615812</v>
      </c>
      <c r="U4224" s="43">
        <f ca="1">_xll.BInterpol('Base CDI'!$H$4:$H$28,'Base CDI'!$I$4:$I$29,S4224,"Cubic","Extrapolate=Linear","MultiX=Average","Skip=True","Sort=True")</f>
        <v>14.288755793819966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49986</v>
      </c>
      <c r="T4225" s="43">
        <f ca="1">_xll.BInterpol('Base CDI'!$H$4:$H$28,'Base CDI'!$J$4:$J$29,S4225,"Cubic","Extrapolate=Linear","MultiX=Average","Skip=True","Sort=True")</f>
        <v>14.456297048469008</v>
      </c>
      <c r="U4225" s="43">
        <f ca="1">_xll.BInterpol('Base CDI'!$H$4:$H$28,'Base CDI'!$I$4:$I$29,S4225,"Cubic","Extrapolate=Linear","MultiX=Average","Skip=True","Sort=True")</f>
        <v>14.288777524914773</v>
      </c>
    </row>
    <row r="4226" spans="16:21" x14ac:dyDescent="0.25">
      <c r="P4226" s="10">
        <v>40660</v>
      </c>
      <c r="Q4226">
        <v>25.37191</v>
      </c>
      <c r="S4226" s="42">
        <f t="shared" ca="1" si="70"/>
        <v>49987</v>
      </c>
      <c r="T4226" s="43">
        <f ca="1">_xll.BInterpol('Base CDI'!$H$4:$H$28,'Base CDI'!$J$4:$J$29,S4226,"Cubic","Extrapolate=Linear","MultiX=Average","Skip=True","Sort=True")</f>
        <v>14.456309519800779</v>
      </c>
      <c r="U4226" s="43">
        <f ca="1">_xll.BInterpol('Base CDI'!$H$4:$H$28,'Base CDI'!$I$4:$I$29,S4226,"Cubic","Extrapolate=Linear","MultiX=Average","Skip=True","Sort=True")</f>
        <v>14.288799261164469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49988</v>
      </c>
      <c r="T4227" s="43">
        <f ca="1">_xll.BInterpol('Base CDI'!$H$4:$H$28,'Base CDI'!$J$4:$J$29,S4227,"Cubic","Extrapolate=Linear","MultiX=Average","Skip=True","Sort=True")</f>
        <v>14.456321995531153</v>
      </c>
      <c r="U4227" s="43">
        <f ca="1">_xll.BInterpol('Base CDI'!$H$4:$H$28,'Base CDI'!$I$4:$I$29,S4227,"Cubic","Extrapolate=Linear","MultiX=Average","Skip=True","Sort=True")</f>
        <v>14.288821002477006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49989</v>
      </c>
      <c r="T4228" s="43">
        <f ca="1">_xll.BInterpol('Base CDI'!$H$4:$H$28,'Base CDI'!$J$4:$J$29,S4228,"Cubic","Extrapolate=Linear","MultiX=Average","Skip=True","Sort=True")</f>
        <v>14.456334475580155</v>
      </c>
      <c r="U4228" s="43">
        <f ca="1">_xll.BInterpol('Base CDI'!$H$4:$H$28,'Base CDI'!$I$4:$I$29,S4228,"Cubic","Extrapolate=Linear","MultiX=Average","Skip=True","Sort=True")</f>
        <v>14.288842748760331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49990</v>
      </c>
      <c r="T4229" s="43">
        <f ca="1">_xll.BInterpol('Base CDI'!$H$4:$H$28,'Base CDI'!$J$4:$J$29,S4229,"Cubic","Extrapolate=Linear","MultiX=Average","Skip=True","Sort=True")</f>
        <v>14.45634695986781</v>
      </c>
      <c r="U4229" s="43">
        <f ca="1">_xll.BInterpol('Base CDI'!$H$4:$H$28,'Base CDI'!$I$4:$I$29,S4229,"Cubic","Extrapolate=Linear","MultiX=Average","Skip=True","Sort=True")</f>
        <v>14.288864499922393</v>
      </c>
    </row>
    <row r="4230" spans="16:21" x14ac:dyDescent="0.25">
      <c r="P4230" s="10">
        <v>40666</v>
      </c>
      <c r="Q4230">
        <v>25.41722</v>
      </c>
      <c r="S4230" s="42">
        <f t="shared" ca="1" si="70"/>
        <v>49991</v>
      </c>
      <c r="T4230" s="43">
        <f ca="1">_xll.BInterpol('Base CDI'!$H$4:$H$28,'Base CDI'!$J$4:$J$29,S4230,"Cubic","Extrapolate=Linear","MultiX=Average","Skip=True","Sort=True")</f>
        <v>14.456359448314142</v>
      </c>
      <c r="U4230" s="43">
        <f ca="1">_xll.BInterpol('Base CDI'!$H$4:$H$28,'Base CDI'!$I$4:$I$29,S4230,"Cubic","Extrapolate=Linear","MultiX=Average","Skip=True","Sort=True")</f>
        <v>14.288886255871141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49992</v>
      </c>
      <c r="T4231" s="43">
        <f ca="1">_xll.BInterpol('Base CDI'!$H$4:$H$28,'Base CDI'!$J$4:$J$29,S4231,"Cubic","Extrapolate=Linear","MultiX=Average","Skip=True","Sort=True")</f>
        <v>14.456371940839178</v>
      </c>
      <c r="U4231" s="43">
        <f ca="1">_xll.BInterpol('Base CDI'!$H$4:$H$28,'Base CDI'!$I$4:$I$29,S4231,"Cubic","Extrapolate=Linear","MultiX=Average","Skip=True","Sort=True")</f>
        <v>14.288908016514521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49993</v>
      </c>
      <c r="T4232" s="43">
        <f ca="1">_xll.BInterpol('Base CDI'!$H$4:$H$28,'Base CDI'!$J$4:$J$29,S4232,"Cubic","Extrapolate=Linear","MultiX=Average","Skip=True","Sort=True")</f>
        <v>14.456384437362944</v>
      </c>
      <c r="U4232" s="43">
        <f ca="1">_xll.BInterpol('Base CDI'!$H$4:$H$28,'Base CDI'!$I$4:$I$29,S4232,"Cubic","Extrapolate=Linear","MultiX=Average","Skip=True","Sort=True")</f>
        <v>14.288929781760483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49994</v>
      </c>
      <c r="T4233" s="43">
        <f ca="1">_xll.BInterpol('Base CDI'!$H$4:$H$28,'Base CDI'!$J$4:$J$29,S4233,"Cubic","Extrapolate=Linear","MultiX=Average","Skip=True","Sort=True")</f>
        <v>14.456396937805465</v>
      </c>
      <c r="U4233" s="43">
        <f ca="1">_xll.BInterpol('Base CDI'!$H$4:$H$28,'Base CDI'!$I$4:$I$29,S4233,"Cubic","Extrapolate=Linear","MultiX=Average","Skip=True","Sort=True")</f>
        <v>14.288951551516975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49995</v>
      </c>
      <c r="T4234" s="43">
        <f ca="1">_xll.BInterpol('Base CDI'!$H$4:$H$28,'Base CDI'!$J$4:$J$29,S4234,"Cubic","Extrapolate=Linear","MultiX=Average","Skip=True","Sort=True")</f>
        <v>14.456409442086764</v>
      </c>
      <c r="U4234" s="43">
        <f ca="1">_xll.BInterpol('Base CDI'!$H$4:$H$28,'Base CDI'!$I$4:$I$29,S4234,"Cubic","Extrapolate=Linear","MultiX=Average","Skip=True","Sort=True")</f>
        <v>14.288973325691947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49996</v>
      </c>
      <c r="T4235" s="43">
        <f ca="1">_xll.BInterpol('Base CDI'!$H$4:$H$28,'Base CDI'!$J$4:$J$29,S4235,"Cubic","Extrapolate=Linear","MultiX=Average","Skip=True","Sort=True")</f>
        <v>14.45642195012687</v>
      </c>
      <c r="U4235" s="43">
        <f ca="1">_xll.BInterpol('Base CDI'!$H$4:$H$28,'Base CDI'!$I$4:$I$29,S4235,"Cubic","Extrapolate=Linear","MultiX=Average","Skip=True","Sort=True")</f>
        <v>14.288995104193345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49997</v>
      </c>
      <c r="T4236" s="43">
        <f ca="1">_xll.BInterpol('Base CDI'!$H$4:$H$28,'Base CDI'!$J$4:$J$29,S4236,"Cubic","Extrapolate=Linear","MultiX=Average","Skip=True","Sort=True")</f>
        <v>14.456434461845808</v>
      </c>
      <c r="U4236" s="43">
        <f ca="1">_xll.BInterpol('Base CDI'!$H$4:$H$28,'Base CDI'!$I$4:$I$29,S4236,"Cubic","Extrapolate=Linear","MultiX=Average","Skip=True","Sort=True")</f>
        <v>14.289016886929117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49998</v>
      </c>
      <c r="T4237" s="43">
        <f ca="1">_xll.BInterpol('Base CDI'!$H$4:$H$28,'Base CDI'!$J$4:$J$29,S4237,"Cubic","Extrapolate=Linear","MultiX=Average","Skip=True","Sort=True")</f>
        <v>14.456446977163599</v>
      </c>
      <c r="U4237" s="43">
        <f ca="1">_xll.BInterpol('Base CDI'!$H$4:$H$28,'Base CDI'!$I$4:$I$29,S4237,"Cubic","Extrapolate=Linear","MultiX=Average","Skip=True","Sort=True")</f>
        <v>14.289038673807214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49999</v>
      </c>
      <c r="T4238" s="43">
        <f ca="1">_xll.BInterpol('Base CDI'!$H$4:$H$28,'Base CDI'!$J$4:$J$29,S4238,"Cubic","Extrapolate=Linear","MultiX=Average","Skip=True","Sort=True")</f>
        <v>14.456459496000274</v>
      </c>
      <c r="U4238" s="43">
        <f ca="1">_xll.BInterpol('Base CDI'!$H$4:$H$28,'Base CDI'!$I$4:$I$29,S4238,"Cubic","Extrapolate=Linear","MultiX=Average","Skip=True","Sort=True")</f>
        <v>14.289060464735583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50000</v>
      </c>
      <c r="T4239" s="43">
        <f ca="1">_xll.BInterpol('Base CDI'!$H$4:$H$28,'Base CDI'!$J$4:$J$29,S4239,"Cubic","Extrapolate=Linear","MultiX=Average","Skip=True","Sort=True")</f>
        <v>14.456472018275855</v>
      </c>
      <c r="U4239" s="43">
        <f ca="1">_xll.BInterpol('Base CDI'!$H$4:$H$28,'Base CDI'!$I$4:$I$29,S4239,"Cubic","Extrapolate=Linear","MultiX=Average","Skip=True","Sort=True")</f>
        <v>14.289082259622171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50001</v>
      </c>
      <c r="T4240" s="43">
        <f ca="1">_xll.BInterpol('Base CDI'!$H$4:$H$28,'Base CDI'!$J$4:$J$29,S4240,"Cubic","Extrapolate=Linear","MultiX=Average","Skip=True","Sort=True")</f>
        <v>14.456484543910371</v>
      </c>
      <c r="U4240" s="43">
        <f ca="1">_xll.BInterpol('Base CDI'!$H$4:$H$28,'Base CDI'!$I$4:$I$29,S4240,"Cubic","Extrapolate=Linear","MultiX=Average","Skip=True","Sort=True")</f>
        <v>14.28910405837493</v>
      </c>
    </row>
    <row r="4241" spans="16:21" x14ac:dyDescent="0.25">
      <c r="P4241" s="10">
        <v>40681</v>
      </c>
      <c r="Q4241">
        <v>25.54213</v>
      </c>
      <c r="S4241" s="42">
        <f t="shared" ca="1" si="71"/>
        <v>50002</v>
      </c>
      <c r="T4241" s="43">
        <f ca="1">_xll.BInterpol('Base CDI'!$H$4:$H$28,'Base CDI'!$J$4:$J$29,S4241,"Cubic","Extrapolate=Linear","MultiX=Average","Skip=True","Sort=True")</f>
        <v>14.456497072823842</v>
      </c>
      <c r="U4241" s="43">
        <f ca="1">_xll.BInterpol('Base CDI'!$H$4:$H$28,'Base CDI'!$I$4:$I$29,S4241,"Cubic","Extrapolate=Linear","MultiX=Average","Skip=True","Sort=True")</f>
        <v>14.289125860901803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50003</v>
      </c>
      <c r="T4242" s="43">
        <f ca="1">_xll.BInterpol('Base CDI'!$H$4:$H$28,'Base CDI'!$J$4:$J$29,S4242,"Cubic","Extrapolate=Linear","MultiX=Average","Skip=True","Sort=True")</f>
        <v>14.456509604936297</v>
      </c>
      <c r="U4242" s="43">
        <f ca="1">_xll.BInterpol('Base CDI'!$H$4:$H$28,'Base CDI'!$I$4:$I$29,S4242,"Cubic","Extrapolate=Linear","MultiX=Average","Skip=True","Sort=True")</f>
        <v>14.289147667110743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50004</v>
      </c>
      <c r="T4243" s="43">
        <f ca="1">_xll.BInterpol('Base CDI'!$H$4:$H$28,'Base CDI'!$J$4:$J$29,S4243,"Cubic","Extrapolate=Linear","MultiX=Average","Skip=True","Sort=True")</f>
        <v>14.456522140167761</v>
      </c>
      <c r="U4243" s="43">
        <f ca="1">_xll.BInterpol('Base CDI'!$H$4:$H$28,'Base CDI'!$I$4:$I$29,S4243,"Cubic","Extrapolate=Linear","MultiX=Average","Skip=True","Sort=True")</f>
        <v>14.289169476909699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50005</v>
      </c>
      <c r="T4244" s="43">
        <f ca="1">_xll.BInterpol('Base CDI'!$H$4:$H$28,'Base CDI'!$J$4:$J$29,S4244,"Cubic","Extrapolate=Linear","MultiX=Average","Skip=True","Sort=True")</f>
        <v>14.45653467843826</v>
      </c>
      <c r="U4244" s="43">
        <f ca="1">_xll.BInterpol('Base CDI'!$H$4:$H$28,'Base CDI'!$I$4:$I$29,S4244,"Cubic","Extrapolate=Linear","MultiX=Average","Skip=True","Sort=True")</f>
        <v>14.289191290206613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50006</v>
      </c>
      <c r="T4245" s="43">
        <f ca="1">_xll.BInterpol('Base CDI'!$H$4:$H$28,'Base CDI'!$J$4:$J$29,S4245,"Cubic","Extrapolate=Linear","MultiX=Average","Skip=True","Sort=True")</f>
        <v>14.456547219667817</v>
      </c>
      <c r="U4245" s="43">
        <f ca="1">_xll.BInterpol('Base CDI'!$H$4:$H$28,'Base CDI'!$I$4:$I$29,S4245,"Cubic","Extrapolate=Linear","MultiX=Average","Skip=True","Sort=True")</f>
        <v>14.28921310690944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50007</v>
      </c>
      <c r="T4246" s="43">
        <f ca="1">_xll.BInterpol('Base CDI'!$H$4:$H$28,'Base CDI'!$J$4:$J$29,S4246,"Cubic","Extrapolate=Linear","MultiX=Average","Skip=True","Sort=True")</f>
        <v>14.456559763776461</v>
      </c>
      <c r="U4246" s="43">
        <f ca="1">_xll.BInterpol('Base CDI'!$H$4:$H$28,'Base CDI'!$I$4:$I$29,S4246,"Cubic","Extrapolate=Linear","MultiX=Average","Skip=True","Sort=True")</f>
        <v>14.289234926926126</v>
      </c>
    </row>
    <row r="4247" spans="16:21" x14ac:dyDescent="0.25">
      <c r="P4247" s="10">
        <v>40689</v>
      </c>
      <c r="Q4247">
        <v>25.61055</v>
      </c>
      <c r="S4247" s="42">
        <f t="shared" ca="1" si="71"/>
        <v>50008</v>
      </c>
      <c r="T4247" s="43">
        <f ca="1">_xll.BInterpol('Base CDI'!$H$4:$H$28,'Base CDI'!$J$4:$J$29,S4247,"Cubic","Extrapolate=Linear","MultiX=Average","Skip=True","Sort=True")</f>
        <v>14.456572310684214</v>
      </c>
      <c r="U4247" s="43">
        <f ca="1">_xll.BInterpol('Base CDI'!$H$4:$H$28,'Base CDI'!$I$4:$I$29,S4247,"Cubic","Extrapolate=Linear","MultiX=Average","Skip=True","Sort=True")</f>
        <v>14.289256750164618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50009</v>
      </c>
      <c r="T4248" s="43">
        <f ca="1">_xll.BInterpol('Base CDI'!$H$4:$H$28,'Base CDI'!$J$4:$J$29,S4248,"Cubic","Extrapolate=Linear","MultiX=Average","Skip=True","Sort=True")</f>
        <v>14.456584860311104</v>
      </c>
      <c r="U4248" s="43">
        <f ca="1">_xll.BInterpol('Base CDI'!$H$4:$H$28,'Base CDI'!$I$4:$I$29,S4248,"Cubic","Extrapolate=Linear","MultiX=Average","Skip=True","Sort=True")</f>
        <v>14.289278576532867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50010</v>
      </c>
      <c r="T4249" s="43">
        <f ca="1">_xll.BInterpol('Base CDI'!$H$4:$H$28,'Base CDI'!$J$4:$J$29,S4249,"Cubic","Extrapolate=Linear","MultiX=Average","Skip=True","Sort=True")</f>
        <v>14.456597412577153</v>
      </c>
      <c r="U4249" s="43">
        <f ca="1">_xll.BInterpol('Base CDI'!$H$4:$H$28,'Base CDI'!$I$4:$I$29,S4249,"Cubic","Extrapolate=Linear","MultiX=Average","Skip=True","Sort=True")</f>
        <v>14.289300405938819</v>
      </c>
    </row>
    <row r="4250" spans="16:21" x14ac:dyDescent="0.25">
      <c r="P4250" s="10">
        <v>40694</v>
      </c>
      <c r="Q4250">
        <v>25.6448</v>
      </c>
      <c r="S4250" s="42">
        <f t="shared" ca="1" si="71"/>
        <v>50011</v>
      </c>
      <c r="T4250" s="43">
        <f ca="1">_xll.BInterpol('Base CDI'!$H$4:$H$28,'Base CDI'!$J$4:$J$29,S4250,"Cubic","Extrapolate=Linear","MultiX=Average","Skip=True","Sort=True")</f>
        <v>14.45660996740239</v>
      </c>
      <c r="U4250" s="43">
        <f ca="1">_xll.BInterpol('Base CDI'!$H$4:$H$28,'Base CDI'!$I$4:$I$29,S4250,"Cubic","Extrapolate=Linear","MultiX=Average","Skip=True","Sort=True")</f>
        <v>14.289322238290424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50012</v>
      </c>
      <c r="T4251" s="43">
        <f ca="1">_xll.BInterpol('Base CDI'!$H$4:$H$28,'Base CDI'!$J$4:$J$29,S4251,"Cubic","Extrapolate=Linear","MultiX=Average","Skip=True","Sort=True")</f>
        <v>14.456622524706839</v>
      </c>
      <c r="U4251" s="43">
        <f ca="1">_xll.BInterpol('Base CDI'!$H$4:$H$28,'Base CDI'!$I$4:$I$29,S4251,"Cubic","Extrapolate=Linear","MultiX=Average","Skip=True","Sort=True")</f>
        <v>14.289344073495629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50013</v>
      </c>
      <c r="T4252" s="43">
        <f ca="1">_xll.BInterpol('Base CDI'!$H$4:$H$28,'Base CDI'!$J$4:$J$29,S4252,"Cubic","Extrapolate=Linear","MultiX=Average","Skip=True","Sort=True")</f>
        <v>14.456635084410527</v>
      </c>
      <c r="U4252" s="43">
        <f ca="1">_xll.BInterpol('Base CDI'!$H$4:$H$28,'Base CDI'!$I$4:$I$29,S4252,"Cubic","Extrapolate=Linear","MultiX=Average","Skip=True","Sort=True")</f>
        <v>14.289365911462383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50014</v>
      </c>
      <c r="T4253" s="43">
        <f ca="1">_xll.BInterpol('Base CDI'!$H$4:$H$28,'Base CDI'!$J$4:$J$29,S4253,"Cubic","Extrapolate=Linear","MultiX=Average","Skip=True","Sort=True")</f>
        <v>14.456647646433476</v>
      </c>
      <c r="U4253" s="43">
        <f ca="1">_xll.BInterpol('Base CDI'!$H$4:$H$28,'Base CDI'!$I$4:$I$29,S4253,"Cubic","Extrapolate=Linear","MultiX=Average","Skip=True","Sort=True")</f>
        <v>14.289387752098635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50015</v>
      </c>
      <c r="T4254" s="43">
        <f ca="1">_xll.BInterpol('Base CDI'!$H$4:$H$28,'Base CDI'!$J$4:$J$29,S4254,"Cubic","Extrapolate=Linear","MultiX=Average","Skip=True","Sort=True")</f>
        <v>14.456660210695714</v>
      </c>
      <c r="U4254" s="43">
        <f ca="1">_xll.BInterpol('Base CDI'!$H$4:$H$28,'Base CDI'!$I$4:$I$29,S4254,"Cubic","Extrapolate=Linear","MultiX=Average","Skip=True","Sort=True")</f>
        <v>14.289409595312332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50016</v>
      </c>
      <c r="T4255" s="43">
        <f ca="1">_xll.BInterpol('Base CDI'!$H$4:$H$28,'Base CDI'!$J$4:$J$29,S4255,"Cubic","Extrapolate=Linear","MultiX=Average","Skip=True","Sort=True")</f>
        <v>14.456672777117266</v>
      </c>
      <c r="U4255" s="43">
        <f ca="1">_xll.BInterpol('Base CDI'!$H$4:$H$28,'Base CDI'!$I$4:$I$29,S4255,"Cubic","Extrapolate=Linear","MultiX=Average","Skip=True","Sort=True")</f>
        <v>14.289431441011423</v>
      </c>
    </row>
    <row r="4256" spans="16:21" x14ac:dyDescent="0.25">
      <c r="P4256" s="10">
        <v>40702</v>
      </c>
      <c r="Q4256">
        <v>25.71349</v>
      </c>
      <c r="S4256" s="42">
        <f t="shared" ca="1" si="71"/>
        <v>50017</v>
      </c>
      <c r="T4256" s="43">
        <f ca="1">_xll.BInterpol('Base CDI'!$H$4:$H$28,'Base CDI'!$J$4:$J$29,S4256,"Cubic","Extrapolate=Linear","MultiX=Average","Skip=True","Sort=True")</f>
        <v>14.456685345618157</v>
      </c>
      <c r="U4256" s="43">
        <f ca="1">_xll.BInterpol('Base CDI'!$H$4:$H$28,'Base CDI'!$I$4:$I$29,S4256,"Cubic","Extrapolate=Linear","MultiX=Average","Skip=True","Sort=True")</f>
        <v>14.289453289103857</v>
      </c>
    </row>
    <row r="4257" spans="16:21" x14ac:dyDescent="0.25">
      <c r="P4257" s="10">
        <v>40703</v>
      </c>
      <c r="Q4257">
        <v>25.72495</v>
      </c>
      <c r="S4257" s="42">
        <f t="shared" ca="1" si="71"/>
        <v>50018</v>
      </c>
      <c r="T4257" s="43">
        <f ca="1">_xll.BInterpol('Base CDI'!$H$4:$H$28,'Base CDI'!$J$4:$J$29,S4257,"Cubic","Extrapolate=Linear","MultiX=Average","Skip=True","Sort=True")</f>
        <v>14.456697916118411</v>
      </c>
      <c r="U4257" s="43">
        <f ca="1">_xll.BInterpol('Base CDI'!$H$4:$H$28,'Base CDI'!$I$4:$I$29,S4257,"Cubic","Extrapolate=Linear","MultiX=Average","Skip=True","Sort=True")</f>
        <v>14.289475139497583</v>
      </c>
    </row>
    <row r="4258" spans="16:21" x14ac:dyDescent="0.25">
      <c r="P4258" s="10">
        <v>40704</v>
      </c>
      <c r="Q4258">
        <v>25.73659</v>
      </c>
      <c r="S4258" s="42">
        <f t="shared" ca="1" si="71"/>
        <v>50019</v>
      </c>
      <c r="T4258" s="43">
        <f ca="1">_xll.BInterpol('Base CDI'!$H$4:$H$28,'Base CDI'!$J$4:$J$29,S4258,"Cubic","Extrapolate=Linear","MultiX=Average","Skip=True","Sort=True")</f>
        <v>14.456710488538057</v>
      </c>
      <c r="U4258" s="43">
        <f ca="1">_xll.BInterpol('Base CDI'!$H$4:$H$28,'Base CDI'!$I$4:$I$29,S4258,"Cubic","Extrapolate=Linear","MultiX=Average","Skip=True","Sort=True")</f>
        <v>14.289496992100547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50020</v>
      </c>
      <c r="T4259" s="43">
        <f ca="1">_xll.BInterpol('Base CDI'!$H$4:$H$28,'Base CDI'!$J$4:$J$29,S4259,"Cubic","Extrapolate=Linear","MultiX=Average","Skip=True","Sort=True")</f>
        <v>14.456723062797117</v>
      </c>
      <c r="U4259" s="43">
        <f ca="1">_xll.BInterpol('Base CDI'!$H$4:$H$28,'Base CDI'!$I$4:$I$29,S4259,"Cubic","Extrapolate=Linear","MultiX=Average","Skip=True","Sort=True")</f>
        <v>14.2895188468207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50021</v>
      </c>
      <c r="T4260" s="43">
        <f ca="1">_xll.BInterpol('Base CDI'!$H$4:$H$28,'Base CDI'!$J$4:$J$29,S4260,"Cubic","Extrapolate=Linear","MultiX=Average","Skip=True","Sort=True")</f>
        <v>14.456735638815619</v>
      </c>
      <c r="U4260" s="43">
        <f ca="1">_xll.BInterpol('Base CDI'!$H$4:$H$28,'Base CDI'!$I$4:$I$29,S4260,"Cubic","Extrapolate=Linear","MultiX=Average","Skip=True","Sort=True")</f>
        <v>14.289540703565986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50022</v>
      </c>
      <c r="T4261" s="43">
        <f ca="1">_xll.BInterpol('Base CDI'!$H$4:$H$28,'Base CDI'!$J$4:$J$29,S4261,"Cubic","Extrapolate=Linear","MultiX=Average","Skip=True","Sort=True")</f>
        <v>14.456748216513587</v>
      </c>
      <c r="U4261" s="43">
        <f ca="1">_xll.BInterpol('Base CDI'!$H$4:$H$28,'Base CDI'!$I$4:$I$29,S4261,"Cubic","Extrapolate=Linear","MultiX=Average","Skip=True","Sort=True")</f>
        <v>14.28956256224436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50023</v>
      </c>
      <c r="T4262" s="43">
        <f ca="1">_xll.BInterpol('Base CDI'!$H$4:$H$28,'Base CDI'!$J$4:$J$29,S4262,"Cubic","Extrapolate=Linear","MultiX=Average","Skip=True","Sort=True")</f>
        <v>14.456760795811046</v>
      </c>
      <c r="U4262" s="43">
        <f ca="1">_xll.BInterpol('Base CDI'!$H$4:$H$28,'Base CDI'!$I$4:$I$29,S4262,"Cubic","Extrapolate=Linear","MultiX=Average","Skip=True","Sort=True")</f>
        <v>14.289584422763765</v>
      </c>
    </row>
    <row r="4263" spans="16:21" x14ac:dyDescent="0.25">
      <c r="P4263" s="10">
        <v>40711</v>
      </c>
      <c r="Q4263">
        <v>25.79496</v>
      </c>
      <c r="S4263" s="42">
        <f t="shared" ca="1" si="71"/>
        <v>50024</v>
      </c>
      <c r="T4263" s="43">
        <f ca="1">_xll.BInterpol('Base CDI'!$H$4:$H$28,'Base CDI'!$J$4:$J$29,S4263,"Cubic","Extrapolate=Linear","MultiX=Average","Skip=True","Sort=True")</f>
        <v>14.456773376628023</v>
      </c>
      <c r="U4263" s="43">
        <f ca="1">_xll.BInterpol('Base CDI'!$H$4:$H$28,'Base CDI'!$I$4:$I$29,S4263,"Cubic","Extrapolate=Linear","MultiX=Average","Skip=True","Sort=True")</f>
        <v>14.28960628503215</v>
      </c>
    </row>
    <row r="4264" spans="16:21" x14ac:dyDescent="0.25">
      <c r="P4264" s="10">
        <v>40714</v>
      </c>
      <c r="Q4264">
        <v>25.80668</v>
      </c>
      <c r="S4264" s="42">
        <f t="shared" ca="1" si="71"/>
        <v>50025</v>
      </c>
      <c r="T4264" s="43">
        <f ca="1">_xll.BInterpol('Base CDI'!$H$4:$H$28,'Base CDI'!$J$4:$J$29,S4264,"Cubic","Extrapolate=Linear","MultiX=Average","Skip=True","Sort=True")</f>
        <v>14.456785958884543</v>
      </c>
      <c r="U4264" s="43">
        <f ca="1">_xll.BInterpol('Base CDI'!$H$4:$H$28,'Base CDI'!$I$4:$I$29,S4264,"Cubic","Extrapolate=Linear","MultiX=Average","Skip=True","Sort=True")</f>
        <v>14.289628148957465</v>
      </c>
    </row>
    <row r="4265" spans="16:21" x14ac:dyDescent="0.25">
      <c r="P4265" s="10">
        <v>40715</v>
      </c>
      <c r="Q4265">
        <v>25.8184</v>
      </c>
      <c r="S4265" s="42">
        <f t="shared" ca="1" si="71"/>
        <v>50026</v>
      </c>
      <c r="T4265" s="43">
        <f ca="1">_xll.BInterpol('Base CDI'!$H$4:$H$28,'Base CDI'!$J$4:$J$29,S4265,"Cubic","Extrapolate=Linear","MultiX=Average","Skip=True","Sort=True")</f>
        <v>14.45679854250063</v>
      </c>
      <c r="U4265" s="43">
        <f ca="1">_xll.BInterpol('Base CDI'!$H$4:$H$28,'Base CDI'!$I$4:$I$29,S4265,"Cubic","Extrapolate=Linear","MultiX=Average","Skip=True","Sort=True")</f>
        <v>14.289650014447659</v>
      </c>
    </row>
    <row r="4266" spans="16:21" x14ac:dyDescent="0.25">
      <c r="P4266" s="10">
        <v>40716</v>
      </c>
      <c r="Q4266">
        <v>25.83014</v>
      </c>
      <c r="S4266" s="42">
        <f t="shared" ca="1" si="71"/>
        <v>50027</v>
      </c>
      <c r="T4266" s="43">
        <f ca="1">_xll.BInterpol('Base CDI'!$H$4:$H$28,'Base CDI'!$J$4:$J$29,S4266,"Cubic","Extrapolate=Linear","MultiX=Average","Skip=True","Sort=True")</f>
        <v>14.45681112739631</v>
      </c>
      <c r="U4266" s="43">
        <f ca="1">_xll.BInterpol('Base CDI'!$H$4:$H$28,'Base CDI'!$I$4:$I$29,S4266,"Cubic","Extrapolate=Linear","MultiX=Average","Skip=True","Sort=True")</f>
        <v>14.28967188141068</v>
      </c>
    </row>
    <row r="4267" spans="16:21" x14ac:dyDescent="0.25">
      <c r="P4267" s="10">
        <v>40718</v>
      </c>
      <c r="Q4267">
        <v>25.84188</v>
      </c>
      <c r="S4267" s="42">
        <f t="shared" ca="1" si="71"/>
        <v>50028</v>
      </c>
      <c r="T4267" s="43">
        <f ca="1">_xll.BInterpol('Base CDI'!$H$4:$H$28,'Base CDI'!$J$4:$J$29,S4267,"Cubic","Extrapolate=Linear","MultiX=Average","Skip=True","Sort=True")</f>
        <v>14.456823713491609</v>
      </c>
      <c r="U4267" s="43">
        <f ca="1">_xll.BInterpol('Base CDI'!$H$4:$H$28,'Base CDI'!$I$4:$I$29,S4267,"Cubic","Extrapolate=Linear","MultiX=Average","Skip=True","Sort=True")</f>
        <v>14.289693749754473</v>
      </c>
    </row>
    <row r="4268" spans="16:21" x14ac:dyDescent="0.25">
      <c r="P4268" s="10">
        <v>40721</v>
      </c>
      <c r="Q4268">
        <v>25.85361</v>
      </c>
      <c r="S4268" s="42">
        <f t="shared" ca="1" si="71"/>
        <v>50029</v>
      </c>
      <c r="T4268" s="43">
        <f ca="1">_xll.BInterpol('Base CDI'!$H$4:$H$28,'Base CDI'!$J$4:$J$29,S4268,"Cubic","Extrapolate=Linear","MultiX=Average","Skip=True","Sort=True")</f>
        <v>14.456836300706554</v>
      </c>
      <c r="U4268" s="43">
        <f ca="1">_xll.BInterpol('Base CDI'!$H$4:$H$28,'Base CDI'!$I$4:$I$29,S4268,"Cubic","Extrapolate=Linear","MultiX=Average","Skip=True","Sort=True")</f>
        <v>14.289715619386991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50030</v>
      </c>
      <c r="T4269" s="43">
        <f ca="1">_xll.BInterpol('Base CDI'!$H$4:$H$28,'Base CDI'!$J$4:$J$29,S4269,"Cubic","Extrapolate=Linear","MultiX=Average","Skip=True","Sort=True")</f>
        <v>14.456848888961167</v>
      </c>
      <c r="U4269" s="43">
        <f ca="1">_xll.BInterpol('Base CDI'!$H$4:$H$28,'Base CDI'!$I$4:$I$29,S4269,"Cubic","Extrapolate=Linear","MultiX=Average","Skip=True","Sort=True")</f>
        <v>14.289737490216178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50031</v>
      </c>
      <c r="T4270" s="43">
        <f ca="1">_xll.BInterpol('Base CDI'!$H$4:$H$28,'Base CDI'!$J$4:$J$29,S4270,"Cubic","Extrapolate=Linear","MultiX=Average","Skip=True","Sort=True")</f>
        <v>14.456861478175474</v>
      </c>
      <c r="U4270" s="43">
        <f ca="1">_xll.BInterpol('Base CDI'!$H$4:$H$28,'Base CDI'!$I$4:$I$29,S4270,"Cubic","Extrapolate=Linear","MultiX=Average","Skip=True","Sort=True")</f>
        <v>14.289759362149987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50032</v>
      </c>
      <c r="T4271" s="43">
        <f ca="1">_xll.BInterpol('Base CDI'!$H$4:$H$28,'Base CDI'!$J$4:$J$29,S4271,"Cubic","Extrapolate=Linear","MultiX=Average","Skip=True","Sort=True")</f>
        <v>14.456874068269503</v>
      </c>
      <c r="U4271" s="43">
        <f ca="1">_xll.BInterpol('Base CDI'!$H$4:$H$28,'Base CDI'!$I$4:$I$29,S4271,"Cubic","Extrapolate=Linear","MultiX=Average","Skip=True","Sort=True")</f>
        <v>14.289781235096362</v>
      </c>
    </row>
    <row r="4272" spans="16:21" x14ac:dyDescent="0.25">
      <c r="P4272" s="10">
        <v>40725</v>
      </c>
      <c r="Q4272">
        <v>25.90062</v>
      </c>
      <c r="S4272" s="42">
        <f t="shared" ca="1" si="71"/>
        <v>50033</v>
      </c>
      <c r="T4272" s="43">
        <f ca="1">_xll.BInterpol('Base CDI'!$H$4:$H$28,'Base CDI'!$J$4:$J$29,S4272,"Cubic","Extrapolate=Linear","MultiX=Average","Skip=True","Sort=True")</f>
        <v>14.456886659163276</v>
      </c>
      <c r="U4272" s="43">
        <f ca="1">_xll.BInterpol('Base CDI'!$H$4:$H$28,'Base CDI'!$I$4:$I$29,S4272,"Cubic","Extrapolate=Linear","MultiX=Average","Skip=True","Sort=True")</f>
        <v>14.289803108963254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50034</v>
      </c>
      <c r="T4273" s="43">
        <f ca="1">_xll.BInterpol('Base CDI'!$H$4:$H$28,'Base CDI'!$J$4:$J$29,S4273,"Cubic","Extrapolate=Linear","MultiX=Average","Skip=True","Sort=True")</f>
        <v>14.456899250776821</v>
      </c>
      <c r="U4273" s="43">
        <f ca="1">_xll.BInterpol('Base CDI'!$H$4:$H$28,'Base CDI'!$I$4:$I$29,S4273,"Cubic","Extrapolate=Linear","MultiX=Average","Skip=True","Sort=True")</f>
        <v>14.28982498365861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50035</v>
      </c>
      <c r="T4274" s="43">
        <f ca="1">_xll.BInterpol('Base CDI'!$H$4:$H$28,'Base CDI'!$J$4:$J$29,S4274,"Cubic","Extrapolate=Linear","MultiX=Average","Skip=True","Sort=True")</f>
        <v>14.456911843030165</v>
      </c>
      <c r="U4274" s="43">
        <f ca="1">_xll.BInterpol('Base CDI'!$H$4:$H$28,'Base CDI'!$I$4:$I$29,S4274,"Cubic","Extrapolate=Linear","MultiX=Average","Skip=True","Sort=True")</f>
        <v>14.28984685909038</v>
      </c>
    </row>
    <row r="4275" spans="16:21" x14ac:dyDescent="0.25">
      <c r="P4275" s="10">
        <v>40730</v>
      </c>
      <c r="Q4275">
        <v>25.93601</v>
      </c>
      <c r="S4275" s="42">
        <f t="shared" ca="1" si="71"/>
        <v>50036</v>
      </c>
      <c r="T4275" s="43">
        <f ca="1">_xll.BInterpol('Base CDI'!$H$4:$H$28,'Base CDI'!$J$4:$J$29,S4275,"Cubic","Extrapolate=Linear","MultiX=Average","Skip=True","Sort=True")</f>
        <v>14.456924435843328</v>
      </c>
      <c r="U4275" s="43">
        <f ca="1">_xll.BInterpol('Base CDI'!$H$4:$H$28,'Base CDI'!$I$4:$I$29,S4275,"Cubic","Extrapolate=Linear","MultiX=Average","Skip=True","Sort=True")</f>
        <v>14.289868735166513</v>
      </c>
    </row>
    <row r="4276" spans="16:21" x14ac:dyDescent="0.25">
      <c r="P4276" s="10">
        <v>40731</v>
      </c>
      <c r="Q4276">
        <v>25.94781</v>
      </c>
      <c r="S4276" s="42">
        <f t="shared" ca="1" si="71"/>
        <v>50037</v>
      </c>
      <c r="T4276" s="43">
        <f ca="1">_xll.BInterpol('Base CDI'!$H$4:$H$28,'Base CDI'!$J$4:$J$29,S4276,"Cubic","Extrapolate=Linear","MultiX=Average","Skip=True","Sort=True")</f>
        <v>14.456937029136339</v>
      </c>
      <c r="U4276" s="43">
        <f ca="1">_xll.BInterpol('Base CDI'!$H$4:$H$28,'Base CDI'!$I$4:$I$29,S4276,"Cubic","Extrapolate=Linear","MultiX=Average","Skip=True","Sort=True")</f>
        <v>14.289890611794954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50038</v>
      </c>
      <c r="T4277" s="43">
        <f ca="1">_xll.BInterpol('Base CDI'!$H$4:$H$28,'Base CDI'!$J$4:$J$29,S4277,"Cubic","Extrapolate=Linear","MultiX=Average","Skip=True","Sort=True")</f>
        <v>14.456949622829224</v>
      </c>
      <c r="U4277" s="43">
        <f ca="1">_xll.BInterpol('Base CDI'!$H$4:$H$28,'Base CDI'!$I$4:$I$29,S4277,"Cubic","Extrapolate=Linear","MultiX=Average","Skip=True","Sort=True")</f>
        <v>14.289912488883653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50039</v>
      </c>
      <c r="T4278" s="43">
        <f ca="1">_xll.BInterpol('Base CDI'!$H$4:$H$28,'Base CDI'!$J$4:$J$29,S4278,"Cubic","Extrapolate=Linear","MultiX=Average","Skip=True","Sort=True")</f>
        <v>14.456962216842008</v>
      </c>
      <c r="U4278" s="43">
        <f ca="1">_xll.BInterpol('Base CDI'!$H$4:$H$28,'Base CDI'!$I$4:$I$29,S4278,"Cubic","Extrapolate=Linear","MultiX=Average","Skip=True","Sort=True")</f>
        <v>14.289934366340558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50040</v>
      </c>
      <c r="T4279" s="43">
        <f ca="1">_xll.BInterpol('Base CDI'!$H$4:$H$28,'Base CDI'!$J$4:$J$29,S4279,"Cubic","Extrapolate=Linear","MultiX=Average","Skip=True","Sort=True")</f>
        <v>14.456974811094714</v>
      </c>
      <c r="U4279" s="43">
        <f ca="1">_xll.BInterpol('Base CDI'!$H$4:$H$28,'Base CDI'!$I$4:$I$29,S4279,"Cubic","Extrapolate=Linear","MultiX=Average","Skip=True","Sort=True")</f>
        <v>14.28995624407362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50041</v>
      </c>
      <c r="T4280" s="43">
        <f ca="1">_xll.BInterpol('Base CDI'!$H$4:$H$28,'Base CDI'!$J$4:$J$29,S4280,"Cubic","Extrapolate=Linear","MultiX=Average","Skip=True","Sort=True")</f>
        <v>14.45698740550737</v>
      </c>
      <c r="U4280" s="43">
        <f ca="1">_xll.BInterpol('Base CDI'!$H$4:$H$28,'Base CDI'!$I$4:$I$29,S4280,"Cubic","Extrapolate=Linear","MultiX=Average","Skip=True","Sort=True")</f>
        <v>14.289978121990783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50042</v>
      </c>
      <c r="T4281" s="43">
        <f ca="1">_xll.BInterpol('Base CDI'!$H$4:$H$28,'Base CDI'!$J$4:$J$29,S4281,"Cubic","Extrapolate=Linear","MultiX=Average","Skip=True","Sort=True")</f>
        <v>14.457000000000001</v>
      </c>
      <c r="U4281" s="43">
        <f ca="1">_xll.BInterpol('Base CDI'!$H$4:$H$28,'Base CDI'!$I$4:$I$29,S4281,"Cubic","Extrapolate=Linear","MultiX=Average","Skip=True","Sort=True")</f>
        <v>14.29</v>
      </c>
    </row>
    <row r="4282" spans="16:21" x14ac:dyDescent="0.25">
      <c r="P4282" s="10">
        <v>40739</v>
      </c>
      <c r="Q4282">
        <v>26.01877</v>
      </c>
      <c r="S4282" s="42">
        <f t="shared" ca="1" si="71"/>
        <v>50043</v>
      </c>
      <c r="T4282" s="43">
        <f ca="1">_xll.BInterpol('Base CDI'!$H$4:$H$28,'Base CDI'!$J$4:$J$29,S4282,"Cubic","Extrapolate=Linear","MultiX=Average","Skip=True","Sort=True")</f>
        <v>14.457005471956226</v>
      </c>
      <c r="U4282" s="43">
        <f ca="1">_xll.BInterpol('Base CDI'!$H$4:$H$28,'Base CDI'!$I$4:$I$29,S4282,"Cubic","Extrapolate=Linear","MultiX=Average","Skip=True","Sort=True")</f>
        <v>14.29001367989056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50044</v>
      </c>
      <c r="T4283" s="43">
        <f ca="1">_xll.BInterpol('Base CDI'!$H$4:$H$28,'Base CDI'!$J$4:$J$29,S4283,"Cubic","Extrapolate=Linear","MultiX=Average","Skip=True","Sort=True")</f>
        <v>14.457010943912449</v>
      </c>
      <c r="U4283" s="43">
        <f ca="1">_xll.BInterpol('Base CDI'!$H$4:$H$28,'Base CDI'!$I$4:$I$29,S4283,"Cubic","Extrapolate=Linear","MultiX=Average","Skip=True","Sort=True")</f>
        <v>14.290027359781121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50045</v>
      </c>
      <c r="T4284" s="43">
        <f ca="1">_xll.BInterpol('Base CDI'!$H$4:$H$28,'Base CDI'!$J$4:$J$29,S4284,"Cubic","Extrapolate=Linear","MultiX=Average","Skip=True","Sort=True")</f>
        <v>14.457016415868674</v>
      </c>
      <c r="U4284" s="43">
        <f ca="1">_xll.BInterpol('Base CDI'!$H$4:$H$28,'Base CDI'!$I$4:$I$29,S4284,"Cubic","Extrapolate=Linear","MultiX=Average","Skip=True","Sort=True")</f>
        <v>14.290041039671681</v>
      </c>
    </row>
    <row r="4285" spans="16:21" x14ac:dyDescent="0.25">
      <c r="P4285" s="10">
        <v>40744</v>
      </c>
      <c r="Q4285">
        <v>26.05433</v>
      </c>
      <c r="S4285" s="42">
        <f t="shared" ca="1" si="71"/>
        <v>50046</v>
      </c>
      <c r="T4285" s="43">
        <f ca="1">_xll.BInterpol('Base CDI'!$H$4:$H$28,'Base CDI'!$J$4:$J$29,S4285,"Cubic","Extrapolate=Linear","MultiX=Average","Skip=True","Sort=True")</f>
        <v>14.457021887824897</v>
      </c>
      <c r="U4285" s="43">
        <f ca="1">_xll.BInterpol('Base CDI'!$H$4:$H$28,'Base CDI'!$I$4:$I$29,S4285,"Cubic","Extrapolate=Linear","MultiX=Average","Skip=True","Sort=True")</f>
        <v>14.290054719562242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50047</v>
      </c>
      <c r="T4286" s="43">
        <f ca="1">_xll.BInterpol('Base CDI'!$H$4:$H$28,'Base CDI'!$J$4:$J$29,S4286,"Cubic","Extrapolate=Linear","MultiX=Average","Skip=True","Sort=True")</f>
        <v>14.457027359781122</v>
      </c>
      <c r="U4286" s="43">
        <f ca="1">_xll.BInterpol('Base CDI'!$H$4:$H$28,'Base CDI'!$I$4:$I$29,S4286,"Cubic","Extrapolate=Linear","MultiX=Average","Skip=True","Sort=True")</f>
        <v>14.290068399452803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50048</v>
      </c>
      <c r="T4287" s="43">
        <f ca="1">_xll.BInterpol('Base CDI'!$H$4:$H$28,'Base CDI'!$J$4:$J$29,S4287,"Cubic","Extrapolate=Linear","MultiX=Average","Skip=True","Sort=True")</f>
        <v>14.457032831737347</v>
      </c>
      <c r="U4287" s="43">
        <f ca="1">_xll.BInterpol('Base CDI'!$H$4:$H$28,'Base CDI'!$I$4:$I$29,S4287,"Cubic","Extrapolate=Linear","MultiX=Average","Skip=True","Sort=True")</f>
        <v>14.290082079343364</v>
      </c>
    </row>
    <row r="4288" spans="16:21" x14ac:dyDescent="0.25">
      <c r="P4288" s="10">
        <v>40749</v>
      </c>
      <c r="Q4288">
        <v>26.09038</v>
      </c>
      <c r="S4288" s="42">
        <f t="shared" ca="1" si="71"/>
        <v>50049</v>
      </c>
      <c r="T4288" s="43">
        <f ca="1">_xll.BInterpol('Base CDI'!$H$4:$H$28,'Base CDI'!$J$4:$J$29,S4288,"Cubic","Extrapolate=Linear","MultiX=Average","Skip=True","Sort=True")</f>
        <v>14.457038303693571</v>
      </c>
      <c r="U4288" s="43">
        <f ca="1">_xll.BInterpol('Base CDI'!$H$4:$H$28,'Base CDI'!$I$4:$I$29,S4288,"Cubic","Extrapolate=Linear","MultiX=Average","Skip=True","Sort=True")</f>
        <v>14.290095759233925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50050</v>
      </c>
      <c r="T4289" s="43">
        <f ca="1">_xll.BInterpol('Base CDI'!$H$4:$H$28,'Base CDI'!$J$4:$J$29,S4289,"Cubic","Extrapolate=Linear","MultiX=Average","Skip=True","Sort=True")</f>
        <v>14.457043775649796</v>
      </c>
      <c r="U4289" s="43">
        <f ca="1">_xll.BInterpol('Base CDI'!$H$4:$H$28,'Base CDI'!$I$4:$I$29,S4289,"Cubic","Extrapolate=Linear","MultiX=Average","Skip=True","Sort=True")</f>
        <v>14.290109439124485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50051</v>
      </c>
      <c r="T4290" s="43">
        <f ca="1">_xll.BInterpol('Base CDI'!$H$4:$H$28,'Base CDI'!$J$4:$J$29,S4290,"Cubic","Extrapolate=Linear","MultiX=Average","Skip=True","Sort=True")</f>
        <v>14.457049247606021</v>
      </c>
      <c r="U4290" s="43">
        <f ca="1">_xll.BInterpol('Base CDI'!$H$4:$H$28,'Base CDI'!$I$4:$I$29,S4290,"Cubic","Extrapolate=Linear","MultiX=Average","Skip=True","Sort=True")</f>
        <v>14.290123119015046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50052</v>
      </c>
      <c r="T4291" s="43">
        <f ca="1">_xll.BInterpol('Base CDI'!$H$4:$H$28,'Base CDI'!$J$4:$J$29,S4291,"Cubic","Extrapolate=Linear","MultiX=Average","Skip=True","Sort=True")</f>
        <v>14.457054719562244</v>
      </c>
      <c r="U4291" s="43">
        <f ca="1">_xll.BInterpol('Base CDI'!$H$4:$H$28,'Base CDI'!$I$4:$I$29,S4291,"Cubic","Extrapolate=Linear","MultiX=Average","Skip=True","Sort=True")</f>
        <v>14.290136798905609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50053</v>
      </c>
      <c r="T4292" s="43">
        <f ca="1">_xll.BInterpol('Base CDI'!$H$4:$H$28,'Base CDI'!$J$4:$J$29,S4292,"Cubic","Extrapolate=Linear","MultiX=Average","Skip=True","Sort=True")</f>
        <v>14.457060191518469</v>
      </c>
      <c r="U4292" s="43">
        <f ca="1">_xll.BInterpol('Base CDI'!$H$4:$H$28,'Base CDI'!$I$4:$I$29,S4292,"Cubic","Extrapolate=Linear","MultiX=Average","Skip=True","Sort=True")</f>
        <v>14.29015047879617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50054</v>
      </c>
      <c r="T4293" s="43">
        <f ca="1">_xll.BInterpol('Base CDI'!$H$4:$H$28,'Base CDI'!$J$4:$J$29,S4293,"Cubic","Extrapolate=Linear","MultiX=Average","Skip=True","Sort=True")</f>
        <v>14.457065663474692</v>
      </c>
      <c r="U4293" s="43">
        <f ca="1">_xll.BInterpol('Base CDI'!$H$4:$H$28,'Base CDI'!$I$4:$I$29,S4293,"Cubic","Extrapolate=Linear","MultiX=Average","Skip=True","Sort=True")</f>
        <v>14.29016415868673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50055</v>
      </c>
      <c r="T4294" s="43">
        <f ca="1">_xll.BInterpol('Base CDI'!$H$4:$H$28,'Base CDI'!$J$4:$J$29,S4294,"Cubic","Extrapolate=Linear","MultiX=Average","Skip=True","Sort=True")</f>
        <v>14.457071135430917</v>
      </c>
      <c r="U4294" s="43">
        <f ca="1">_xll.BInterpol('Base CDI'!$H$4:$H$28,'Base CDI'!$I$4:$I$29,S4294,"Cubic","Extrapolate=Linear","MultiX=Average","Skip=True","Sort=True")</f>
        <v>14.290177838577291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50056</v>
      </c>
      <c r="T4295" s="43">
        <f ca="1">_xll.BInterpol('Base CDI'!$H$4:$H$28,'Base CDI'!$J$4:$J$29,S4295,"Cubic","Extrapolate=Linear","MultiX=Average","Skip=True","Sort=True")</f>
        <v>14.457076607387142</v>
      </c>
      <c r="U4295" s="43">
        <f ca="1">_xll.BInterpol('Base CDI'!$H$4:$H$28,'Base CDI'!$I$4:$I$29,S4295,"Cubic","Extrapolate=Linear","MultiX=Average","Skip=True","Sort=True")</f>
        <v>14.290191518467852</v>
      </c>
    </row>
    <row r="4296" spans="16:21" x14ac:dyDescent="0.25">
      <c r="P4296" s="10">
        <v>40759</v>
      </c>
      <c r="Q4296">
        <v>26.1874</v>
      </c>
      <c r="S4296" s="42">
        <f t="shared" ca="1" si="71"/>
        <v>50057</v>
      </c>
      <c r="T4296" s="43">
        <f ca="1">_xll.BInterpol('Base CDI'!$H$4:$H$28,'Base CDI'!$J$4:$J$29,S4296,"Cubic","Extrapolate=Linear","MultiX=Average","Skip=True","Sort=True")</f>
        <v>14.457082079343365</v>
      </c>
      <c r="U4296" s="43">
        <f ca="1">_xll.BInterpol('Base CDI'!$H$4:$H$28,'Base CDI'!$I$4:$I$29,S4296,"Cubic","Extrapolate=Linear","MultiX=Average","Skip=True","Sort=True")</f>
        <v>14.290205198358413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50058</v>
      </c>
      <c r="T4297" s="43">
        <f ca="1">_xll.BInterpol('Base CDI'!$H$4:$H$28,'Base CDI'!$J$4:$J$29,S4297,"Cubic","Extrapolate=Linear","MultiX=Average","Skip=True","Sort=True")</f>
        <v>14.45708755129959</v>
      </c>
      <c r="U4297" s="43">
        <f ca="1">_xll.BInterpol('Base CDI'!$H$4:$H$28,'Base CDI'!$I$4:$I$29,S4297,"Cubic","Extrapolate=Linear","MultiX=Average","Skip=True","Sort=True")</f>
        <v>14.290218878248973</v>
      </c>
    </row>
    <row r="4298" spans="16:21" x14ac:dyDescent="0.25">
      <c r="P4298" s="10">
        <v>40763</v>
      </c>
      <c r="Q4298">
        <v>26.21171</v>
      </c>
      <c r="S4298" s="42">
        <f t="shared" ca="1" si="71"/>
        <v>50059</v>
      </c>
      <c r="T4298" s="43">
        <f ca="1">_xll.BInterpol('Base CDI'!$H$4:$H$28,'Base CDI'!$J$4:$J$29,S4298,"Cubic","Extrapolate=Linear","MultiX=Average","Skip=True","Sort=True")</f>
        <v>14.457093023255815</v>
      </c>
      <c r="U4298" s="43">
        <f ca="1">_xll.BInterpol('Base CDI'!$H$4:$H$28,'Base CDI'!$I$4:$I$29,S4298,"Cubic","Extrapolate=Linear","MultiX=Average","Skip=True","Sort=True")</f>
        <v>14.290232558139534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50060</v>
      </c>
      <c r="T4299" s="43">
        <f ca="1">_xll.BInterpol('Base CDI'!$H$4:$H$28,'Base CDI'!$J$4:$J$29,S4299,"Cubic","Extrapolate=Linear","MultiX=Average","Skip=True","Sort=True")</f>
        <v>14.457098495212039</v>
      </c>
      <c r="U4299" s="43">
        <f ca="1">_xll.BInterpol('Base CDI'!$H$4:$H$28,'Base CDI'!$I$4:$I$29,S4299,"Cubic","Extrapolate=Linear","MultiX=Average","Skip=True","Sort=True")</f>
        <v>14.290246238030095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50061</v>
      </c>
      <c r="T4300" s="43">
        <f ca="1">_xll.BInterpol('Base CDI'!$H$4:$H$28,'Base CDI'!$J$4:$J$29,S4300,"Cubic","Extrapolate=Linear","MultiX=Average","Skip=True","Sort=True")</f>
        <v>14.457103967168264</v>
      </c>
      <c r="U4300" s="43">
        <f ca="1">_xll.BInterpol('Base CDI'!$H$4:$H$28,'Base CDI'!$I$4:$I$29,S4300,"Cubic","Extrapolate=Linear","MultiX=Average","Skip=True","Sort=True")</f>
        <v>14.290259917920656</v>
      </c>
    </row>
    <row r="4301" spans="16:21" x14ac:dyDescent="0.25">
      <c r="P4301" s="10">
        <v>40766</v>
      </c>
      <c r="Q4301">
        <v>26.24821</v>
      </c>
      <c r="S4301" s="42">
        <f t="shared" ca="1" si="72"/>
        <v>50062</v>
      </c>
      <c r="T4301" s="43">
        <f ca="1">_xll.BInterpol('Base CDI'!$H$4:$H$28,'Base CDI'!$J$4:$J$29,S4301,"Cubic","Extrapolate=Linear","MultiX=Average","Skip=True","Sort=True")</f>
        <v>14.457109439124487</v>
      </c>
      <c r="U4301" s="43">
        <f ca="1">_xll.BInterpol('Base CDI'!$H$4:$H$28,'Base CDI'!$I$4:$I$29,S4301,"Cubic","Extrapolate=Linear","MultiX=Average","Skip=True","Sort=True")</f>
        <v>14.290273597811217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50063</v>
      </c>
      <c r="T4302" s="43">
        <f ca="1">_xll.BInterpol('Base CDI'!$H$4:$H$28,'Base CDI'!$J$4:$J$29,S4302,"Cubic","Extrapolate=Linear","MultiX=Average","Skip=True","Sort=True")</f>
        <v>14.457114911080712</v>
      </c>
      <c r="U4302" s="43">
        <f ca="1">_xll.BInterpol('Base CDI'!$H$4:$H$28,'Base CDI'!$I$4:$I$29,S4302,"Cubic","Extrapolate=Linear","MultiX=Average","Skip=True","Sort=True")</f>
        <v>14.290287277701777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50064</v>
      </c>
      <c r="T4303" s="43">
        <f ca="1">_xll.BInterpol('Base CDI'!$H$4:$H$28,'Base CDI'!$J$4:$J$29,S4303,"Cubic","Extrapolate=Linear","MultiX=Average","Skip=True","Sort=True")</f>
        <v>14.457120383036937</v>
      </c>
      <c r="U4303" s="43">
        <f ca="1">_xll.BInterpol('Base CDI'!$H$4:$H$28,'Base CDI'!$I$4:$I$29,S4303,"Cubic","Extrapolate=Linear","MultiX=Average","Skip=True","Sort=True")</f>
        <v>14.290300957592338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50065</v>
      </c>
      <c r="T4304" s="43">
        <f ca="1">_xll.BInterpol('Base CDI'!$H$4:$H$28,'Base CDI'!$J$4:$J$29,S4304,"Cubic","Extrapolate=Linear","MultiX=Average","Skip=True","Sort=True")</f>
        <v>14.45712585499316</v>
      </c>
      <c r="U4304" s="43">
        <f ca="1">_xll.BInterpol('Base CDI'!$H$4:$H$28,'Base CDI'!$I$4:$I$29,S4304,"Cubic","Extrapolate=Linear","MultiX=Average","Skip=True","Sort=True")</f>
        <v>14.290314637482899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50066</v>
      </c>
      <c r="T4305" s="43">
        <f ca="1">_xll.BInterpol('Base CDI'!$H$4:$H$28,'Base CDI'!$J$4:$J$29,S4305,"Cubic","Extrapolate=Linear","MultiX=Average","Skip=True","Sort=True")</f>
        <v>14.457131326949385</v>
      </c>
      <c r="U4305" s="43">
        <f ca="1">_xll.BInterpol('Base CDI'!$H$4:$H$28,'Base CDI'!$I$4:$I$29,S4305,"Cubic","Extrapolate=Linear","MultiX=Average","Skip=True","Sort=True")</f>
        <v>14.29032831737346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50067</v>
      </c>
      <c r="T4306" s="43">
        <f ca="1">_xll.BInterpol('Base CDI'!$H$4:$H$28,'Base CDI'!$J$4:$J$29,S4306,"Cubic","Extrapolate=Linear","MultiX=Average","Skip=True","Sort=True")</f>
        <v>14.45713679890561</v>
      </c>
      <c r="U4306" s="43">
        <f ca="1">_xll.BInterpol('Base CDI'!$H$4:$H$28,'Base CDI'!$I$4:$I$29,S4306,"Cubic","Extrapolate=Linear","MultiX=Average","Skip=True","Sort=True")</f>
        <v>14.29034199726402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50068</v>
      </c>
      <c r="T4307" s="43">
        <f ca="1">_xll.BInterpol('Base CDI'!$H$4:$H$28,'Base CDI'!$J$4:$J$29,S4307,"Cubic","Extrapolate=Linear","MultiX=Average","Skip=True","Sort=True")</f>
        <v>14.457142270861834</v>
      </c>
      <c r="U4307" s="43">
        <f ca="1">_xll.BInterpol('Base CDI'!$H$4:$H$28,'Base CDI'!$I$4:$I$29,S4307,"Cubic","Extrapolate=Linear","MultiX=Average","Skip=True","Sort=True")</f>
        <v>14.290355677154581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50069</v>
      </c>
      <c r="T4308" s="43">
        <f ca="1">_xll.BInterpol('Base CDI'!$H$4:$H$28,'Base CDI'!$J$4:$J$29,S4308,"Cubic","Extrapolate=Linear","MultiX=Average","Skip=True","Sort=True")</f>
        <v>14.457147742818059</v>
      </c>
      <c r="U4308" s="43">
        <f ca="1">_xll.BInterpol('Base CDI'!$H$4:$H$28,'Base CDI'!$I$4:$I$29,S4308,"Cubic","Extrapolate=Linear","MultiX=Average","Skip=True","Sort=True")</f>
        <v>14.290369357045142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50070</v>
      </c>
      <c r="T4309" s="43">
        <f ca="1">_xll.BInterpol('Base CDI'!$H$4:$H$28,'Base CDI'!$J$4:$J$29,S4309,"Cubic","Extrapolate=Linear","MultiX=Average","Skip=True","Sort=True")</f>
        <v>14.457153214774282</v>
      </c>
      <c r="U4309" s="43">
        <f ca="1">_xll.BInterpol('Base CDI'!$H$4:$H$28,'Base CDI'!$I$4:$I$29,S4309,"Cubic","Extrapolate=Linear","MultiX=Average","Skip=True","Sort=True")</f>
        <v>14.290383036935703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50071</v>
      </c>
      <c r="T4310" s="43">
        <f ca="1">_xll.BInterpol('Base CDI'!$H$4:$H$28,'Base CDI'!$J$4:$J$29,S4310,"Cubic","Extrapolate=Linear","MultiX=Average","Skip=True","Sort=True")</f>
        <v>14.457158686730507</v>
      </c>
      <c r="U4310" s="43">
        <f ca="1">_xll.BInterpol('Base CDI'!$H$4:$H$28,'Base CDI'!$I$4:$I$29,S4310,"Cubic","Extrapolate=Linear","MultiX=Average","Skip=True","Sort=True")</f>
        <v>14.290396716826265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50072</v>
      </c>
      <c r="T4311" s="43">
        <f ca="1">_xll.BInterpol('Base CDI'!$H$4:$H$28,'Base CDI'!$J$4:$J$29,S4311,"Cubic","Extrapolate=Linear","MultiX=Average","Skip=True","Sort=True")</f>
        <v>14.457164158686732</v>
      </c>
      <c r="U4311" s="43">
        <f ca="1">_xll.BInterpol('Base CDI'!$H$4:$H$28,'Base CDI'!$I$4:$I$29,S4311,"Cubic","Extrapolate=Linear","MultiX=Average","Skip=True","Sort=True")</f>
        <v>14.290410396716826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50073</v>
      </c>
      <c r="T4312" s="43">
        <f ca="1">_xll.BInterpol('Base CDI'!$H$4:$H$28,'Base CDI'!$J$4:$J$29,S4312,"Cubic","Extrapolate=Linear","MultiX=Average","Skip=True","Sort=True")</f>
        <v>14.457169630642955</v>
      </c>
      <c r="U4312" s="43">
        <f ca="1">_xll.BInterpol('Base CDI'!$H$4:$H$28,'Base CDI'!$I$4:$I$29,S4312,"Cubic","Extrapolate=Linear","MultiX=Average","Skip=True","Sort=True")</f>
        <v>14.290424076607387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50074</v>
      </c>
      <c r="T4313" s="43">
        <f ca="1">_xll.BInterpol('Base CDI'!$H$4:$H$28,'Base CDI'!$J$4:$J$29,S4313,"Cubic","Extrapolate=Linear","MultiX=Average","Skip=True","Sort=True")</f>
        <v>14.45717510259918</v>
      </c>
      <c r="U4313" s="43">
        <f ca="1">_xll.BInterpol('Base CDI'!$H$4:$H$28,'Base CDI'!$I$4:$I$29,S4313,"Cubic","Extrapolate=Linear","MultiX=Average","Skip=True","Sort=True")</f>
        <v>14.290437756497948</v>
      </c>
    </row>
    <row r="4314" spans="16:21" x14ac:dyDescent="0.25">
      <c r="P4314" s="10">
        <v>40785</v>
      </c>
      <c r="Q4314">
        <v>26.40692</v>
      </c>
      <c r="S4314" s="42">
        <f t="shared" ca="1" si="72"/>
        <v>50075</v>
      </c>
      <c r="T4314" s="43">
        <f ca="1">_xll.BInterpol('Base CDI'!$H$4:$H$28,'Base CDI'!$J$4:$J$29,S4314,"Cubic","Extrapolate=Linear","MultiX=Average","Skip=True","Sort=True")</f>
        <v>14.457180574555405</v>
      </c>
      <c r="U4314" s="43">
        <f ca="1">_xll.BInterpol('Base CDI'!$H$4:$H$28,'Base CDI'!$I$4:$I$29,S4314,"Cubic","Extrapolate=Linear","MultiX=Average","Skip=True","Sort=True")</f>
        <v>14.290451436388508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50076</v>
      </c>
      <c r="T4315" s="43">
        <f ca="1">_xll.BInterpol('Base CDI'!$H$4:$H$28,'Base CDI'!$J$4:$J$29,S4315,"Cubic","Extrapolate=Linear","MultiX=Average","Skip=True","Sort=True")</f>
        <v>14.457186046511628</v>
      </c>
      <c r="U4315" s="43">
        <f ca="1">_xll.BInterpol('Base CDI'!$H$4:$H$28,'Base CDI'!$I$4:$I$29,S4315,"Cubic","Extrapolate=Linear","MultiX=Average","Skip=True","Sort=True")</f>
        <v>14.290465116279069</v>
      </c>
    </row>
    <row r="4316" spans="16:21" x14ac:dyDescent="0.25">
      <c r="P4316" s="10">
        <v>40787</v>
      </c>
      <c r="Q4316">
        <v>26.43141</v>
      </c>
      <c r="S4316" s="42">
        <f t="shared" ca="1" si="72"/>
        <v>50077</v>
      </c>
      <c r="T4316" s="43">
        <f ca="1">_xll.BInterpol('Base CDI'!$H$4:$H$28,'Base CDI'!$J$4:$J$29,S4316,"Cubic","Extrapolate=Linear","MultiX=Average","Skip=True","Sort=True")</f>
        <v>14.457191518467853</v>
      </c>
      <c r="U4316" s="43">
        <f ca="1">_xll.BInterpol('Base CDI'!$H$4:$H$28,'Base CDI'!$I$4:$I$29,S4316,"Cubic","Extrapolate=Linear","MultiX=Average","Skip=True","Sort=True")</f>
        <v>14.29047879616963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50078</v>
      </c>
      <c r="T4317" s="43">
        <f ca="1">_xll.BInterpol('Base CDI'!$H$4:$H$28,'Base CDI'!$J$4:$J$29,S4317,"Cubic","Extrapolate=Linear","MultiX=Average","Skip=True","Sort=True")</f>
        <v>14.457196990424077</v>
      </c>
      <c r="U4317" s="43">
        <f ca="1">_xll.BInterpol('Base CDI'!$H$4:$H$28,'Base CDI'!$I$4:$I$29,S4317,"Cubic","Extrapolate=Linear","MultiX=Average","Skip=True","Sort=True")</f>
        <v>14.290492476060191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50079</v>
      </c>
      <c r="T4318" s="43">
        <f ca="1">_xll.BInterpol('Base CDI'!$H$4:$H$28,'Base CDI'!$J$4:$J$29,S4318,"Cubic","Extrapolate=Linear","MultiX=Average","Skip=True","Sort=True")</f>
        <v>14.457202462380302</v>
      </c>
      <c r="U4318" s="43">
        <f ca="1">_xll.BInterpol('Base CDI'!$H$4:$H$28,'Base CDI'!$I$4:$I$29,S4318,"Cubic","Extrapolate=Linear","MultiX=Average","Skip=True","Sort=True")</f>
        <v>14.290506155950752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50080</v>
      </c>
      <c r="T4319" s="43">
        <f ca="1">_xll.BInterpol('Base CDI'!$H$4:$H$28,'Base CDI'!$J$4:$J$29,S4319,"Cubic","Extrapolate=Linear","MultiX=Average","Skip=True","Sort=True")</f>
        <v>14.457207934336527</v>
      </c>
      <c r="U4319" s="43">
        <f ca="1">_xll.BInterpol('Base CDI'!$H$4:$H$28,'Base CDI'!$I$4:$I$29,S4319,"Cubic","Extrapolate=Linear","MultiX=Average","Skip=True","Sort=True")</f>
        <v>14.290519835841312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50081</v>
      </c>
      <c r="T4320" s="43">
        <f ca="1">_xll.BInterpol('Base CDI'!$H$4:$H$28,'Base CDI'!$J$4:$J$29,S4320,"Cubic","Extrapolate=Linear","MultiX=Average","Skip=True","Sort=True")</f>
        <v>14.45721340629275</v>
      </c>
      <c r="U4320" s="43">
        <f ca="1">_xll.BInterpol('Base CDI'!$H$4:$H$28,'Base CDI'!$I$4:$I$29,S4320,"Cubic","Extrapolate=Linear","MultiX=Average","Skip=True","Sort=True")</f>
        <v>14.290533515731873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50082</v>
      </c>
      <c r="T4321" s="43">
        <f ca="1">_xll.BInterpol('Base CDI'!$H$4:$H$28,'Base CDI'!$J$4:$J$29,S4321,"Cubic","Extrapolate=Linear","MultiX=Average","Skip=True","Sort=True")</f>
        <v>14.457218878248975</v>
      </c>
      <c r="U4321" s="43">
        <f ca="1">_xll.BInterpol('Base CDI'!$H$4:$H$28,'Base CDI'!$I$4:$I$29,S4321,"Cubic","Extrapolate=Linear","MultiX=Average","Skip=True","Sort=True")</f>
        <v>14.290547195622434</v>
      </c>
    </row>
    <row r="4322" spans="16:21" x14ac:dyDescent="0.25">
      <c r="P4322" s="10">
        <v>40798</v>
      </c>
      <c r="Q4322">
        <v>26.50215</v>
      </c>
      <c r="S4322" s="42">
        <f t="shared" ca="1" si="72"/>
        <v>50083</v>
      </c>
      <c r="T4322" s="43">
        <f ca="1">_xll.BInterpol('Base CDI'!$H$4:$H$28,'Base CDI'!$J$4:$J$29,S4322,"Cubic","Extrapolate=Linear","MultiX=Average","Skip=True","Sort=True")</f>
        <v>14.4572243502052</v>
      </c>
      <c r="U4322" s="43">
        <f ca="1">_xll.BInterpol('Base CDI'!$H$4:$H$28,'Base CDI'!$I$4:$I$29,S4322,"Cubic","Extrapolate=Linear","MultiX=Average","Skip=True","Sort=True")</f>
        <v>14.290560875512995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50084</v>
      </c>
      <c r="T4323" s="43">
        <f ca="1">_xll.BInterpol('Base CDI'!$H$4:$H$28,'Base CDI'!$J$4:$J$29,S4323,"Cubic","Extrapolate=Linear","MultiX=Average","Skip=True","Sort=True")</f>
        <v>14.457229822161423</v>
      </c>
      <c r="U4323" s="43">
        <f ca="1">_xll.BInterpol('Base CDI'!$H$4:$H$28,'Base CDI'!$I$4:$I$29,S4323,"Cubic","Extrapolate=Linear","MultiX=Average","Skip=True","Sort=True")</f>
        <v>14.290574555403555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50085</v>
      </c>
      <c r="T4324" s="43">
        <f ca="1">_xll.BInterpol('Base CDI'!$H$4:$H$28,'Base CDI'!$J$4:$J$29,S4324,"Cubic","Extrapolate=Linear","MultiX=Average","Skip=True","Sort=True")</f>
        <v>14.457235294117648</v>
      </c>
      <c r="U4324" s="43">
        <f ca="1">_xll.BInterpol('Base CDI'!$H$4:$H$28,'Base CDI'!$I$4:$I$29,S4324,"Cubic","Extrapolate=Linear","MultiX=Average","Skip=True","Sort=True")</f>
        <v>14.290588235294116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50086</v>
      </c>
      <c r="T4325" s="43">
        <f ca="1">_xll.BInterpol('Base CDI'!$H$4:$H$28,'Base CDI'!$J$4:$J$29,S4325,"Cubic","Extrapolate=Linear","MultiX=Average","Skip=True","Sort=True")</f>
        <v>14.457240766073872</v>
      </c>
      <c r="U4325" s="43">
        <f ca="1">_xll.BInterpol('Base CDI'!$H$4:$H$28,'Base CDI'!$I$4:$I$29,S4325,"Cubic","Extrapolate=Linear","MultiX=Average","Skip=True","Sort=True")</f>
        <v>14.290601915184677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50087</v>
      </c>
      <c r="T4326" s="43">
        <f ca="1">_xll.BInterpol('Base CDI'!$H$4:$H$28,'Base CDI'!$J$4:$J$29,S4326,"Cubic","Extrapolate=Linear","MultiX=Average","Skip=True","Sort=True")</f>
        <v>14.457246238030097</v>
      </c>
      <c r="U4326" s="43">
        <f ca="1">_xll.BInterpol('Base CDI'!$H$4:$H$28,'Base CDI'!$I$4:$I$29,S4326,"Cubic","Extrapolate=Linear","MultiX=Average","Skip=True","Sort=True")</f>
        <v>14.290615595075238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50088</v>
      </c>
      <c r="T4327" s="43">
        <f ca="1">_xll.BInterpol('Base CDI'!$H$4:$H$28,'Base CDI'!$J$4:$J$29,S4327,"Cubic","Extrapolate=Linear","MultiX=Average","Skip=True","Sort=True")</f>
        <v>14.457251709986322</v>
      </c>
      <c r="U4327" s="43">
        <f ca="1">_xll.BInterpol('Base CDI'!$H$4:$H$28,'Base CDI'!$I$4:$I$29,S4327,"Cubic","Extrapolate=Linear","MultiX=Average","Skip=True","Sort=True")</f>
        <v>14.290629274965799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50089</v>
      </c>
      <c r="T4328" s="43">
        <f ca="1">_xll.BInterpol('Base CDI'!$H$4:$H$28,'Base CDI'!$J$4:$J$29,S4328,"Cubic","Extrapolate=Linear","MultiX=Average","Skip=True","Sort=True")</f>
        <v>14.457257181942545</v>
      </c>
      <c r="U4328" s="43">
        <f ca="1">_xll.BInterpol('Base CDI'!$H$4:$H$28,'Base CDI'!$I$4:$I$29,S4328,"Cubic","Extrapolate=Linear","MultiX=Average","Skip=True","Sort=True")</f>
        <v>14.290642954856361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50090</v>
      </c>
      <c r="T4329" s="43">
        <f ca="1">_xll.BInterpol('Base CDI'!$H$4:$H$28,'Base CDI'!$J$4:$J$29,S4329,"Cubic","Extrapolate=Linear","MultiX=Average","Skip=True","Sort=True")</f>
        <v>14.45726265389877</v>
      </c>
      <c r="U4329" s="43">
        <f ca="1">_xll.BInterpol('Base CDI'!$H$4:$H$28,'Base CDI'!$I$4:$I$29,S4329,"Cubic","Extrapolate=Linear","MultiX=Average","Skip=True","Sort=True")</f>
        <v>14.290656634746922</v>
      </c>
    </row>
    <row r="4330" spans="16:21" x14ac:dyDescent="0.25">
      <c r="P4330" s="10">
        <v>40808</v>
      </c>
      <c r="Q4330">
        <v>26.59675</v>
      </c>
      <c r="S4330" s="42">
        <f t="shared" ca="1" si="72"/>
        <v>50091</v>
      </c>
      <c r="T4330" s="43">
        <f ca="1">_xll.BInterpol('Base CDI'!$H$4:$H$28,'Base CDI'!$J$4:$J$29,S4330,"Cubic","Extrapolate=Linear","MultiX=Average","Skip=True","Sort=True")</f>
        <v>14.457268125854993</v>
      </c>
      <c r="U4330" s="43">
        <f ca="1">_xll.BInterpol('Base CDI'!$H$4:$H$28,'Base CDI'!$I$4:$I$29,S4330,"Cubic","Extrapolate=Linear","MultiX=Average","Skip=True","Sort=True")</f>
        <v>14.290670314637483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50092</v>
      </c>
      <c r="T4331" s="43">
        <f ca="1">_xll.BInterpol('Base CDI'!$H$4:$H$28,'Base CDI'!$J$4:$J$29,S4331,"Cubic","Extrapolate=Linear","MultiX=Average","Skip=True","Sort=True")</f>
        <v>14.457273597811218</v>
      </c>
      <c r="U4331" s="43">
        <f ca="1">_xll.BInterpol('Base CDI'!$H$4:$H$28,'Base CDI'!$I$4:$I$29,S4331,"Cubic","Extrapolate=Linear","MultiX=Average","Skip=True","Sort=True")</f>
        <v>14.290683994528043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50093</v>
      </c>
      <c r="T4332" s="43">
        <f ca="1">_xll.BInterpol('Base CDI'!$H$4:$H$28,'Base CDI'!$J$4:$J$29,S4332,"Cubic","Extrapolate=Linear","MultiX=Average","Skip=True","Sort=True")</f>
        <v>14.457279069767443</v>
      </c>
      <c r="U4332" s="43">
        <f ca="1">_xll.BInterpol('Base CDI'!$H$4:$H$28,'Base CDI'!$I$4:$I$29,S4332,"Cubic","Extrapolate=Linear","MultiX=Average","Skip=True","Sort=True")</f>
        <v>14.290697674418604</v>
      </c>
    </row>
    <row r="4333" spans="16:21" x14ac:dyDescent="0.25">
      <c r="P4333" s="10">
        <v>40813</v>
      </c>
      <c r="Q4333">
        <v>26.63232</v>
      </c>
      <c r="S4333" s="42">
        <f t="shared" ca="1" si="72"/>
        <v>50094</v>
      </c>
      <c r="T4333" s="43">
        <f ca="1">_xll.BInterpol('Base CDI'!$H$4:$H$28,'Base CDI'!$J$4:$J$29,S4333,"Cubic","Extrapolate=Linear","MultiX=Average","Skip=True","Sort=True")</f>
        <v>14.457284541723666</v>
      </c>
      <c r="U4333" s="43">
        <f ca="1">_xll.BInterpol('Base CDI'!$H$4:$H$28,'Base CDI'!$I$4:$I$29,S4333,"Cubic","Extrapolate=Linear","MultiX=Average","Skip=True","Sort=True")</f>
        <v>14.290711354309165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50095</v>
      </c>
      <c r="T4334" s="43">
        <f ca="1">_xll.BInterpol('Base CDI'!$H$4:$H$28,'Base CDI'!$J$4:$J$29,S4334,"Cubic","Extrapolate=Linear","MultiX=Average","Skip=True","Sort=True")</f>
        <v>14.457290013679891</v>
      </c>
      <c r="U4334" s="43">
        <f ca="1">_xll.BInterpol('Base CDI'!$H$4:$H$28,'Base CDI'!$I$4:$I$29,S4334,"Cubic","Extrapolate=Linear","MultiX=Average","Skip=True","Sort=True")</f>
        <v>14.290725034199726</v>
      </c>
    </row>
    <row r="4335" spans="16:21" x14ac:dyDescent="0.25">
      <c r="P4335" s="10">
        <v>40815</v>
      </c>
      <c r="Q4335">
        <v>26.65605</v>
      </c>
      <c r="S4335" s="42">
        <f t="shared" ca="1" si="72"/>
        <v>50096</v>
      </c>
      <c r="T4335" s="43">
        <f ca="1">_xll.BInterpol('Base CDI'!$H$4:$H$28,'Base CDI'!$J$4:$J$29,S4335,"Cubic","Extrapolate=Linear","MultiX=Average","Skip=True","Sort=True")</f>
        <v>14.457295485636116</v>
      </c>
      <c r="U4335" s="43">
        <f ca="1">_xll.BInterpol('Base CDI'!$H$4:$H$28,'Base CDI'!$I$4:$I$29,S4335,"Cubic","Extrapolate=Linear","MultiX=Average","Skip=True","Sort=True")</f>
        <v>14.290738714090287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50097</v>
      </c>
      <c r="T4336" s="43">
        <f ca="1">_xll.BInterpol('Base CDI'!$H$4:$H$28,'Base CDI'!$J$4:$J$29,S4336,"Cubic","Extrapolate=Linear","MultiX=Average","Skip=True","Sort=True")</f>
        <v>14.45730095759234</v>
      </c>
      <c r="U4336" s="43">
        <f ca="1">_xll.BInterpol('Base CDI'!$H$4:$H$28,'Base CDI'!$I$4:$I$29,S4336,"Cubic","Extrapolate=Linear","MultiX=Average","Skip=True","Sort=True")</f>
        <v>14.290752393980847</v>
      </c>
    </row>
    <row r="4337" spans="16:21" x14ac:dyDescent="0.25">
      <c r="P4337" s="10">
        <v>40819</v>
      </c>
      <c r="Q4337">
        <v>26.67981</v>
      </c>
      <c r="S4337" s="42">
        <f t="shared" ca="1" si="72"/>
        <v>50098</v>
      </c>
      <c r="T4337" s="43">
        <f ca="1">_xll.BInterpol('Base CDI'!$H$4:$H$28,'Base CDI'!$J$4:$J$29,S4337,"Cubic","Extrapolate=Linear","MultiX=Average","Skip=True","Sort=True")</f>
        <v>14.457306429548565</v>
      </c>
      <c r="U4337" s="43">
        <f ca="1">_xll.BInterpol('Base CDI'!$H$4:$H$28,'Base CDI'!$I$4:$I$29,S4337,"Cubic","Extrapolate=Linear","MultiX=Average","Skip=True","Sort=True")</f>
        <v>14.290766073871408</v>
      </c>
    </row>
    <row r="4338" spans="16:21" x14ac:dyDescent="0.25">
      <c r="P4338" s="10">
        <v>40820</v>
      </c>
      <c r="Q4338">
        <v>26.69171</v>
      </c>
      <c r="S4338" s="42">
        <f t="shared" ca="1" si="72"/>
        <v>50099</v>
      </c>
      <c r="T4338" s="43">
        <f ca="1">_xll.BInterpol('Base CDI'!$H$4:$H$28,'Base CDI'!$J$4:$J$29,S4338,"Cubic","Extrapolate=Linear","MultiX=Average","Skip=True","Sort=True")</f>
        <v>14.457311901504788</v>
      </c>
      <c r="U4338" s="43">
        <f ca="1">_xll.BInterpol('Base CDI'!$H$4:$H$28,'Base CDI'!$I$4:$I$29,S4338,"Cubic","Extrapolate=Linear","MultiX=Average","Skip=True","Sort=True")</f>
        <v>14.290779753761969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50100</v>
      </c>
      <c r="T4339" s="43">
        <f ca="1">_xll.BInterpol('Base CDI'!$H$4:$H$28,'Base CDI'!$J$4:$J$29,S4339,"Cubic","Extrapolate=Linear","MultiX=Average","Skip=True","Sort=True")</f>
        <v>14.457317373461013</v>
      </c>
      <c r="U4339" s="43">
        <f ca="1">_xll.BInterpol('Base CDI'!$H$4:$H$28,'Base CDI'!$I$4:$I$29,S4339,"Cubic","Extrapolate=Linear","MultiX=Average","Skip=True","Sort=True")</f>
        <v>14.29079343365253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50101</v>
      </c>
      <c r="T4340" s="43">
        <f ca="1">_xll.BInterpol('Base CDI'!$H$4:$H$28,'Base CDI'!$J$4:$J$29,S4340,"Cubic","Extrapolate=Linear","MultiX=Average","Skip=True","Sort=True")</f>
        <v>14.457322845417238</v>
      </c>
      <c r="U4340" s="43">
        <f ca="1">_xll.BInterpol('Base CDI'!$H$4:$H$28,'Base CDI'!$I$4:$I$29,S4340,"Cubic","Extrapolate=Linear","MultiX=Average","Skip=True","Sort=True")</f>
        <v>14.290807113543091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50102</v>
      </c>
      <c r="T4341" s="43">
        <f ca="1">_xll.BInterpol('Base CDI'!$H$4:$H$28,'Base CDI'!$J$4:$J$29,S4341,"Cubic","Extrapolate=Linear","MultiX=Average","Skip=True","Sort=True")</f>
        <v>14.457328317373461</v>
      </c>
      <c r="U4341" s="43">
        <f ca="1">_xll.BInterpol('Base CDI'!$H$4:$H$28,'Base CDI'!$I$4:$I$29,S4341,"Cubic","Extrapolate=Linear","MultiX=Average","Skip=True","Sort=True")</f>
        <v>14.290820793433651</v>
      </c>
    </row>
    <row r="4342" spans="16:21" x14ac:dyDescent="0.25">
      <c r="P4342" s="10">
        <v>40826</v>
      </c>
      <c r="Q4342">
        <v>26.73931</v>
      </c>
      <c r="S4342" s="42">
        <f t="shared" ca="1" si="72"/>
        <v>50103</v>
      </c>
      <c r="T4342" s="43">
        <f ca="1">_xll.BInterpol('Base CDI'!$H$4:$H$28,'Base CDI'!$J$4:$J$29,S4342,"Cubic","Extrapolate=Linear","MultiX=Average","Skip=True","Sort=True")</f>
        <v>14.457333789329686</v>
      </c>
      <c r="U4342" s="43">
        <f ca="1">_xll.BInterpol('Base CDI'!$H$4:$H$28,'Base CDI'!$I$4:$I$29,S4342,"Cubic","Extrapolate=Linear","MultiX=Average","Skip=True","Sort=True")</f>
        <v>14.290834473324212</v>
      </c>
    </row>
    <row r="4343" spans="16:21" x14ac:dyDescent="0.25">
      <c r="P4343" s="10">
        <v>40827</v>
      </c>
      <c r="Q4343">
        <v>26.75123</v>
      </c>
      <c r="S4343" s="42">
        <f t="shared" ca="1" si="72"/>
        <v>50104</v>
      </c>
      <c r="T4343" s="43">
        <f ca="1">_xll.BInterpol('Base CDI'!$H$4:$H$28,'Base CDI'!$J$4:$J$29,S4343,"Cubic","Extrapolate=Linear","MultiX=Average","Skip=True","Sort=True")</f>
        <v>14.457339261285911</v>
      </c>
      <c r="U4343" s="43">
        <f ca="1">_xll.BInterpol('Base CDI'!$H$4:$H$28,'Base CDI'!$I$4:$I$29,S4343,"Cubic","Extrapolate=Linear","MultiX=Average","Skip=True","Sort=True")</f>
        <v>14.290848153214773</v>
      </c>
    </row>
    <row r="4344" spans="16:21" x14ac:dyDescent="0.25">
      <c r="P4344" s="10">
        <v>40829</v>
      </c>
      <c r="Q4344">
        <v>26.76315</v>
      </c>
      <c r="S4344" s="42">
        <f t="shared" ca="1" si="72"/>
        <v>50105</v>
      </c>
      <c r="T4344" s="43">
        <f ca="1">_xll.BInterpol('Base CDI'!$H$4:$H$28,'Base CDI'!$J$4:$J$29,S4344,"Cubic","Extrapolate=Linear","MultiX=Average","Skip=True","Sort=True")</f>
        <v>14.457344733242135</v>
      </c>
      <c r="U4344" s="43">
        <f ca="1">_xll.BInterpol('Base CDI'!$H$4:$H$28,'Base CDI'!$I$4:$I$29,S4344,"Cubic","Extrapolate=Linear","MultiX=Average","Skip=True","Sort=True")</f>
        <v>14.290861833105334</v>
      </c>
    </row>
    <row r="4345" spans="16:21" x14ac:dyDescent="0.25">
      <c r="P4345" s="10">
        <v>40830</v>
      </c>
      <c r="Q4345">
        <v>26.77506</v>
      </c>
      <c r="S4345" s="42">
        <f t="shared" ca="1" si="72"/>
        <v>50106</v>
      </c>
      <c r="T4345" s="43">
        <f ca="1">_xll.BInterpol('Base CDI'!$H$4:$H$28,'Base CDI'!$J$4:$J$29,S4345,"Cubic","Extrapolate=Linear","MultiX=Average","Skip=True","Sort=True")</f>
        <v>14.45735020519836</v>
      </c>
      <c r="U4345" s="43">
        <f ca="1">_xll.BInterpol('Base CDI'!$H$4:$H$28,'Base CDI'!$I$4:$I$29,S4345,"Cubic","Extrapolate=Linear","MultiX=Average","Skip=True","Sort=True")</f>
        <v>14.290875512995894</v>
      </c>
    </row>
    <row r="4346" spans="16:21" x14ac:dyDescent="0.25">
      <c r="P4346" s="10">
        <v>40833</v>
      </c>
      <c r="Q4346">
        <v>26.78698</v>
      </c>
      <c r="S4346" s="42">
        <f t="shared" ca="1" si="72"/>
        <v>50107</v>
      </c>
      <c r="T4346" s="43">
        <f ca="1">_xll.BInterpol('Base CDI'!$H$4:$H$28,'Base CDI'!$J$4:$J$29,S4346,"Cubic","Extrapolate=Linear","MultiX=Average","Skip=True","Sort=True")</f>
        <v>14.457355677154583</v>
      </c>
      <c r="U4346" s="43">
        <f ca="1">_xll.BInterpol('Base CDI'!$H$4:$H$28,'Base CDI'!$I$4:$I$29,S4346,"Cubic","Extrapolate=Linear","MultiX=Average","Skip=True","Sort=True")</f>
        <v>14.290889192886455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50108</v>
      </c>
      <c r="T4347" s="43">
        <f ca="1">_xll.BInterpol('Base CDI'!$H$4:$H$28,'Base CDI'!$J$4:$J$29,S4347,"Cubic","Extrapolate=Linear","MultiX=Average","Skip=True","Sort=True")</f>
        <v>14.457361149110808</v>
      </c>
      <c r="U4347" s="43">
        <f ca="1">_xll.BInterpol('Base CDI'!$H$4:$H$28,'Base CDI'!$I$4:$I$29,S4347,"Cubic","Extrapolate=Linear","MultiX=Average","Skip=True","Sort=True")</f>
        <v>14.290902872777018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50109</v>
      </c>
      <c r="T4348" s="43">
        <f ca="1">_xll.BInterpol('Base CDI'!$H$4:$H$28,'Base CDI'!$J$4:$J$29,S4348,"Cubic","Extrapolate=Linear","MultiX=Average","Skip=True","Sort=True")</f>
        <v>14.457366621067033</v>
      </c>
      <c r="U4348" s="43">
        <f ca="1">_xll.BInterpol('Base CDI'!$H$4:$H$28,'Base CDI'!$I$4:$I$29,S4348,"Cubic","Extrapolate=Linear","MultiX=Average","Skip=True","Sort=True")</f>
        <v>14.290916552667579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50110</v>
      </c>
      <c r="T4349" s="43">
        <f ca="1">_xll.BInterpol('Base CDI'!$H$4:$H$28,'Base CDI'!$J$4:$J$29,S4349,"Cubic","Extrapolate=Linear","MultiX=Average","Skip=True","Sort=True")</f>
        <v>14.457372093023256</v>
      </c>
      <c r="U4349" s="43">
        <f ca="1">_xll.BInterpol('Base CDI'!$H$4:$H$28,'Base CDI'!$I$4:$I$29,S4349,"Cubic","Extrapolate=Linear","MultiX=Average","Skip=True","Sort=True")</f>
        <v>14.290930232558139</v>
      </c>
    </row>
    <row r="4350" spans="16:21" x14ac:dyDescent="0.25">
      <c r="P4350" s="10">
        <v>40837</v>
      </c>
      <c r="Q4350">
        <v>26.83427</v>
      </c>
      <c r="S4350" s="42">
        <f t="shared" ca="1" si="72"/>
        <v>50111</v>
      </c>
      <c r="T4350" s="43">
        <f ca="1">_xll.BInterpol('Base CDI'!$H$4:$H$28,'Base CDI'!$J$4:$J$29,S4350,"Cubic","Extrapolate=Linear","MultiX=Average","Skip=True","Sort=True")</f>
        <v>14.457377564979481</v>
      </c>
      <c r="U4350" s="43">
        <f ca="1">_xll.BInterpol('Base CDI'!$H$4:$H$28,'Base CDI'!$I$4:$I$29,S4350,"Cubic","Extrapolate=Linear","MultiX=Average","Skip=True","Sort=True")</f>
        <v>14.2909439124487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50112</v>
      </c>
      <c r="T4351" s="43">
        <f ca="1">_xll.BInterpol('Base CDI'!$H$4:$H$28,'Base CDI'!$J$4:$J$29,S4351,"Cubic","Extrapolate=Linear","MultiX=Average","Skip=True","Sort=True")</f>
        <v>14.457383036935706</v>
      </c>
      <c r="U4351" s="43">
        <f ca="1">_xll.BInterpol('Base CDI'!$H$4:$H$28,'Base CDI'!$I$4:$I$29,S4351,"Cubic","Extrapolate=Linear","MultiX=Average","Skip=True","Sort=True")</f>
        <v>14.290957592339261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50113</v>
      </c>
      <c r="T4352" s="43">
        <f ca="1">_xll.BInterpol('Base CDI'!$H$4:$H$28,'Base CDI'!$J$4:$J$29,S4352,"Cubic","Extrapolate=Linear","MultiX=Average","Skip=True","Sort=True")</f>
        <v>14.457388508891929</v>
      </c>
      <c r="U4352" s="43">
        <f ca="1">_xll.BInterpol('Base CDI'!$H$4:$H$28,'Base CDI'!$I$4:$I$29,S4352,"Cubic","Extrapolate=Linear","MultiX=Average","Skip=True","Sort=True")</f>
        <v>14.290971272229822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50114</v>
      </c>
      <c r="T4353" s="43">
        <f ca="1">_xll.BInterpol('Base CDI'!$H$4:$H$28,'Base CDI'!$J$4:$J$29,S4353,"Cubic","Extrapolate=Linear","MultiX=Average","Skip=True","Sort=True")</f>
        <v>14.457393980848154</v>
      </c>
      <c r="U4353" s="43">
        <f ca="1">_xll.BInterpol('Base CDI'!$H$4:$H$28,'Base CDI'!$I$4:$I$29,S4353,"Cubic","Extrapolate=Linear","MultiX=Average","Skip=True","Sort=True")</f>
        <v>14.290984952120382</v>
      </c>
    </row>
    <row r="4354" spans="16:21" x14ac:dyDescent="0.25">
      <c r="P4354" s="10">
        <v>40843</v>
      </c>
      <c r="Q4354">
        <v>26.88025</v>
      </c>
      <c r="S4354" s="42">
        <f t="shared" ca="1" si="72"/>
        <v>50115</v>
      </c>
      <c r="T4354" s="43">
        <f ca="1">_xll.BInterpol('Base CDI'!$H$4:$H$28,'Base CDI'!$J$4:$J$29,S4354,"Cubic","Extrapolate=Linear","MultiX=Average","Skip=True","Sort=True")</f>
        <v>14.457399452804378</v>
      </c>
      <c r="U4354" s="43">
        <f ca="1">_xll.BInterpol('Base CDI'!$H$4:$H$28,'Base CDI'!$I$4:$I$29,S4354,"Cubic","Extrapolate=Linear","MultiX=Average","Skip=True","Sort=True")</f>
        <v>14.290998632010943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50116</v>
      </c>
      <c r="T4355" s="43">
        <f ca="1">_xll.BInterpol('Base CDI'!$H$4:$H$28,'Base CDI'!$J$4:$J$29,S4355,"Cubic","Extrapolate=Linear","MultiX=Average","Skip=True","Sort=True")</f>
        <v>14.457404924760603</v>
      </c>
      <c r="U4355" s="43">
        <f ca="1">_xll.BInterpol('Base CDI'!$H$4:$H$28,'Base CDI'!$I$4:$I$29,S4355,"Cubic","Extrapolate=Linear","MultiX=Average","Skip=True","Sort=True")</f>
        <v>14.291012311901504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50117</v>
      </c>
      <c r="T4356" s="43">
        <f ca="1">_xll.BInterpol('Base CDI'!$H$4:$H$28,'Base CDI'!$J$4:$J$29,S4356,"Cubic","Extrapolate=Linear","MultiX=Average","Skip=True","Sort=True")</f>
        <v>14.457410396716828</v>
      </c>
      <c r="U4356" s="43">
        <f ca="1">_xll.BInterpol('Base CDI'!$H$4:$H$28,'Base CDI'!$I$4:$I$29,S4356,"Cubic","Extrapolate=Linear","MultiX=Average","Skip=True","Sort=True")</f>
        <v>14.291025991792065</v>
      </c>
    </row>
    <row r="4357" spans="16:21" x14ac:dyDescent="0.25">
      <c r="P4357" s="10">
        <v>40848</v>
      </c>
      <c r="Q4357">
        <v>26.91479</v>
      </c>
      <c r="S4357" s="42">
        <f t="shared" ca="1" si="72"/>
        <v>50118</v>
      </c>
      <c r="T4357" s="43">
        <f ca="1">_xll.BInterpol('Base CDI'!$H$4:$H$28,'Base CDI'!$J$4:$J$29,S4357,"Cubic","Extrapolate=Linear","MultiX=Average","Skip=True","Sort=True")</f>
        <v>14.457415868673051</v>
      </c>
      <c r="U4357" s="43">
        <f ca="1">_xll.BInterpol('Base CDI'!$H$4:$H$28,'Base CDI'!$I$4:$I$29,S4357,"Cubic","Extrapolate=Linear","MultiX=Average","Skip=True","Sort=True")</f>
        <v>14.291039671682626</v>
      </c>
    </row>
    <row r="4358" spans="16:21" x14ac:dyDescent="0.25">
      <c r="P4358" s="10">
        <v>40850</v>
      </c>
      <c r="Q4358">
        <v>26.92632</v>
      </c>
      <c r="S4358" s="42">
        <f t="shared" ca="1" si="72"/>
        <v>50119</v>
      </c>
      <c r="T4358" s="43">
        <f ca="1">_xll.BInterpol('Base CDI'!$H$4:$H$28,'Base CDI'!$J$4:$J$29,S4358,"Cubic","Extrapolate=Linear","MultiX=Average","Skip=True","Sort=True")</f>
        <v>14.457421340629276</v>
      </c>
      <c r="U4358" s="43">
        <f ca="1">_xll.BInterpol('Base CDI'!$H$4:$H$28,'Base CDI'!$I$4:$I$29,S4358,"Cubic","Extrapolate=Linear","MultiX=Average","Skip=True","Sort=True")</f>
        <v>14.291053351573186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50120</v>
      </c>
      <c r="T4359" s="43">
        <f ca="1">_xll.BInterpol('Base CDI'!$H$4:$H$28,'Base CDI'!$J$4:$J$29,S4359,"Cubic","Extrapolate=Linear","MultiX=Average","Skip=True","Sort=True")</f>
        <v>14.457426812585501</v>
      </c>
      <c r="U4359" s="43">
        <f ca="1">_xll.BInterpol('Base CDI'!$H$4:$H$28,'Base CDI'!$I$4:$I$29,S4359,"Cubic","Extrapolate=Linear","MultiX=Average","Skip=True","Sort=True")</f>
        <v>14.291067031463747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50121</v>
      </c>
      <c r="T4360" s="43">
        <f ca="1">_xll.BInterpol('Base CDI'!$H$4:$H$28,'Base CDI'!$J$4:$J$29,S4360,"Cubic","Extrapolate=Linear","MultiX=Average","Skip=True","Sort=True")</f>
        <v>14.457432284541724</v>
      </c>
      <c r="U4360" s="43">
        <f ca="1">_xll.BInterpol('Base CDI'!$H$4:$H$28,'Base CDI'!$I$4:$I$29,S4360,"Cubic","Extrapolate=Linear","MultiX=Average","Skip=True","Sort=True")</f>
        <v>14.291080711354308</v>
      </c>
    </row>
    <row r="4361" spans="16:21" x14ac:dyDescent="0.25">
      <c r="P4361" s="10">
        <v>40855</v>
      </c>
      <c r="Q4361">
        <v>26.96095</v>
      </c>
      <c r="S4361" s="42">
        <f t="shared" ca="1" si="72"/>
        <v>50122</v>
      </c>
      <c r="T4361" s="43">
        <f ca="1">_xll.BInterpol('Base CDI'!$H$4:$H$28,'Base CDI'!$J$4:$J$29,S4361,"Cubic","Extrapolate=Linear","MultiX=Average","Skip=True","Sort=True")</f>
        <v>14.457437756497949</v>
      </c>
      <c r="U4361" s="43">
        <f ca="1">_xll.BInterpol('Base CDI'!$H$4:$H$28,'Base CDI'!$I$4:$I$29,S4361,"Cubic","Extrapolate=Linear","MultiX=Average","Skip=True","Sort=True")</f>
        <v>14.291094391244869</v>
      </c>
    </row>
    <row r="4362" spans="16:21" x14ac:dyDescent="0.25">
      <c r="P4362" s="10">
        <v>40856</v>
      </c>
      <c r="Q4362">
        <v>26.9725</v>
      </c>
      <c r="S4362" s="42">
        <f t="shared" ca="1" si="72"/>
        <v>50123</v>
      </c>
      <c r="T4362" s="43">
        <f ca="1">_xll.BInterpol('Base CDI'!$H$4:$H$28,'Base CDI'!$J$4:$J$29,S4362,"Cubic","Extrapolate=Linear","MultiX=Average","Skip=True","Sort=True")</f>
        <v>14.457443228454173</v>
      </c>
      <c r="U4362" s="43">
        <f ca="1">_xll.BInterpol('Base CDI'!$H$4:$H$28,'Base CDI'!$I$4:$I$29,S4362,"Cubic","Extrapolate=Linear","MultiX=Average","Skip=True","Sort=True")</f>
        <v>14.291108071135429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50124</v>
      </c>
      <c r="T4363" s="43">
        <f ca="1">_xll.BInterpol('Base CDI'!$H$4:$H$28,'Base CDI'!$J$4:$J$29,S4363,"Cubic","Extrapolate=Linear","MultiX=Average","Skip=True","Sort=True")</f>
        <v>14.457448700410398</v>
      </c>
      <c r="U4363" s="43">
        <f ca="1">_xll.BInterpol('Base CDI'!$H$4:$H$28,'Base CDI'!$I$4:$I$29,S4363,"Cubic","Extrapolate=Linear","MultiX=Average","Skip=True","Sort=True")</f>
        <v>14.29112175102599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50125</v>
      </c>
      <c r="T4364" s="43">
        <f ca="1">_xll.BInterpol('Base CDI'!$H$4:$H$28,'Base CDI'!$J$4:$J$29,S4364,"Cubic","Extrapolate=Linear","MultiX=Average","Skip=True","Sort=True")</f>
        <v>14.457454172366623</v>
      </c>
      <c r="U4364" s="43">
        <f ca="1">_xll.BInterpol('Base CDI'!$H$4:$H$28,'Base CDI'!$I$4:$I$29,S4364,"Cubic","Extrapolate=Linear","MultiX=Average","Skip=True","Sort=True")</f>
        <v>14.291135430916551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50126</v>
      </c>
      <c r="T4365" s="43">
        <f ca="1">_xll.BInterpol('Base CDI'!$H$4:$H$28,'Base CDI'!$J$4:$J$29,S4365,"Cubic","Extrapolate=Linear","MultiX=Average","Skip=True","Sort=True")</f>
        <v>14.457459644322846</v>
      </c>
      <c r="U4365" s="43">
        <f ca="1">_xll.BInterpol('Base CDI'!$H$4:$H$28,'Base CDI'!$I$4:$I$29,S4365,"Cubic","Extrapolate=Linear","MultiX=Average","Skip=True","Sort=True")</f>
        <v>14.291149110807112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50127</v>
      </c>
      <c r="T4366" s="43">
        <f ca="1">_xll.BInterpol('Base CDI'!$H$4:$H$28,'Base CDI'!$J$4:$J$29,S4366,"Cubic","Extrapolate=Linear","MultiX=Average","Skip=True","Sort=True")</f>
        <v>14.457465116279071</v>
      </c>
      <c r="U4366" s="43">
        <f ca="1">_xll.BInterpol('Base CDI'!$H$4:$H$28,'Base CDI'!$I$4:$I$29,S4366,"Cubic","Extrapolate=Linear","MultiX=Average","Skip=True","Sort=True")</f>
        <v>14.291162790697674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50128</v>
      </c>
      <c r="T4367" s="43">
        <f ca="1">_xll.BInterpol('Base CDI'!$H$4:$H$28,'Base CDI'!$J$4:$J$29,S4367,"Cubic","Extrapolate=Linear","MultiX=Average","Skip=True","Sort=True")</f>
        <v>14.457470588235296</v>
      </c>
      <c r="U4367" s="43">
        <f ca="1">_xll.BInterpol('Base CDI'!$H$4:$H$28,'Base CDI'!$I$4:$I$29,S4367,"Cubic","Extrapolate=Linear","MultiX=Average","Skip=True","Sort=True")</f>
        <v>14.291176470588235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50129</v>
      </c>
      <c r="T4368" s="43">
        <f ca="1">_xll.BInterpol('Base CDI'!$H$4:$H$28,'Base CDI'!$J$4:$J$29,S4368,"Cubic","Extrapolate=Linear","MultiX=Average","Skip=True","Sort=True")</f>
        <v>14.457476060191519</v>
      </c>
      <c r="U4368" s="43">
        <f ca="1">_xll.BInterpol('Base CDI'!$H$4:$H$28,'Base CDI'!$I$4:$I$29,S4368,"Cubic","Extrapolate=Linear","MultiX=Average","Skip=True","Sort=True")</f>
        <v>14.291190150478796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50130</v>
      </c>
      <c r="T4369" s="43">
        <f ca="1">_xll.BInterpol('Base CDI'!$H$4:$H$28,'Base CDI'!$J$4:$J$29,S4369,"Cubic","Extrapolate=Linear","MultiX=Average","Skip=True","Sort=True")</f>
        <v>14.457481532147744</v>
      </c>
      <c r="U4369" s="43">
        <f ca="1">_xll.BInterpol('Base CDI'!$H$4:$H$28,'Base CDI'!$I$4:$I$29,S4369,"Cubic","Extrapolate=Linear","MultiX=Average","Skip=True","Sort=True")</f>
        <v>14.291203830369357</v>
      </c>
    </row>
    <row r="4370" spans="16:21" x14ac:dyDescent="0.25">
      <c r="P4370" s="10">
        <v>40869</v>
      </c>
      <c r="Q4370">
        <v>27.06485</v>
      </c>
      <c r="S4370" s="42">
        <f t="shared" ca="1" si="73"/>
        <v>50131</v>
      </c>
      <c r="T4370" s="43">
        <f ca="1">_xll.BInterpol('Base CDI'!$H$4:$H$28,'Base CDI'!$J$4:$J$29,S4370,"Cubic","Extrapolate=Linear","MultiX=Average","Skip=True","Sort=True")</f>
        <v>14.457487004103967</v>
      </c>
      <c r="U4370" s="43">
        <f ca="1">_xll.BInterpol('Base CDI'!$H$4:$H$28,'Base CDI'!$I$4:$I$29,S4370,"Cubic","Extrapolate=Linear","MultiX=Average","Skip=True","Sort=True")</f>
        <v>14.291217510259917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50132</v>
      </c>
      <c r="T4371" s="43">
        <f ca="1">_xll.BInterpol('Base CDI'!$H$4:$H$28,'Base CDI'!$J$4:$J$29,S4371,"Cubic","Extrapolate=Linear","MultiX=Average","Skip=True","Sort=True")</f>
        <v>14.457492476060192</v>
      </c>
      <c r="U4371" s="43">
        <f ca="1">_xll.BInterpol('Base CDI'!$H$4:$H$28,'Base CDI'!$I$4:$I$29,S4371,"Cubic","Extrapolate=Linear","MultiX=Average","Skip=True","Sort=True")</f>
        <v>14.291231190150478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50133</v>
      </c>
      <c r="T4372" s="43">
        <f ca="1">_xll.BInterpol('Base CDI'!$H$4:$H$28,'Base CDI'!$J$4:$J$29,S4372,"Cubic","Extrapolate=Linear","MultiX=Average","Skip=True","Sort=True")</f>
        <v>14.457497948016417</v>
      </c>
      <c r="U4372" s="43">
        <f ca="1">_xll.BInterpol('Base CDI'!$H$4:$H$28,'Base CDI'!$I$4:$I$29,S4372,"Cubic","Extrapolate=Linear","MultiX=Average","Skip=True","Sort=True")</f>
        <v>14.291244870041039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50134</v>
      </c>
      <c r="T4373" s="43">
        <f ca="1">_xll.BInterpol('Base CDI'!$H$4:$H$28,'Base CDI'!$J$4:$J$29,S4373,"Cubic","Extrapolate=Linear","MultiX=Average","Skip=True","Sort=True")</f>
        <v>14.457503419972641</v>
      </c>
      <c r="U4373" s="43">
        <f ca="1">_xll.BInterpol('Base CDI'!$H$4:$H$28,'Base CDI'!$I$4:$I$29,S4373,"Cubic","Extrapolate=Linear","MultiX=Average","Skip=True","Sort=True")</f>
        <v>14.2912585499316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50135</v>
      </c>
      <c r="T4374" s="43">
        <f ca="1">_xll.BInterpol('Base CDI'!$H$4:$H$28,'Base CDI'!$J$4:$J$29,S4374,"Cubic","Extrapolate=Linear","MultiX=Average","Skip=True","Sort=True")</f>
        <v>14.457508891928866</v>
      </c>
      <c r="U4374" s="43">
        <f ca="1">_xll.BInterpol('Base CDI'!$H$4:$H$28,'Base CDI'!$I$4:$I$29,S4374,"Cubic","Extrapolate=Linear","MultiX=Average","Skip=True","Sort=True")</f>
        <v>14.291272229822161</v>
      </c>
    </row>
    <row r="4375" spans="16:21" x14ac:dyDescent="0.25">
      <c r="P4375" s="10">
        <v>40876</v>
      </c>
      <c r="Q4375">
        <v>27.12274</v>
      </c>
      <c r="S4375" s="42">
        <f t="shared" ca="1" si="73"/>
        <v>50136</v>
      </c>
      <c r="T4375" s="43">
        <f ca="1">_xll.BInterpol('Base CDI'!$H$4:$H$28,'Base CDI'!$J$4:$J$29,S4375,"Cubic","Extrapolate=Linear","MultiX=Average","Skip=True","Sort=True")</f>
        <v>14.457514363885091</v>
      </c>
      <c r="U4375" s="43">
        <f ca="1">_xll.BInterpol('Base CDI'!$H$4:$H$28,'Base CDI'!$I$4:$I$29,S4375,"Cubic","Extrapolate=Linear","MultiX=Average","Skip=True","Sort=True")</f>
        <v>14.291285909712721</v>
      </c>
    </row>
    <row r="4376" spans="16:21" x14ac:dyDescent="0.25">
      <c r="P4376" s="10">
        <v>40877</v>
      </c>
      <c r="Q4376">
        <v>27.1343</v>
      </c>
      <c r="S4376" s="42">
        <f t="shared" ca="1" si="73"/>
        <v>50137</v>
      </c>
      <c r="T4376" s="43">
        <f ca="1">_xll.BInterpol('Base CDI'!$H$4:$H$28,'Base CDI'!$J$4:$J$29,S4376,"Cubic","Extrapolate=Linear","MultiX=Average","Skip=True","Sort=True")</f>
        <v>14.457519835841314</v>
      </c>
      <c r="U4376" s="43">
        <f ca="1">_xll.BInterpol('Base CDI'!$H$4:$H$28,'Base CDI'!$I$4:$I$29,S4376,"Cubic","Extrapolate=Linear","MultiX=Average","Skip=True","Sort=True")</f>
        <v>14.291299589603282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50138</v>
      </c>
      <c r="T4377" s="43">
        <f ca="1">_xll.BInterpol('Base CDI'!$H$4:$H$28,'Base CDI'!$J$4:$J$29,S4377,"Cubic","Extrapolate=Linear","MultiX=Average","Skip=True","Sort=True")</f>
        <v>14.457525307797539</v>
      </c>
      <c r="U4377" s="43">
        <f ca="1">_xll.BInterpol('Base CDI'!$H$4:$H$28,'Base CDI'!$I$4:$I$29,S4377,"Cubic","Extrapolate=Linear","MultiX=Average","Skip=True","Sort=True")</f>
        <v>14.291313269493843</v>
      </c>
    </row>
    <row r="4378" spans="16:21" x14ac:dyDescent="0.25">
      <c r="P4378" s="10">
        <v>40879</v>
      </c>
      <c r="Q4378">
        <v>27.15701</v>
      </c>
      <c r="S4378" s="42">
        <f t="shared" ca="1" si="73"/>
        <v>50139</v>
      </c>
      <c r="T4378" s="43">
        <f ca="1">_xll.BInterpol('Base CDI'!$H$4:$H$28,'Base CDI'!$J$4:$J$29,S4378,"Cubic","Extrapolate=Linear","MultiX=Average","Skip=True","Sort=True")</f>
        <v>14.457530779753762</v>
      </c>
      <c r="U4378" s="43">
        <f ca="1">_xll.BInterpol('Base CDI'!$H$4:$H$28,'Base CDI'!$I$4:$I$29,S4378,"Cubic","Extrapolate=Linear","MultiX=Average","Skip=True","Sort=True")</f>
        <v>14.291326949384404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50140</v>
      </c>
      <c r="T4379" s="43">
        <f ca="1">_xll.BInterpol('Base CDI'!$H$4:$H$28,'Base CDI'!$J$4:$J$29,S4379,"Cubic","Extrapolate=Linear","MultiX=Average","Skip=True","Sort=True")</f>
        <v>14.457536251709987</v>
      </c>
      <c r="U4379" s="43">
        <f ca="1">_xll.BInterpol('Base CDI'!$H$4:$H$28,'Base CDI'!$I$4:$I$29,S4379,"Cubic","Extrapolate=Linear","MultiX=Average","Skip=True","Sort=True")</f>
        <v>14.291340629274965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50141</v>
      </c>
      <c r="T4380" s="43">
        <f ca="1">_xll.BInterpol('Base CDI'!$H$4:$H$28,'Base CDI'!$J$4:$J$29,S4380,"Cubic","Extrapolate=Linear","MultiX=Average","Skip=True","Sort=True")</f>
        <v>14.457541723666212</v>
      </c>
      <c r="U4380" s="43">
        <f ca="1">_xll.BInterpol('Base CDI'!$H$4:$H$28,'Base CDI'!$I$4:$I$29,S4380,"Cubic","Extrapolate=Linear","MultiX=Average","Skip=True","Sort=True")</f>
        <v>14.291354309165525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50142</v>
      </c>
      <c r="T4381" s="43">
        <f ca="1">_xll.BInterpol('Base CDI'!$H$4:$H$28,'Base CDI'!$J$4:$J$29,S4381,"Cubic","Extrapolate=Linear","MultiX=Average","Skip=True","Sort=True")</f>
        <v>14.457547195622436</v>
      </c>
      <c r="U4381" s="43">
        <f ca="1">_xll.BInterpol('Base CDI'!$H$4:$H$28,'Base CDI'!$I$4:$I$29,S4381,"Cubic","Extrapolate=Linear","MultiX=Average","Skip=True","Sort=True")</f>
        <v>14.291367989056086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50143</v>
      </c>
      <c r="T4382" s="43">
        <f ca="1">_xll.BInterpol('Base CDI'!$H$4:$H$28,'Base CDI'!$J$4:$J$29,S4382,"Cubic","Extrapolate=Linear","MultiX=Average","Skip=True","Sort=True")</f>
        <v>14.457552667578661</v>
      </c>
      <c r="U4382" s="43">
        <f ca="1">_xll.BInterpol('Base CDI'!$H$4:$H$28,'Base CDI'!$I$4:$I$29,S4382,"Cubic","Extrapolate=Linear","MultiX=Average","Skip=True","Sort=True")</f>
        <v>14.291381668946647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50144</v>
      </c>
      <c r="T4383" s="43">
        <f ca="1">_xll.BInterpol('Base CDI'!$H$4:$H$28,'Base CDI'!$J$4:$J$29,S4383,"Cubic","Extrapolate=Linear","MultiX=Average","Skip=True","Sort=True")</f>
        <v>14.457558139534884</v>
      </c>
      <c r="U4383" s="43">
        <f ca="1">_xll.BInterpol('Base CDI'!$H$4:$H$28,'Base CDI'!$I$4:$I$29,S4383,"Cubic","Extrapolate=Linear","MultiX=Average","Skip=True","Sort=True")</f>
        <v>14.291395348837208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50145</v>
      </c>
      <c r="T4384" s="43">
        <f ca="1">_xll.BInterpol('Base CDI'!$H$4:$H$28,'Base CDI'!$J$4:$J$29,S4384,"Cubic","Extrapolate=Linear","MultiX=Average","Skip=True","Sort=True")</f>
        <v>14.457563611491109</v>
      </c>
      <c r="U4384" s="43">
        <f ca="1">_xll.BInterpol('Base CDI'!$H$4:$H$28,'Base CDI'!$I$4:$I$29,S4384,"Cubic","Extrapolate=Linear","MultiX=Average","Skip=True","Sort=True")</f>
        <v>14.291409028727768</v>
      </c>
    </row>
    <row r="4385" spans="16:21" x14ac:dyDescent="0.25">
      <c r="P4385" s="10">
        <v>40890</v>
      </c>
      <c r="Q4385">
        <v>27.23489</v>
      </c>
      <c r="S4385" s="42">
        <f t="shared" ca="1" si="73"/>
        <v>50146</v>
      </c>
      <c r="T4385" s="43">
        <f ca="1">_xll.BInterpol('Base CDI'!$H$4:$H$28,'Base CDI'!$J$4:$J$29,S4385,"Cubic","Extrapolate=Linear","MultiX=Average","Skip=True","Sort=True")</f>
        <v>14.457569083447334</v>
      </c>
      <c r="U4385" s="43">
        <f ca="1">_xll.BInterpol('Base CDI'!$H$4:$H$28,'Base CDI'!$I$4:$I$29,S4385,"Cubic","Extrapolate=Linear","MultiX=Average","Skip=True","Sort=True")</f>
        <v>14.291422708618331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50147</v>
      </c>
      <c r="T4386" s="43">
        <f ca="1">_xll.BInterpol('Base CDI'!$H$4:$H$28,'Base CDI'!$J$4:$J$29,S4386,"Cubic","Extrapolate=Linear","MultiX=Average","Skip=True","Sort=True")</f>
        <v>14.457574555403557</v>
      </c>
      <c r="U4386" s="43">
        <f ca="1">_xll.BInterpol('Base CDI'!$H$4:$H$28,'Base CDI'!$I$4:$I$29,S4386,"Cubic","Extrapolate=Linear","MultiX=Average","Skip=True","Sort=True")</f>
        <v>14.291436388508892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50148</v>
      </c>
      <c r="T4387" s="43">
        <f ca="1">_xll.BInterpol('Base CDI'!$H$4:$H$28,'Base CDI'!$J$4:$J$29,S4387,"Cubic","Extrapolate=Linear","MultiX=Average","Skip=True","Sort=True")</f>
        <v>14.457580027359782</v>
      </c>
      <c r="U4387" s="43">
        <f ca="1">_xll.BInterpol('Base CDI'!$H$4:$H$28,'Base CDI'!$I$4:$I$29,S4387,"Cubic","Extrapolate=Linear","MultiX=Average","Skip=True","Sort=True")</f>
        <v>14.291450068399453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50149</v>
      </c>
      <c r="T4388" s="43">
        <f ca="1">_xll.BInterpol('Base CDI'!$H$4:$H$28,'Base CDI'!$J$4:$J$29,S4388,"Cubic","Extrapolate=Linear","MultiX=Average","Skip=True","Sort=True")</f>
        <v>14.457585499316007</v>
      </c>
      <c r="U4388" s="43">
        <f ca="1">_xll.BInterpol('Base CDI'!$H$4:$H$28,'Base CDI'!$I$4:$I$29,S4388,"Cubic","Extrapolate=Linear","MultiX=Average","Skip=True","Sort=True")</f>
        <v>14.291463748290013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50150</v>
      </c>
      <c r="T4389" s="43">
        <f ca="1">_xll.BInterpol('Base CDI'!$H$4:$H$28,'Base CDI'!$J$4:$J$29,S4389,"Cubic","Extrapolate=Linear","MultiX=Average","Skip=True","Sort=True")</f>
        <v>14.45759097127223</v>
      </c>
      <c r="U4389" s="43">
        <f ca="1">_xll.BInterpol('Base CDI'!$H$4:$H$28,'Base CDI'!$I$4:$I$29,S4389,"Cubic","Extrapolate=Linear","MultiX=Average","Skip=True","Sort=True")</f>
        <v>14.291477428180574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50151</v>
      </c>
      <c r="T4390" s="43">
        <f ca="1">_xll.BInterpol('Base CDI'!$H$4:$H$28,'Base CDI'!$J$4:$J$29,S4390,"Cubic","Extrapolate=Linear","MultiX=Average","Skip=True","Sort=True")</f>
        <v>14.457596443228455</v>
      </c>
      <c r="U4390" s="43">
        <f ca="1">_xll.BInterpol('Base CDI'!$H$4:$H$28,'Base CDI'!$I$4:$I$29,S4390,"Cubic","Extrapolate=Linear","MultiX=Average","Skip=True","Sort=True")</f>
        <v>14.291491108071135</v>
      </c>
    </row>
    <row r="4391" spans="16:21" x14ac:dyDescent="0.25">
      <c r="P4391" s="10">
        <v>40898</v>
      </c>
      <c r="Q4391">
        <v>27.3019</v>
      </c>
      <c r="S4391" s="42">
        <f t="shared" ca="1" si="73"/>
        <v>50152</v>
      </c>
      <c r="T4391" s="43">
        <f ca="1">_xll.BInterpol('Base CDI'!$H$4:$H$28,'Base CDI'!$J$4:$J$29,S4391,"Cubic","Extrapolate=Linear","MultiX=Average","Skip=True","Sort=True")</f>
        <v>14.457601915184679</v>
      </c>
      <c r="U4391" s="43">
        <f ca="1">_xll.BInterpol('Base CDI'!$H$4:$H$28,'Base CDI'!$I$4:$I$29,S4391,"Cubic","Extrapolate=Linear","MultiX=Average","Skip=True","Sort=True")</f>
        <v>14.291504787961696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50153</v>
      </c>
      <c r="T4392" s="43">
        <f ca="1">_xll.BInterpol('Base CDI'!$H$4:$H$28,'Base CDI'!$J$4:$J$29,S4392,"Cubic","Extrapolate=Linear","MultiX=Average","Skip=True","Sort=True")</f>
        <v>14.457607387140904</v>
      </c>
      <c r="U4392" s="43">
        <f ca="1">_xll.BInterpol('Base CDI'!$H$4:$H$28,'Base CDI'!$I$4:$I$29,S4392,"Cubic","Extrapolate=Linear","MultiX=Average","Skip=True","Sort=True")</f>
        <v>14.291518467852256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50154</v>
      </c>
      <c r="T4393" s="43">
        <f ca="1">_xll.BInterpol('Base CDI'!$H$4:$H$28,'Base CDI'!$J$4:$J$29,S4393,"Cubic","Extrapolate=Linear","MultiX=Average","Skip=True","Sort=True")</f>
        <v>14.457612859097129</v>
      </c>
      <c r="U4393" s="43">
        <f ca="1">_xll.BInterpol('Base CDI'!$H$4:$H$28,'Base CDI'!$I$4:$I$29,S4393,"Cubic","Extrapolate=Linear","MultiX=Average","Skip=True","Sort=True")</f>
        <v>14.291532147742817</v>
      </c>
    </row>
    <row r="4394" spans="16:21" x14ac:dyDescent="0.25">
      <c r="P4394" s="10">
        <v>40903</v>
      </c>
      <c r="Q4394">
        <v>27.33549</v>
      </c>
      <c r="S4394" s="42">
        <f t="shared" ca="1" si="73"/>
        <v>50155</v>
      </c>
      <c r="T4394" s="43">
        <f ca="1">_xll.BInterpol('Base CDI'!$H$4:$H$28,'Base CDI'!$J$4:$J$29,S4394,"Cubic","Extrapolate=Linear","MultiX=Average","Skip=True","Sort=True")</f>
        <v>14.457618331053352</v>
      </c>
      <c r="U4394" s="43">
        <f ca="1">_xll.BInterpol('Base CDI'!$H$4:$H$28,'Base CDI'!$I$4:$I$29,S4394,"Cubic","Extrapolate=Linear","MultiX=Average","Skip=True","Sort=True")</f>
        <v>14.291545827633378</v>
      </c>
    </row>
    <row r="4395" spans="16:21" x14ac:dyDescent="0.25">
      <c r="P4395" s="10">
        <v>40904</v>
      </c>
      <c r="Q4395">
        <v>27.34667</v>
      </c>
      <c r="S4395" s="42">
        <f t="shared" ca="1" si="73"/>
        <v>50156</v>
      </c>
      <c r="T4395" s="43">
        <f ca="1">_xll.BInterpol('Base CDI'!$H$4:$H$28,'Base CDI'!$J$4:$J$29,S4395,"Cubic","Extrapolate=Linear","MultiX=Average","Skip=True","Sort=True")</f>
        <v>14.457623803009577</v>
      </c>
      <c r="U4395" s="43">
        <f ca="1">_xll.BInterpol('Base CDI'!$H$4:$H$28,'Base CDI'!$I$4:$I$29,S4395,"Cubic","Extrapolate=Linear","MultiX=Average","Skip=True","Sort=True")</f>
        <v>14.291559507523939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50157</v>
      </c>
      <c r="T4396" s="43">
        <f ca="1">_xll.BInterpol('Base CDI'!$H$4:$H$28,'Base CDI'!$J$4:$J$29,S4396,"Cubic","Extrapolate=Linear","MultiX=Average","Skip=True","Sort=True")</f>
        <v>14.457629274965802</v>
      </c>
      <c r="U4396" s="43">
        <f ca="1">_xll.BInterpol('Base CDI'!$H$4:$H$28,'Base CDI'!$I$4:$I$29,S4396,"Cubic","Extrapolate=Linear","MultiX=Average","Skip=True","Sort=True")</f>
        <v>14.2915731874145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50158</v>
      </c>
      <c r="T4397" s="43">
        <f ca="1">_xll.BInterpol('Base CDI'!$H$4:$H$28,'Base CDI'!$J$4:$J$29,S4397,"Cubic","Extrapolate=Linear","MultiX=Average","Skip=True","Sort=True")</f>
        <v>14.457634746922025</v>
      </c>
      <c r="U4397" s="43">
        <f ca="1">_xll.BInterpol('Base CDI'!$H$4:$H$28,'Base CDI'!$I$4:$I$29,S4397,"Cubic","Extrapolate=Linear","MultiX=Average","Skip=True","Sort=True")</f>
        <v>14.29158686730506</v>
      </c>
    </row>
    <row r="4398" spans="16:21" x14ac:dyDescent="0.25">
      <c r="P4398" s="10">
        <v>40907</v>
      </c>
      <c r="Q4398">
        <v>27.38025</v>
      </c>
      <c r="S4398" s="42">
        <f t="shared" ca="1" si="73"/>
        <v>50159</v>
      </c>
      <c r="T4398" s="43">
        <f ca="1">_xll.BInterpol('Base CDI'!$H$4:$H$28,'Base CDI'!$J$4:$J$29,S4398,"Cubic","Extrapolate=Linear","MultiX=Average","Skip=True","Sort=True")</f>
        <v>14.45764021887825</v>
      </c>
      <c r="U4398" s="43">
        <f ca="1">_xll.BInterpol('Base CDI'!$H$4:$H$28,'Base CDI'!$I$4:$I$29,S4398,"Cubic","Extrapolate=Linear","MultiX=Average","Skip=True","Sort=True")</f>
        <v>14.291600547195621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50160</v>
      </c>
      <c r="T4399" s="43">
        <f ca="1">_xll.BInterpol('Base CDI'!$H$4:$H$28,'Base CDI'!$J$4:$J$29,S4399,"Cubic","Extrapolate=Linear","MultiX=Average","Skip=True","Sort=True")</f>
        <v>14.457645690834473</v>
      </c>
      <c r="U4399" s="43">
        <f ca="1">_xll.BInterpol('Base CDI'!$H$4:$H$28,'Base CDI'!$I$4:$I$29,S4399,"Cubic","Extrapolate=Linear","MultiX=Average","Skip=True","Sort=True")</f>
        <v>14.291614227086182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50161</v>
      </c>
      <c r="T4400" s="43">
        <f ca="1">_xll.BInterpol('Base CDI'!$H$4:$H$28,'Base CDI'!$J$4:$J$29,S4400,"Cubic","Extrapolate=Linear","MultiX=Average","Skip=True","Sort=True")</f>
        <v>14.457651162790699</v>
      </c>
      <c r="U4400" s="43">
        <f ca="1">_xll.BInterpol('Base CDI'!$H$4:$H$28,'Base CDI'!$I$4:$I$29,S4400,"Cubic","Extrapolate=Linear","MultiX=Average","Skip=True","Sort=True")</f>
        <v>14.291627906976743</v>
      </c>
    </row>
    <row r="4401" spans="16:21" x14ac:dyDescent="0.25">
      <c r="P4401" s="10">
        <v>40912</v>
      </c>
      <c r="Q4401">
        <v>27.41394</v>
      </c>
      <c r="S4401" s="42">
        <f t="shared" ca="1" si="73"/>
        <v>50162</v>
      </c>
      <c r="T4401" s="43">
        <f ca="1">_xll.BInterpol('Base CDI'!$H$4:$H$28,'Base CDI'!$J$4:$J$29,S4401,"Cubic","Extrapolate=Linear","MultiX=Average","Skip=True","Sort=True")</f>
        <v>14.457656634746924</v>
      </c>
      <c r="U4401" s="43">
        <f ca="1">_xll.BInterpol('Base CDI'!$H$4:$H$28,'Base CDI'!$I$4:$I$29,S4401,"Cubic","Extrapolate=Linear","MultiX=Average","Skip=True","Sort=True")</f>
        <v>14.291641586867303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50163</v>
      </c>
      <c r="T4402" s="43">
        <f ca="1">_xll.BInterpol('Base CDI'!$H$4:$H$28,'Base CDI'!$J$4:$J$29,S4402,"Cubic","Extrapolate=Linear","MultiX=Average","Skip=True","Sort=True")</f>
        <v>14.457662106703147</v>
      </c>
      <c r="U4402" s="43">
        <f ca="1">_xll.BInterpol('Base CDI'!$H$4:$H$28,'Base CDI'!$I$4:$I$29,S4402,"Cubic","Extrapolate=Linear","MultiX=Average","Skip=True","Sort=True")</f>
        <v>14.291655266757864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50164</v>
      </c>
      <c r="T4403" s="43">
        <f ca="1">_xll.BInterpol('Base CDI'!$H$4:$H$28,'Base CDI'!$J$4:$J$29,S4403,"Cubic","Extrapolate=Linear","MultiX=Average","Skip=True","Sort=True")</f>
        <v>14.457667578659372</v>
      </c>
      <c r="U4403" s="43">
        <f ca="1">_xll.BInterpol('Base CDI'!$H$4:$H$28,'Base CDI'!$I$4:$I$29,S4403,"Cubic","Extrapolate=Linear","MultiX=Average","Skip=True","Sort=True")</f>
        <v>14.291668946648427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50165</v>
      </c>
      <c r="T4404" s="43">
        <f ca="1">_xll.BInterpol('Base CDI'!$H$4:$H$28,'Base CDI'!$J$4:$J$29,S4404,"Cubic","Extrapolate=Linear","MultiX=Average","Skip=True","Sort=True")</f>
        <v>14.457673050615597</v>
      </c>
      <c r="U4404" s="43">
        <f ca="1">_xll.BInterpol('Base CDI'!$H$4:$H$28,'Base CDI'!$I$4:$I$29,S4404,"Cubic","Extrapolate=Linear","MultiX=Average","Skip=True","Sort=True")</f>
        <v>14.291682626538988</v>
      </c>
    </row>
    <row r="4405" spans="16:21" x14ac:dyDescent="0.25">
      <c r="P4405" s="10">
        <v>40918</v>
      </c>
      <c r="Q4405">
        <v>27.45881</v>
      </c>
      <c r="S4405" s="42">
        <f t="shared" ca="1" si="73"/>
        <v>50166</v>
      </c>
      <c r="T4405" s="43">
        <f ca="1">_xll.BInterpol('Base CDI'!$H$4:$H$28,'Base CDI'!$J$4:$J$29,S4405,"Cubic","Extrapolate=Linear","MultiX=Average","Skip=True","Sort=True")</f>
        <v>14.45767852257182</v>
      </c>
      <c r="U4405" s="43">
        <f ca="1">_xll.BInterpol('Base CDI'!$H$4:$H$28,'Base CDI'!$I$4:$I$29,S4405,"Cubic","Extrapolate=Linear","MultiX=Average","Skip=True","Sort=True")</f>
        <v>14.291696306429548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50167</v>
      </c>
      <c r="T4406" s="43">
        <f ca="1">_xll.BInterpol('Base CDI'!$H$4:$H$28,'Base CDI'!$J$4:$J$29,S4406,"Cubic","Extrapolate=Linear","MultiX=Average","Skip=True","Sort=True")</f>
        <v>14.457683994528045</v>
      </c>
      <c r="U4406" s="43">
        <f ca="1">_xll.BInterpol('Base CDI'!$H$4:$H$28,'Base CDI'!$I$4:$I$29,S4406,"Cubic","Extrapolate=Linear","MultiX=Average","Skip=True","Sort=True")</f>
        <v>14.291709986320109</v>
      </c>
    </row>
    <row r="4407" spans="16:21" x14ac:dyDescent="0.25">
      <c r="P4407" s="10">
        <v>40920</v>
      </c>
      <c r="Q4407">
        <v>27.48122</v>
      </c>
      <c r="S4407" s="42">
        <f t="shared" ca="1" si="73"/>
        <v>50168</v>
      </c>
      <c r="T4407" s="43">
        <f ca="1">_xll.BInterpol('Base CDI'!$H$4:$H$28,'Base CDI'!$J$4:$J$29,S4407,"Cubic","Extrapolate=Linear","MultiX=Average","Skip=True","Sort=True")</f>
        <v>14.457689466484268</v>
      </c>
      <c r="U4407" s="43">
        <f ca="1">_xll.BInterpol('Base CDI'!$H$4:$H$28,'Base CDI'!$I$4:$I$29,S4407,"Cubic","Extrapolate=Linear","MultiX=Average","Skip=True","Sort=True")</f>
        <v>14.29172366621067</v>
      </c>
    </row>
    <row r="4408" spans="16:21" x14ac:dyDescent="0.25">
      <c r="P4408" s="10">
        <v>40921</v>
      </c>
      <c r="Q4408">
        <v>27.49241</v>
      </c>
      <c r="S4408" s="42">
        <f t="shared" ca="1" si="73"/>
        <v>50169</v>
      </c>
      <c r="T4408" s="43">
        <f ca="1">_xll.BInterpol('Base CDI'!$H$4:$H$28,'Base CDI'!$J$4:$J$29,S4408,"Cubic","Extrapolate=Linear","MultiX=Average","Skip=True","Sort=True")</f>
        <v>14.457694938440493</v>
      </c>
      <c r="U4408" s="43">
        <f ca="1">_xll.BInterpol('Base CDI'!$H$4:$H$28,'Base CDI'!$I$4:$I$29,S4408,"Cubic","Extrapolate=Linear","MultiX=Average","Skip=True","Sort=True")</f>
        <v>14.291737346101231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50170</v>
      </c>
      <c r="T4409" s="43">
        <f ca="1">_xll.BInterpol('Base CDI'!$H$4:$H$28,'Base CDI'!$J$4:$J$29,S4409,"Cubic","Extrapolate=Linear","MultiX=Average","Skip=True","Sort=True")</f>
        <v>14.457700410396718</v>
      </c>
      <c r="U4409" s="43">
        <f ca="1">_xll.BInterpol('Base CDI'!$H$4:$H$28,'Base CDI'!$I$4:$I$29,S4409,"Cubic","Extrapolate=Linear","MultiX=Average","Skip=True","Sort=True")</f>
        <v>14.291751025991791</v>
      </c>
    </row>
    <row r="4410" spans="16:21" x14ac:dyDescent="0.25">
      <c r="P4410" s="10">
        <v>40925</v>
      </c>
      <c r="Q4410">
        <v>27.51484</v>
      </c>
      <c r="S4410" s="42">
        <f t="shared" ca="1" si="73"/>
        <v>50171</v>
      </c>
      <c r="T4410" s="43">
        <f ca="1">_xll.BInterpol('Base CDI'!$H$4:$H$28,'Base CDI'!$J$4:$J$29,S4410,"Cubic","Extrapolate=Linear","MultiX=Average","Skip=True","Sort=True")</f>
        <v>14.457705882352942</v>
      </c>
      <c r="U4410" s="43">
        <f ca="1">_xll.BInterpol('Base CDI'!$H$4:$H$28,'Base CDI'!$I$4:$I$29,S4410,"Cubic","Extrapolate=Linear","MultiX=Average","Skip=True","Sort=True")</f>
        <v>14.291764705882352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50172</v>
      </c>
      <c r="T4411" s="43">
        <f ca="1">_xll.BInterpol('Base CDI'!$H$4:$H$28,'Base CDI'!$J$4:$J$29,S4411,"Cubic","Extrapolate=Linear","MultiX=Average","Skip=True","Sort=True")</f>
        <v>14.457711354309167</v>
      </c>
      <c r="U4411" s="43">
        <f ca="1">_xll.BInterpol('Base CDI'!$H$4:$H$28,'Base CDI'!$I$4:$I$29,S4411,"Cubic","Extrapolate=Linear","MultiX=Average","Skip=True","Sort=True")</f>
        <v>14.291778385772913</v>
      </c>
    </row>
    <row r="4412" spans="16:21" x14ac:dyDescent="0.25">
      <c r="P4412" s="10">
        <v>40927</v>
      </c>
      <c r="Q4412">
        <v>27.53725</v>
      </c>
      <c r="S4412" s="42">
        <f t="shared" ca="1" si="73"/>
        <v>50173</v>
      </c>
      <c r="T4412" s="43">
        <f ca="1">_xll.BInterpol('Base CDI'!$H$4:$H$28,'Base CDI'!$J$4:$J$29,S4412,"Cubic","Extrapolate=Linear","MultiX=Average","Skip=True","Sort=True")</f>
        <v>14.457716826265392</v>
      </c>
      <c r="U4412" s="43">
        <f ca="1">_xll.BInterpol('Base CDI'!$H$4:$H$28,'Base CDI'!$I$4:$I$29,S4412,"Cubic","Extrapolate=Linear","MultiX=Average","Skip=True","Sort=True")</f>
        <v>14.291792065663474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50174</v>
      </c>
      <c r="T4413" s="43">
        <f ca="1">_xll.BInterpol('Base CDI'!$H$4:$H$28,'Base CDI'!$J$4:$J$29,S4413,"Cubic","Extrapolate=Linear","MultiX=Average","Skip=True","Sort=True")</f>
        <v>14.457722298221615</v>
      </c>
      <c r="U4413" s="43">
        <f ca="1">_xll.BInterpol('Base CDI'!$H$4:$H$28,'Base CDI'!$I$4:$I$29,S4413,"Cubic","Extrapolate=Linear","MultiX=Average","Skip=True","Sort=True")</f>
        <v>14.291805745554035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50175</v>
      </c>
      <c r="T4414" s="43">
        <f ca="1">_xll.BInterpol('Base CDI'!$H$4:$H$28,'Base CDI'!$J$4:$J$29,S4414,"Cubic","Extrapolate=Linear","MultiX=Average","Skip=True","Sort=True")</f>
        <v>14.45772777017784</v>
      </c>
      <c r="U4414" s="43">
        <f ca="1">_xll.BInterpol('Base CDI'!$H$4:$H$28,'Base CDI'!$I$4:$I$29,S4414,"Cubic","Extrapolate=Linear","MultiX=Average","Skip=True","Sort=True")</f>
        <v>14.291819425444595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50176</v>
      </c>
      <c r="T4415" s="43">
        <f ca="1">_xll.BInterpol('Base CDI'!$H$4:$H$28,'Base CDI'!$J$4:$J$29,S4415,"Cubic","Extrapolate=Linear","MultiX=Average","Skip=True","Sort=True")</f>
        <v>14.457733242134063</v>
      </c>
      <c r="U4415" s="43">
        <f ca="1">_xll.BInterpol('Base CDI'!$H$4:$H$28,'Base CDI'!$I$4:$I$29,S4415,"Cubic","Extrapolate=Linear","MultiX=Average","Skip=True","Sort=True")</f>
        <v>14.291833105335156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50177</v>
      </c>
      <c r="T4416" s="43">
        <f ca="1">_xll.BInterpol('Base CDI'!$H$4:$H$28,'Base CDI'!$J$4:$J$29,S4416,"Cubic","Extrapolate=Linear","MultiX=Average","Skip=True","Sort=True")</f>
        <v>14.457738714090288</v>
      </c>
      <c r="U4416" s="43">
        <f ca="1">_xll.BInterpol('Base CDI'!$H$4:$H$28,'Base CDI'!$I$4:$I$29,S4416,"Cubic","Extrapolate=Linear","MultiX=Average","Skip=True","Sort=True")</f>
        <v>14.291846785225717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50178</v>
      </c>
      <c r="T4417" s="43">
        <f ca="1">_xll.BInterpol('Base CDI'!$H$4:$H$28,'Base CDI'!$J$4:$J$29,S4417,"Cubic","Extrapolate=Linear","MultiX=Average","Skip=True","Sort=True")</f>
        <v>14.457744186046513</v>
      </c>
      <c r="U4417" s="43">
        <f ca="1">_xll.BInterpol('Base CDI'!$H$4:$H$28,'Base CDI'!$I$4:$I$29,S4417,"Cubic","Extrapolate=Linear","MultiX=Average","Skip=True","Sort=True")</f>
        <v>14.291860465116278</v>
      </c>
    </row>
    <row r="4418" spans="16:21" x14ac:dyDescent="0.25">
      <c r="P4418" s="10">
        <v>40935</v>
      </c>
      <c r="Q4418">
        <v>27.60172</v>
      </c>
      <c r="S4418" s="42">
        <f t="shared" ca="1" si="73"/>
        <v>50179</v>
      </c>
      <c r="T4418" s="43">
        <f ca="1">_xll.BInterpol('Base CDI'!$H$4:$H$28,'Base CDI'!$J$4:$J$29,S4418,"Cubic","Extrapolate=Linear","MultiX=Average","Skip=True","Sort=True")</f>
        <v>14.457749658002736</v>
      </c>
      <c r="U4418" s="43">
        <f ca="1">_xll.BInterpol('Base CDI'!$H$4:$H$28,'Base CDI'!$I$4:$I$29,S4418,"Cubic","Extrapolate=Linear","MultiX=Average","Skip=True","Sort=True")</f>
        <v>14.291874145006839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50180</v>
      </c>
      <c r="T4419" s="43">
        <f ca="1">_xll.BInterpol('Base CDI'!$H$4:$H$28,'Base CDI'!$J$4:$J$29,S4419,"Cubic","Extrapolate=Linear","MultiX=Average","Skip=True","Sort=True")</f>
        <v>14.457755129958962</v>
      </c>
      <c r="U4419" s="43">
        <f ca="1">_xll.BInterpol('Base CDI'!$H$4:$H$28,'Base CDI'!$I$4:$I$29,S4419,"Cubic","Extrapolate=Linear","MultiX=Average","Skip=True","Sort=True")</f>
        <v>14.291887824897399</v>
      </c>
    </row>
    <row r="4420" spans="16:21" x14ac:dyDescent="0.25">
      <c r="P4420" s="10">
        <v>40939</v>
      </c>
      <c r="Q4420">
        <v>27.62321</v>
      </c>
      <c r="S4420" s="42">
        <f t="shared" ca="1" si="73"/>
        <v>50181</v>
      </c>
      <c r="T4420" s="43">
        <f ca="1">_xll.BInterpol('Base CDI'!$H$4:$H$28,'Base CDI'!$J$4:$J$29,S4420,"Cubic","Extrapolate=Linear","MultiX=Average","Skip=True","Sort=True")</f>
        <v>14.457760601915187</v>
      </c>
      <c r="U4420" s="43">
        <f ca="1">_xll.BInterpol('Base CDI'!$H$4:$H$28,'Base CDI'!$I$4:$I$29,S4420,"Cubic","Extrapolate=Linear","MultiX=Average","Skip=True","Sort=True")</f>
        <v>14.29190150478796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50182</v>
      </c>
      <c r="T4421" s="43">
        <f ca="1">_xll.BInterpol('Base CDI'!$H$4:$H$28,'Base CDI'!$J$4:$J$29,S4421,"Cubic","Extrapolate=Linear","MultiX=Average","Skip=True","Sort=True")</f>
        <v>14.45776607387141</v>
      </c>
      <c r="U4421" s="43">
        <f ca="1">_xll.BInterpol('Base CDI'!$H$4:$H$28,'Base CDI'!$I$4:$I$29,S4421,"Cubic","Extrapolate=Linear","MultiX=Average","Skip=True","Sort=True")</f>
        <v>14.291915184678521</v>
      </c>
    </row>
    <row r="4422" spans="16:21" x14ac:dyDescent="0.25">
      <c r="P4422" s="10">
        <v>40941</v>
      </c>
      <c r="Q4422">
        <v>27.64472</v>
      </c>
      <c r="S4422" s="42">
        <f t="shared" ca="1" si="73"/>
        <v>50183</v>
      </c>
      <c r="T4422" s="43">
        <f ca="1">_xll.BInterpol('Base CDI'!$H$4:$H$28,'Base CDI'!$J$4:$J$29,S4422,"Cubic","Extrapolate=Linear","MultiX=Average","Skip=True","Sort=True")</f>
        <v>14.457771545827635</v>
      </c>
      <c r="U4422" s="43">
        <f ca="1">_xll.BInterpol('Base CDI'!$H$4:$H$28,'Base CDI'!$I$4:$I$29,S4422,"Cubic","Extrapolate=Linear","MultiX=Average","Skip=True","Sort=True")</f>
        <v>14.291928864569083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50184</v>
      </c>
      <c r="T4423" s="43">
        <f ca="1">_xll.BInterpol('Base CDI'!$H$4:$H$28,'Base CDI'!$J$4:$J$29,S4423,"Cubic","Extrapolate=Linear","MultiX=Average","Skip=True","Sort=True")</f>
        <v>14.457777017783858</v>
      </c>
      <c r="U4423" s="43">
        <f ca="1">_xll.BInterpol('Base CDI'!$H$4:$H$28,'Base CDI'!$I$4:$I$29,S4423,"Cubic","Extrapolate=Linear","MultiX=Average","Skip=True","Sort=True")</f>
        <v>14.291942544459644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50185</v>
      </c>
      <c r="T4424" s="43">
        <f ca="1">_xll.BInterpol('Base CDI'!$H$4:$H$28,'Base CDI'!$J$4:$J$29,S4424,"Cubic","Extrapolate=Linear","MultiX=Average","Skip=True","Sort=True")</f>
        <v>14.457782489740083</v>
      </c>
      <c r="U4424" s="43">
        <f ca="1">_xll.BInterpol('Base CDI'!$H$4:$H$28,'Base CDI'!$I$4:$I$29,S4424,"Cubic","Extrapolate=Linear","MultiX=Average","Skip=True","Sort=True")</f>
        <v>14.291956224350205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50186</v>
      </c>
      <c r="T4425" s="43">
        <f ca="1">_xll.BInterpol('Base CDI'!$H$4:$H$28,'Base CDI'!$J$4:$J$29,S4425,"Cubic","Extrapolate=Linear","MultiX=Average","Skip=True","Sort=True")</f>
        <v>14.457787961696308</v>
      </c>
      <c r="U4425" s="43">
        <f ca="1">_xll.BInterpol('Base CDI'!$H$4:$H$28,'Base CDI'!$I$4:$I$29,S4425,"Cubic","Extrapolate=Linear","MultiX=Average","Skip=True","Sort=True")</f>
        <v>14.291969904240766</v>
      </c>
    </row>
    <row r="4426" spans="16:21" x14ac:dyDescent="0.25">
      <c r="P4426" s="10">
        <v>40947</v>
      </c>
      <c r="Q4426">
        <v>27.68779</v>
      </c>
      <c r="S4426" s="42">
        <f t="shared" ca="1" si="73"/>
        <v>50187</v>
      </c>
      <c r="T4426" s="43">
        <f ca="1">_xll.BInterpol('Base CDI'!$H$4:$H$28,'Base CDI'!$J$4:$J$29,S4426,"Cubic","Extrapolate=Linear","MultiX=Average","Skip=True","Sort=True")</f>
        <v>14.457793433652531</v>
      </c>
      <c r="U4426" s="43">
        <f ca="1">_xll.BInterpol('Base CDI'!$H$4:$H$28,'Base CDI'!$I$4:$I$29,S4426,"Cubic","Extrapolate=Linear","MultiX=Average","Skip=True","Sort=True")</f>
        <v>14.291983584131327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50188</v>
      </c>
      <c r="T4427" s="43">
        <f ca="1">_xll.BInterpol('Base CDI'!$H$4:$H$28,'Base CDI'!$J$4:$J$29,S4427,"Cubic","Extrapolate=Linear","MultiX=Average","Skip=True","Sort=True")</f>
        <v>14.457798905608756</v>
      </c>
      <c r="U4427" s="43">
        <f ca="1">_xll.BInterpol('Base CDI'!$H$4:$H$28,'Base CDI'!$I$4:$I$29,S4427,"Cubic","Extrapolate=Linear","MultiX=Average","Skip=True","Sort=True")</f>
        <v>14.291997264021887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50189</v>
      </c>
      <c r="T4428" s="43">
        <f ca="1">_xll.BInterpol('Base CDI'!$H$4:$H$28,'Base CDI'!$J$4:$J$29,S4428,"Cubic","Extrapolate=Linear","MultiX=Average","Skip=True","Sort=True")</f>
        <v>14.45780437756498</v>
      </c>
      <c r="U4428" s="43">
        <f ca="1">_xll.BInterpol('Base CDI'!$H$4:$H$28,'Base CDI'!$I$4:$I$29,S4428,"Cubic","Extrapolate=Linear","MultiX=Average","Skip=True","Sort=True")</f>
        <v>14.292010943912448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50190</v>
      </c>
      <c r="T4429" s="43">
        <f ca="1">_xll.BInterpol('Base CDI'!$H$4:$H$28,'Base CDI'!$J$4:$J$29,S4429,"Cubic","Extrapolate=Linear","MultiX=Average","Skip=True","Sort=True")</f>
        <v>14.457809849521205</v>
      </c>
      <c r="U4429" s="43">
        <f ca="1">_xll.BInterpol('Base CDI'!$H$4:$H$28,'Base CDI'!$I$4:$I$29,S4429,"Cubic","Extrapolate=Linear","MultiX=Average","Skip=True","Sort=True")</f>
        <v>14.292024623803009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50191</v>
      </c>
      <c r="T4430" s="43">
        <f ca="1">_xll.BInterpol('Base CDI'!$H$4:$H$28,'Base CDI'!$J$4:$J$29,S4430,"Cubic","Extrapolate=Linear","MultiX=Average","Skip=True","Sort=True")</f>
        <v>14.45781532147743</v>
      </c>
      <c r="U4430" s="43">
        <f ca="1">_xll.BInterpol('Base CDI'!$H$4:$H$28,'Base CDI'!$I$4:$I$29,S4430,"Cubic","Extrapolate=Linear","MultiX=Average","Skip=True","Sort=True")</f>
        <v>14.29203830369357</v>
      </c>
    </row>
    <row r="4431" spans="16:21" x14ac:dyDescent="0.25">
      <c r="P4431" s="10">
        <v>40954</v>
      </c>
      <c r="Q4431">
        <v>27.74166</v>
      </c>
      <c r="S4431" s="42">
        <f t="shared" ca="1" si="74"/>
        <v>50192</v>
      </c>
      <c r="T4431" s="43">
        <f ca="1">_xll.BInterpol('Base CDI'!$H$4:$H$28,'Base CDI'!$J$4:$J$29,S4431,"Cubic","Extrapolate=Linear","MultiX=Average","Skip=True","Sort=True")</f>
        <v>14.457820793433653</v>
      </c>
      <c r="U4431" s="43">
        <f ca="1">_xll.BInterpol('Base CDI'!$H$4:$H$28,'Base CDI'!$I$4:$I$29,S4431,"Cubic","Extrapolate=Linear","MultiX=Average","Skip=True","Sort=True")</f>
        <v>14.29205198358413</v>
      </c>
    </row>
    <row r="4432" spans="16:21" x14ac:dyDescent="0.25">
      <c r="P4432" s="10">
        <v>40955</v>
      </c>
      <c r="Q4432">
        <v>27.75244</v>
      </c>
      <c r="S4432" s="42">
        <f t="shared" ca="1" si="74"/>
        <v>50193</v>
      </c>
      <c r="T4432" s="43">
        <f ca="1">_xll.BInterpol('Base CDI'!$H$4:$H$28,'Base CDI'!$J$4:$J$29,S4432,"Cubic","Extrapolate=Linear","MultiX=Average","Skip=True","Sort=True")</f>
        <v>14.457826265389878</v>
      </c>
      <c r="U4432" s="43">
        <f ca="1">_xll.BInterpol('Base CDI'!$H$4:$H$28,'Base CDI'!$I$4:$I$29,S4432,"Cubic","Extrapolate=Linear","MultiX=Average","Skip=True","Sort=True")</f>
        <v>14.292065663474691</v>
      </c>
    </row>
    <row r="4433" spans="16:21" x14ac:dyDescent="0.25">
      <c r="P4433" s="10">
        <v>40956</v>
      </c>
      <c r="Q4433">
        <v>27.76322</v>
      </c>
      <c r="S4433" s="42">
        <f t="shared" ca="1" si="74"/>
        <v>50194</v>
      </c>
      <c r="T4433" s="43">
        <f ca="1">_xll.BInterpol('Base CDI'!$H$4:$H$28,'Base CDI'!$J$4:$J$29,S4433,"Cubic","Extrapolate=Linear","MultiX=Average","Skip=True","Sort=True")</f>
        <v>14.457831737346103</v>
      </c>
      <c r="U4433" s="43">
        <f ca="1">_xll.BInterpol('Base CDI'!$H$4:$H$28,'Base CDI'!$I$4:$I$29,S4433,"Cubic","Extrapolate=Linear","MultiX=Average","Skip=True","Sort=True")</f>
        <v>14.292079343365252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50195</v>
      </c>
      <c r="T4434" s="43">
        <f ca="1">_xll.BInterpol('Base CDI'!$H$4:$H$28,'Base CDI'!$J$4:$J$29,S4434,"Cubic","Extrapolate=Linear","MultiX=Average","Skip=True","Sort=True")</f>
        <v>14.457837209302326</v>
      </c>
      <c r="U4434" s="43">
        <f ca="1">_xll.BInterpol('Base CDI'!$H$4:$H$28,'Base CDI'!$I$4:$I$29,S4434,"Cubic","Extrapolate=Linear","MultiX=Average","Skip=True","Sort=True")</f>
        <v>14.292093023255813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50196</v>
      </c>
      <c r="T4435" s="43">
        <f ca="1">_xll.BInterpol('Base CDI'!$H$4:$H$28,'Base CDI'!$J$4:$J$29,S4435,"Cubic","Extrapolate=Linear","MultiX=Average","Skip=True","Sort=True")</f>
        <v>14.457842681258551</v>
      </c>
      <c r="U4435" s="43">
        <f ca="1">_xll.BInterpol('Base CDI'!$H$4:$H$28,'Base CDI'!$I$4:$I$29,S4435,"Cubic","Extrapolate=Linear","MultiX=Average","Skip=True","Sort=True")</f>
        <v>14.292106703146374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50197</v>
      </c>
      <c r="T4436" s="43">
        <f ca="1">_xll.BInterpol('Base CDI'!$H$4:$H$28,'Base CDI'!$J$4:$J$29,S4436,"Cubic","Extrapolate=Linear","MultiX=Average","Skip=True","Sort=True")</f>
        <v>14.457848153214774</v>
      </c>
      <c r="U4436" s="43">
        <f ca="1">_xll.BInterpol('Base CDI'!$H$4:$H$28,'Base CDI'!$I$4:$I$29,S4436,"Cubic","Extrapolate=Linear","MultiX=Average","Skip=True","Sort=True")</f>
        <v>14.292120383036934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50198</v>
      </c>
      <c r="T4437" s="43">
        <f ca="1">_xll.BInterpol('Base CDI'!$H$4:$H$28,'Base CDI'!$J$4:$J$29,S4437,"Cubic","Extrapolate=Linear","MultiX=Average","Skip=True","Sort=True")</f>
        <v>14.457853625170999</v>
      </c>
      <c r="U4437" s="43">
        <f ca="1">_xll.BInterpol('Base CDI'!$H$4:$H$28,'Base CDI'!$I$4:$I$29,S4437,"Cubic","Extrapolate=Linear","MultiX=Average","Skip=True","Sort=True")</f>
        <v>14.292134062927495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50199</v>
      </c>
      <c r="T4438" s="43">
        <f ca="1">_xll.BInterpol('Base CDI'!$H$4:$H$28,'Base CDI'!$J$4:$J$29,S4438,"Cubic","Extrapolate=Linear","MultiX=Average","Skip=True","Sort=True")</f>
        <v>14.457859097127225</v>
      </c>
      <c r="U4438" s="43">
        <f ca="1">_xll.BInterpol('Base CDI'!$H$4:$H$28,'Base CDI'!$I$4:$I$29,S4438,"Cubic","Extrapolate=Linear","MultiX=Average","Skip=True","Sort=True")</f>
        <v>14.292147742818056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50200</v>
      </c>
      <c r="T4439" s="43">
        <f ca="1">_xll.BInterpol('Base CDI'!$H$4:$H$28,'Base CDI'!$J$4:$J$29,S4439,"Cubic","Extrapolate=Linear","MultiX=Average","Skip=True","Sort=True")</f>
        <v>14.457864569083448</v>
      </c>
      <c r="U4439" s="43">
        <f ca="1">_xll.BInterpol('Base CDI'!$H$4:$H$28,'Base CDI'!$I$4:$I$29,S4439,"Cubic","Extrapolate=Linear","MultiX=Average","Skip=True","Sort=True")</f>
        <v>14.292161422708617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50201</v>
      </c>
      <c r="T4440" s="43">
        <f ca="1">_xll.BInterpol('Base CDI'!$H$4:$H$28,'Base CDI'!$J$4:$J$29,S4440,"Cubic","Extrapolate=Linear","MultiX=Average","Skip=True","Sort=True")</f>
        <v>14.457870041039673</v>
      </c>
      <c r="U4440" s="43">
        <f ca="1">_xll.BInterpol('Base CDI'!$H$4:$H$28,'Base CDI'!$I$4:$I$29,S4440,"Cubic","Extrapolate=Linear","MultiX=Average","Skip=True","Sort=True")</f>
        <v>14.292175102599177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50202</v>
      </c>
      <c r="T4441" s="43">
        <f ca="1">_xll.BInterpol('Base CDI'!$H$4:$H$28,'Base CDI'!$J$4:$J$29,S4441,"Cubic","Extrapolate=Linear","MultiX=Average","Skip=True","Sort=True")</f>
        <v>14.457875512995898</v>
      </c>
      <c r="U4441" s="43">
        <f ca="1">_xll.BInterpol('Base CDI'!$H$4:$H$28,'Base CDI'!$I$4:$I$29,S4441,"Cubic","Extrapolate=Linear","MultiX=Average","Skip=True","Sort=True")</f>
        <v>14.29218878248974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50203</v>
      </c>
      <c r="T4442" s="43">
        <f ca="1">_xll.BInterpol('Base CDI'!$H$4:$H$28,'Base CDI'!$J$4:$J$29,S4442,"Cubic","Extrapolate=Linear","MultiX=Average","Skip=True","Sort=True")</f>
        <v>14.457880984952121</v>
      </c>
      <c r="U4442" s="43">
        <f ca="1">_xll.BInterpol('Base CDI'!$H$4:$H$28,'Base CDI'!$I$4:$I$29,S4442,"Cubic","Extrapolate=Linear","MultiX=Average","Skip=True","Sort=True")</f>
        <v>14.292202462380301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50204</v>
      </c>
      <c r="T4443" s="43">
        <f ca="1">_xll.BInterpol('Base CDI'!$H$4:$H$28,'Base CDI'!$J$4:$J$29,S4443,"Cubic","Extrapolate=Linear","MultiX=Average","Skip=True","Sort=True")</f>
        <v>14.457886456908346</v>
      </c>
      <c r="U4443" s="43">
        <f ca="1">_xll.BInterpol('Base CDI'!$H$4:$H$28,'Base CDI'!$I$4:$I$29,S4443,"Cubic","Extrapolate=Linear","MultiX=Average","Skip=True","Sort=True")</f>
        <v>14.292216142270862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50205</v>
      </c>
      <c r="T4444" s="43">
        <f ca="1">_xll.BInterpol('Base CDI'!$H$4:$H$28,'Base CDI'!$J$4:$J$29,S4444,"Cubic","Extrapolate=Linear","MultiX=Average","Skip=True","Sort=True")</f>
        <v>14.457891928864569</v>
      </c>
      <c r="U4444" s="43">
        <f ca="1">_xll.BInterpol('Base CDI'!$H$4:$H$28,'Base CDI'!$I$4:$I$29,S4444,"Cubic","Extrapolate=Linear","MultiX=Average","Skip=True","Sort=True")</f>
        <v>14.292229822161422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50206</v>
      </c>
      <c r="T4445" s="43">
        <f ca="1">_xll.BInterpol('Base CDI'!$H$4:$H$28,'Base CDI'!$J$4:$J$29,S4445,"Cubic","Extrapolate=Linear","MultiX=Average","Skip=True","Sort=True")</f>
        <v>14.457897400820794</v>
      </c>
      <c r="U4445" s="43">
        <f ca="1">_xll.BInterpol('Base CDI'!$H$4:$H$28,'Base CDI'!$I$4:$I$29,S4445,"Cubic","Extrapolate=Linear","MultiX=Average","Skip=True","Sort=True")</f>
        <v>14.292243502051983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50207</v>
      </c>
      <c r="T4446" s="43">
        <f ca="1">_xll.BInterpol('Base CDI'!$H$4:$H$28,'Base CDI'!$J$4:$J$29,S4446,"Cubic","Extrapolate=Linear","MultiX=Average","Skip=True","Sort=True")</f>
        <v>14.457902872777019</v>
      </c>
      <c r="U4446" s="43">
        <f ca="1">_xll.BInterpol('Base CDI'!$H$4:$H$28,'Base CDI'!$I$4:$I$29,S4446,"Cubic","Extrapolate=Linear","MultiX=Average","Skip=True","Sort=True")</f>
        <v>14.292257181942544</v>
      </c>
    </row>
    <row r="4447" spans="16:21" x14ac:dyDescent="0.25">
      <c r="P4447" s="10">
        <v>40980</v>
      </c>
      <c r="Q4447">
        <v>27.913</v>
      </c>
      <c r="S4447" s="42">
        <f t="shared" ca="1" si="74"/>
        <v>50208</v>
      </c>
      <c r="T4447" s="43">
        <f ca="1">_xll.BInterpol('Base CDI'!$H$4:$H$28,'Base CDI'!$J$4:$J$29,S4447,"Cubic","Extrapolate=Linear","MultiX=Average","Skip=True","Sort=True")</f>
        <v>14.457908344733243</v>
      </c>
      <c r="U4447" s="43">
        <f ca="1">_xll.BInterpol('Base CDI'!$H$4:$H$28,'Base CDI'!$I$4:$I$29,S4447,"Cubic","Extrapolate=Linear","MultiX=Average","Skip=True","Sort=True")</f>
        <v>14.292270861833105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50209</v>
      </c>
      <c r="T4448" s="43">
        <f ca="1">_xll.BInterpol('Base CDI'!$H$4:$H$28,'Base CDI'!$J$4:$J$29,S4448,"Cubic","Extrapolate=Linear","MultiX=Average","Skip=True","Sort=True")</f>
        <v>14.457913816689468</v>
      </c>
      <c r="U4448" s="43">
        <f ca="1">_xll.BInterpol('Base CDI'!$H$4:$H$28,'Base CDI'!$I$4:$I$29,S4448,"Cubic","Extrapolate=Linear","MultiX=Average","Skip=True","Sort=True")</f>
        <v>14.292284541723665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50210</v>
      </c>
      <c r="T4449" s="43">
        <f ca="1">_xll.BInterpol('Base CDI'!$H$4:$H$28,'Base CDI'!$J$4:$J$29,S4449,"Cubic","Extrapolate=Linear","MultiX=Average","Skip=True","Sort=True")</f>
        <v>14.457919288645693</v>
      </c>
      <c r="U4449" s="43">
        <f ca="1">_xll.BInterpol('Base CDI'!$H$4:$H$28,'Base CDI'!$I$4:$I$29,S4449,"Cubic","Extrapolate=Linear","MultiX=Average","Skip=True","Sort=True")</f>
        <v>14.292298221614226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50211</v>
      </c>
      <c r="T4450" s="43">
        <f ca="1">_xll.BInterpol('Base CDI'!$H$4:$H$28,'Base CDI'!$J$4:$J$29,S4450,"Cubic","Extrapolate=Linear","MultiX=Average","Skip=True","Sort=True")</f>
        <v>14.457924760601916</v>
      </c>
      <c r="U4450" s="43">
        <f ca="1">_xll.BInterpol('Base CDI'!$H$4:$H$28,'Base CDI'!$I$4:$I$29,S4450,"Cubic","Extrapolate=Linear","MultiX=Average","Skip=True","Sort=True")</f>
        <v>14.292311901504787</v>
      </c>
    </row>
    <row r="4451" spans="16:21" x14ac:dyDescent="0.25">
      <c r="P4451" s="10">
        <v>40984</v>
      </c>
      <c r="Q4451">
        <v>27.95307</v>
      </c>
      <c r="S4451" s="42">
        <f t="shared" ca="1" si="74"/>
        <v>50212</v>
      </c>
      <c r="T4451" s="43">
        <f ca="1">_xll.BInterpol('Base CDI'!$H$4:$H$28,'Base CDI'!$J$4:$J$29,S4451,"Cubic","Extrapolate=Linear","MultiX=Average","Skip=True","Sort=True")</f>
        <v>14.457930232558141</v>
      </c>
      <c r="U4451" s="43">
        <f ca="1">_xll.BInterpol('Base CDI'!$H$4:$H$28,'Base CDI'!$I$4:$I$29,S4451,"Cubic","Extrapolate=Linear","MultiX=Average","Skip=True","Sort=True")</f>
        <v>14.292325581395348</v>
      </c>
    </row>
    <row r="4452" spans="16:21" x14ac:dyDescent="0.25">
      <c r="P4452" s="10">
        <v>40987</v>
      </c>
      <c r="Q4452">
        <v>27.96313</v>
      </c>
      <c r="S4452" s="42">
        <f t="shared" ca="1" si="74"/>
        <v>50213</v>
      </c>
      <c r="T4452" s="43">
        <f ca="1">_xll.BInterpol('Base CDI'!$H$4:$H$28,'Base CDI'!$J$4:$J$29,S4452,"Cubic","Extrapolate=Linear","MultiX=Average","Skip=True","Sort=True")</f>
        <v>14.457935704514364</v>
      </c>
      <c r="U4452" s="43">
        <f ca="1">_xll.BInterpol('Base CDI'!$H$4:$H$28,'Base CDI'!$I$4:$I$29,S4452,"Cubic","Extrapolate=Linear","MultiX=Average","Skip=True","Sort=True")</f>
        <v>14.292339261285909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50214</v>
      </c>
      <c r="T4453" s="43">
        <f ca="1">_xll.BInterpol('Base CDI'!$H$4:$H$28,'Base CDI'!$J$4:$J$29,S4453,"Cubic","Extrapolate=Linear","MultiX=Average","Skip=True","Sort=True")</f>
        <v>14.457941176470589</v>
      </c>
      <c r="U4453" s="43">
        <f ca="1">_xll.BInterpol('Base CDI'!$H$4:$H$28,'Base CDI'!$I$4:$I$29,S4453,"Cubic","Extrapolate=Linear","MultiX=Average","Skip=True","Sort=True")</f>
        <v>14.292352941176469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50215</v>
      </c>
      <c r="T4454" s="43">
        <f ca="1">_xll.BInterpol('Base CDI'!$H$4:$H$28,'Base CDI'!$J$4:$J$29,S4454,"Cubic","Extrapolate=Linear","MultiX=Average","Skip=True","Sort=True")</f>
        <v>14.457946648426814</v>
      </c>
      <c r="U4454" s="43">
        <f ca="1">_xll.BInterpol('Base CDI'!$H$4:$H$28,'Base CDI'!$I$4:$I$29,S4454,"Cubic","Extrapolate=Linear","MultiX=Average","Skip=True","Sort=True")</f>
        <v>14.29236662106703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50216</v>
      </c>
      <c r="T4455" s="43">
        <f ca="1">_xll.BInterpol('Base CDI'!$H$4:$H$28,'Base CDI'!$J$4:$J$29,S4455,"Cubic","Extrapolate=Linear","MultiX=Average","Skip=True","Sort=True")</f>
        <v>14.457952120383037</v>
      </c>
      <c r="U4455" s="43">
        <f ca="1">_xll.BInterpol('Base CDI'!$H$4:$H$28,'Base CDI'!$I$4:$I$29,S4455,"Cubic","Extrapolate=Linear","MultiX=Average","Skip=True","Sort=True")</f>
        <v>14.292380300957591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50217</v>
      </c>
      <c r="T4456" s="43">
        <f ca="1">_xll.BInterpol('Base CDI'!$H$4:$H$28,'Base CDI'!$J$4:$J$29,S4456,"Cubic","Extrapolate=Linear","MultiX=Average","Skip=True","Sort=True")</f>
        <v>14.457957592339262</v>
      </c>
      <c r="U4456" s="43">
        <f ca="1">_xll.BInterpol('Base CDI'!$H$4:$H$28,'Base CDI'!$I$4:$I$29,S4456,"Cubic","Extrapolate=Linear","MultiX=Average","Skip=True","Sort=True")</f>
        <v>14.292393980848152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50218</v>
      </c>
      <c r="T4457" s="43">
        <f ca="1">_xll.BInterpol('Base CDI'!$H$4:$H$28,'Base CDI'!$J$4:$J$29,S4457,"Cubic","Extrapolate=Linear","MultiX=Average","Skip=True","Sort=True")</f>
        <v>14.457963064295487</v>
      </c>
      <c r="U4457" s="43">
        <f ca="1">_xll.BInterpol('Base CDI'!$H$4:$H$28,'Base CDI'!$I$4:$I$29,S4457,"Cubic","Extrapolate=Linear","MultiX=Average","Skip=True","Sort=True")</f>
        <v>14.292407660738712</v>
      </c>
    </row>
    <row r="4458" spans="16:21" x14ac:dyDescent="0.25">
      <c r="P4458" s="10">
        <v>40995</v>
      </c>
      <c r="Q4458">
        <v>28.02355</v>
      </c>
      <c r="S4458" s="42">
        <f t="shared" ca="1" si="74"/>
        <v>50219</v>
      </c>
      <c r="T4458" s="43">
        <f ca="1">_xll.BInterpol('Base CDI'!$H$4:$H$28,'Base CDI'!$J$4:$J$29,S4458,"Cubic","Extrapolate=Linear","MultiX=Average","Skip=True","Sort=True")</f>
        <v>14.457968536251711</v>
      </c>
      <c r="U4458" s="43">
        <f ca="1">_xll.BInterpol('Base CDI'!$H$4:$H$28,'Base CDI'!$I$4:$I$29,S4458,"Cubic","Extrapolate=Linear","MultiX=Average","Skip=True","Sort=True")</f>
        <v>14.292421340629273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50220</v>
      </c>
      <c r="T4459" s="43">
        <f ca="1">_xll.BInterpol('Base CDI'!$H$4:$H$28,'Base CDI'!$J$4:$J$29,S4459,"Cubic","Extrapolate=Linear","MultiX=Average","Skip=True","Sort=True")</f>
        <v>14.457974008207936</v>
      </c>
      <c r="U4459" s="43">
        <f ca="1">_xll.BInterpol('Base CDI'!$H$4:$H$28,'Base CDI'!$I$4:$I$29,S4459,"Cubic","Extrapolate=Linear","MultiX=Average","Skip=True","Sort=True")</f>
        <v>14.292435020519834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50221</v>
      </c>
      <c r="T4460" s="43">
        <f ca="1">_xll.BInterpol('Base CDI'!$H$4:$H$28,'Base CDI'!$J$4:$J$29,S4460,"Cubic","Extrapolate=Linear","MultiX=Average","Skip=True","Sort=True")</f>
        <v>14.457979480164159</v>
      </c>
      <c r="U4460" s="43">
        <f ca="1">_xll.BInterpol('Base CDI'!$H$4:$H$28,'Base CDI'!$I$4:$I$29,S4460,"Cubic","Extrapolate=Linear","MultiX=Average","Skip=True","Sort=True")</f>
        <v>14.292448700410397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50222</v>
      </c>
      <c r="T4461" s="43">
        <f ca="1">_xll.BInterpol('Base CDI'!$H$4:$H$28,'Base CDI'!$J$4:$J$29,S4461,"Cubic","Extrapolate=Linear","MultiX=Average","Skip=True","Sort=True")</f>
        <v>14.457984952120384</v>
      </c>
      <c r="U4461" s="43">
        <f ca="1">_xll.BInterpol('Base CDI'!$H$4:$H$28,'Base CDI'!$I$4:$I$29,S4461,"Cubic","Extrapolate=Linear","MultiX=Average","Skip=True","Sort=True")</f>
        <v>14.292462380300957</v>
      </c>
    </row>
    <row r="4462" spans="16:21" x14ac:dyDescent="0.25">
      <c r="P4462" s="10">
        <v>41001</v>
      </c>
      <c r="Q4462">
        <v>28.06392</v>
      </c>
      <c r="S4462" s="42">
        <f t="shared" ca="1" si="74"/>
        <v>50223</v>
      </c>
      <c r="T4462" s="43">
        <f ca="1">_xll.BInterpol('Base CDI'!$H$4:$H$28,'Base CDI'!$J$4:$J$29,S4462,"Cubic","Extrapolate=Linear","MultiX=Average","Skip=True","Sort=True")</f>
        <v>14.457990424076609</v>
      </c>
      <c r="U4462" s="43">
        <f ca="1">_xll.BInterpol('Base CDI'!$H$4:$H$28,'Base CDI'!$I$4:$I$29,S4462,"Cubic","Extrapolate=Linear","MultiX=Average","Skip=True","Sort=True")</f>
        <v>14.292476060191518</v>
      </c>
    </row>
    <row r="4463" spans="16:21" x14ac:dyDescent="0.25">
      <c r="P4463" s="10">
        <v>41002</v>
      </c>
      <c r="Q4463">
        <v>28.07403</v>
      </c>
      <c r="S4463" s="42">
        <f t="shared" ca="1" si="74"/>
        <v>50224</v>
      </c>
      <c r="T4463" s="43">
        <f ca="1">_xll.BInterpol('Base CDI'!$H$4:$H$28,'Base CDI'!$J$4:$J$29,S4463,"Cubic","Extrapolate=Linear","MultiX=Average","Skip=True","Sort=True")</f>
        <v>14.457995896032832</v>
      </c>
      <c r="U4463" s="43">
        <f ca="1">_xll.BInterpol('Base CDI'!$H$4:$H$28,'Base CDI'!$I$4:$I$29,S4463,"Cubic","Extrapolate=Linear","MultiX=Average","Skip=True","Sort=True")</f>
        <v>14.292489740082079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50225</v>
      </c>
      <c r="T4464" s="43">
        <f ca="1">_xll.BInterpol('Base CDI'!$H$4:$H$28,'Base CDI'!$J$4:$J$29,S4464,"Cubic","Extrapolate=Linear","MultiX=Average","Skip=True","Sort=True")</f>
        <v>14.458001367989057</v>
      </c>
      <c r="U4464" s="43">
        <f ca="1">_xll.BInterpol('Base CDI'!$H$4:$H$28,'Base CDI'!$I$4:$I$29,S4464,"Cubic","Extrapolate=Linear","MultiX=Average","Skip=True","Sort=True")</f>
        <v>14.29250341997264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50226</v>
      </c>
      <c r="T4465" s="43">
        <f ca="1">_xll.BInterpol('Base CDI'!$H$4:$H$28,'Base CDI'!$J$4:$J$29,S4465,"Cubic","Extrapolate=Linear","MultiX=Average","Skip=True","Sort=True")</f>
        <v>14.458006839945282</v>
      </c>
      <c r="U4465" s="43">
        <f ca="1">_xll.BInterpol('Base CDI'!$H$4:$H$28,'Base CDI'!$I$4:$I$29,S4465,"Cubic","Extrapolate=Linear","MultiX=Average","Skip=True","Sort=True")</f>
        <v>14.292517099863201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50227</v>
      </c>
      <c r="T4466" s="43">
        <f ca="1">_xll.BInterpol('Base CDI'!$H$4:$H$28,'Base CDI'!$J$4:$J$29,S4466,"Cubic","Extrapolate=Linear","MultiX=Average","Skip=True","Sort=True")</f>
        <v>14.458012311901506</v>
      </c>
      <c r="U4466" s="43">
        <f ca="1">_xll.BInterpol('Base CDI'!$H$4:$H$28,'Base CDI'!$I$4:$I$29,S4466,"Cubic","Extrapolate=Linear","MultiX=Average","Skip=True","Sort=True")</f>
        <v>14.292530779753761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50228</v>
      </c>
      <c r="T4467" s="43">
        <f ca="1">_xll.BInterpol('Base CDI'!$H$4:$H$28,'Base CDI'!$J$4:$J$29,S4467,"Cubic","Extrapolate=Linear","MultiX=Average","Skip=True","Sort=True")</f>
        <v>14.458017783857731</v>
      </c>
      <c r="U4467" s="43">
        <f ca="1">_xll.BInterpol('Base CDI'!$H$4:$H$28,'Base CDI'!$I$4:$I$29,S4467,"Cubic","Extrapolate=Linear","MultiX=Average","Skip=True","Sort=True")</f>
        <v>14.292544459644322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50229</v>
      </c>
      <c r="T4468" s="43">
        <f ca="1">_xll.BInterpol('Base CDI'!$H$4:$H$28,'Base CDI'!$J$4:$J$29,S4468,"Cubic","Extrapolate=Linear","MultiX=Average","Skip=True","Sort=True")</f>
        <v>14.458023255813954</v>
      </c>
      <c r="U4468" s="43">
        <f ca="1">_xll.BInterpol('Base CDI'!$H$4:$H$28,'Base CDI'!$I$4:$I$29,S4468,"Cubic","Extrapolate=Linear","MultiX=Average","Skip=True","Sort=True")</f>
        <v>14.292558139534883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50230</v>
      </c>
      <c r="T4469" s="43">
        <f ca="1">_xll.BInterpol('Base CDI'!$H$4:$H$28,'Base CDI'!$J$4:$J$29,S4469,"Cubic","Extrapolate=Linear","MultiX=Average","Skip=True","Sort=True")</f>
        <v>14.458028727770179</v>
      </c>
      <c r="U4469" s="43">
        <f ca="1">_xll.BInterpol('Base CDI'!$H$4:$H$28,'Base CDI'!$I$4:$I$29,S4469,"Cubic","Extrapolate=Linear","MultiX=Average","Skip=True","Sort=True")</f>
        <v>14.292571819425444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50231</v>
      </c>
      <c r="T4470" s="43">
        <f ca="1">_xll.BInterpol('Base CDI'!$H$4:$H$28,'Base CDI'!$J$4:$J$29,S4470,"Cubic","Extrapolate=Linear","MultiX=Average","Skip=True","Sort=True")</f>
        <v>14.458034199726404</v>
      </c>
      <c r="U4470" s="43">
        <f ca="1">_xll.BInterpol('Base CDI'!$H$4:$H$28,'Base CDI'!$I$4:$I$29,S4470,"Cubic","Extrapolate=Linear","MultiX=Average","Skip=True","Sort=True")</f>
        <v>14.292585499316004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50232</v>
      </c>
      <c r="T4471" s="43">
        <f ca="1">_xll.BInterpol('Base CDI'!$H$4:$H$28,'Base CDI'!$J$4:$J$29,S4471,"Cubic","Extrapolate=Linear","MultiX=Average","Skip=True","Sort=True")</f>
        <v>14.458039671682627</v>
      </c>
      <c r="U4471" s="43">
        <f ca="1">_xll.BInterpol('Base CDI'!$H$4:$H$28,'Base CDI'!$I$4:$I$29,S4471,"Cubic","Extrapolate=Linear","MultiX=Average","Skip=True","Sort=True")</f>
        <v>14.292599179206565</v>
      </c>
    </row>
    <row r="4472" spans="16:21" x14ac:dyDescent="0.25">
      <c r="P4472" s="10">
        <v>41016</v>
      </c>
      <c r="Q4472">
        <v>28.16516</v>
      </c>
      <c r="S4472" s="42">
        <f t="shared" ca="1" si="74"/>
        <v>50233</v>
      </c>
      <c r="T4472" s="43">
        <f ca="1">_xll.BInterpol('Base CDI'!$H$4:$H$28,'Base CDI'!$J$4:$J$29,S4472,"Cubic","Extrapolate=Linear","MultiX=Average","Skip=True","Sort=True")</f>
        <v>14.458045143638852</v>
      </c>
      <c r="U4472" s="43">
        <f ca="1">_xll.BInterpol('Base CDI'!$H$4:$H$28,'Base CDI'!$I$4:$I$29,S4472,"Cubic","Extrapolate=Linear","MultiX=Average","Skip=True","Sort=True")</f>
        <v>14.292612859097126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50234</v>
      </c>
      <c r="T4473" s="43">
        <f ca="1">_xll.BInterpol('Base CDI'!$H$4:$H$28,'Base CDI'!$J$4:$J$29,S4473,"Cubic","Extrapolate=Linear","MultiX=Average","Skip=True","Sort=True")</f>
        <v>14.458050615595077</v>
      </c>
      <c r="U4473" s="43">
        <f ca="1">_xll.BInterpol('Base CDI'!$H$4:$H$28,'Base CDI'!$I$4:$I$29,S4473,"Cubic","Extrapolate=Linear","MultiX=Average","Skip=True","Sort=True")</f>
        <v>14.292626538987687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50235</v>
      </c>
      <c r="T4474" s="43">
        <f ca="1">_xll.BInterpol('Base CDI'!$H$4:$H$28,'Base CDI'!$J$4:$J$29,S4474,"Cubic","Extrapolate=Linear","MultiX=Average","Skip=True","Sort=True")</f>
        <v>14.4580560875513</v>
      </c>
      <c r="U4474" s="43">
        <f ca="1">_xll.BInterpol('Base CDI'!$H$4:$H$28,'Base CDI'!$I$4:$I$29,S4474,"Cubic","Extrapolate=Linear","MultiX=Average","Skip=True","Sort=True")</f>
        <v>14.292640218878248</v>
      </c>
    </row>
    <row r="4475" spans="16:21" x14ac:dyDescent="0.25">
      <c r="P4475" s="10">
        <v>41019</v>
      </c>
      <c r="Q4475">
        <v>28.19473</v>
      </c>
      <c r="S4475" s="42">
        <f t="shared" ca="1" si="74"/>
        <v>50236</v>
      </c>
      <c r="T4475" s="43">
        <f ca="1">_xll.BInterpol('Base CDI'!$H$4:$H$28,'Base CDI'!$J$4:$J$29,S4475,"Cubic","Extrapolate=Linear","MultiX=Average","Skip=True","Sort=True")</f>
        <v>14.458061559507525</v>
      </c>
      <c r="U4475" s="43">
        <f ca="1">_xll.BInterpol('Base CDI'!$H$4:$H$28,'Base CDI'!$I$4:$I$29,S4475,"Cubic","Extrapolate=Linear","MultiX=Average","Skip=True","Sort=True")</f>
        <v>14.292653898768808</v>
      </c>
    </row>
    <row r="4476" spans="16:21" x14ac:dyDescent="0.25">
      <c r="P4476" s="10">
        <v>41022</v>
      </c>
      <c r="Q4476">
        <v>28.2041</v>
      </c>
      <c r="S4476" s="42">
        <f t="shared" ca="1" si="74"/>
        <v>50237</v>
      </c>
      <c r="T4476" s="43">
        <f ca="1">_xll.BInterpol('Base CDI'!$H$4:$H$28,'Base CDI'!$J$4:$J$29,S4476,"Cubic","Extrapolate=Linear","MultiX=Average","Skip=True","Sort=True")</f>
        <v>14.458067031463749</v>
      </c>
      <c r="U4476" s="43">
        <f ca="1">_xll.BInterpol('Base CDI'!$H$4:$H$28,'Base CDI'!$I$4:$I$29,S4476,"Cubic","Extrapolate=Linear","MultiX=Average","Skip=True","Sort=True")</f>
        <v>14.292667578659369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50238</v>
      </c>
      <c r="T4477" s="43">
        <f ca="1">_xll.BInterpol('Base CDI'!$H$4:$H$28,'Base CDI'!$J$4:$J$29,S4477,"Cubic","Extrapolate=Linear","MultiX=Average","Skip=True","Sort=True")</f>
        <v>14.458072503419974</v>
      </c>
      <c r="U4477" s="43">
        <f ca="1">_xll.BInterpol('Base CDI'!$H$4:$H$28,'Base CDI'!$I$4:$I$29,S4477,"Cubic","Extrapolate=Linear","MultiX=Average","Skip=True","Sort=True")</f>
        <v>14.29268125854993</v>
      </c>
    </row>
    <row r="4478" spans="16:21" x14ac:dyDescent="0.25">
      <c r="P4478" s="10">
        <v>41024</v>
      </c>
      <c r="Q4478">
        <v>28.22287</v>
      </c>
      <c r="S4478" s="42">
        <f t="shared" ca="1" si="74"/>
        <v>50239</v>
      </c>
      <c r="T4478" s="43">
        <f ca="1">_xll.BInterpol('Base CDI'!$H$4:$H$28,'Base CDI'!$J$4:$J$29,S4478,"Cubic","Extrapolate=Linear","MultiX=Average","Skip=True","Sort=True")</f>
        <v>14.458077975376199</v>
      </c>
      <c r="U4478" s="43">
        <f ca="1">_xll.BInterpol('Base CDI'!$H$4:$H$28,'Base CDI'!$I$4:$I$29,S4478,"Cubic","Extrapolate=Linear","MultiX=Average","Skip=True","Sort=True")</f>
        <v>14.292694938440492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50240</v>
      </c>
      <c r="T4479" s="43">
        <f ca="1">_xll.BInterpol('Base CDI'!$H$4:$H$28,'Base CDI'!$J$4:$J$29,S4479,"Cubic","Extrapolate=Linear","MultiX=Average","Skip=True","Sort=True")</f>
        <v>14.458083447332422</v>
      </c>
      <c r="U4479" s="43">
        <f ca="1">_xll.BInterpol('Base CDI'!$H$4:$H$28,'Base CDI'!$I$4:$I$29,S4479,"Cubic","Extrapolate=Linear","MultiX=Average","Skip=True","Sort=True")</f>
        <v>14.292708618331053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50241</v>
      </c>
      <c r="T4480" s="43">
        <f ca="1">_xll.BInterpol('Base CDI'!$H$4:$H$28,'Base CDI'!$J$4:$J$29,S4480,"Cubic","Extrapolate=Linear","MultiX=Average","Skip=True","Sort=True")</f>
        <v>14.458088919288647</v>
      </c>
      <c r="U4480" s="43">
        <f ca="1">_xll.BInterpol('Base CDI'!$H$4:$H$28,'Base CDI'!$I$4:$I$29,S4480,"Cubic","Extrapolate=Linear","MultiX=Average","Skip=True","Sort=True")</f>
        <v>14.292722298221614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50242</v>
      </c>
      <c r="T4481" s="43">
        <f ca="1">_xll.BInterpol('Base CDI'!$H$4:$H$28,'Base CDI'!$J$4:$J$29,S4481,"Cubic","Extrapolate=Linear","MultiX=Average","Skip=True","Sort=True")</f>
        <v>14.45809439124487</v>
      </c>
      <c r="U4481" s="43">
        <f ca="1">_xll.BInterpol('Base CDI'!$H$4:$H$28,'Base CDI'!$I$4:$I$29,S4481,"Cubic","Extrapolate=Linear","MultiX=Average","Skip=True","Sort=True")</f>
        <v>14.292735978112175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50243</v>
      </c>
      <c r="T4482" s="43">
        <f ca="1">_xll.BInterpol('Base CDI'!$H$4:$H$28,'Base CDI'!$J$4:$J$29,S4482,"Cubic","Extrapolate=Linear","MultiX=Average","Skip=True","Sort=True")</f>
        <v>14.458099863201095</v>
      </c>
      <c r="U4482" s="43">
        <f ca="1">_xll.BInterpol('Base CDI'!$H$4:$H$28,'Base CDI'!$I$4:$I$29,S4482,"Cubic","Extrapolate=Linear","MultiX=Average","Skip=True","Sort=True")</f>
        <v>14.292749658002736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50244</v>
      </c>
      <c r="T4483" s="43">
        <f ca="1">_xll.BInterpol('Base CDI'!$H$4:$H$28,'Base CDI'!$J$4:$J$29,S4483,"Cubic","Extrapolate=Linear","MultiX=Average","Skip=True","Sort=True")</f>
        <v>14.45810533515732</v>
      </c>
      <c r="U4483" s="43">
        <f ca="1">_xll.BInterpol('Base CDI'!$H$4:$H$28,'Base CDI'!$I$4:$I$29,S4483,"Cubic","Extrapolate=Linear","MultiX=Average","Skip=True","Sort=True")</f>
        <v>14.292763337893296</v>
      </c>
    </row>
    <row r="4484" spans="16:21" x14ac:dyDescent="0.25">
      <c r="P4484" s="10">
        <v>41033</v>
      </c>
      <c r="Q4484">
        <v>28.27918</v>
      </c>
      <c r="S4484" s="42">
        <f t="shared" ca="1" si="74"/>
        <v>50245</v>
      </c>
      <c r="T4484" s="43">
        <f ca="1">_xll.BInterpol('Base CDI'!$H$4:$H$28,'Base CDI'!$J$4:$J$29,S4484,"Cubic","Extrapolate=Linear","MultiX=Average","Skip=True","Sort=True")</f>
        <v>14.458110807113544</v>
      </c>
      <c r="U4484" s="43">
        <f ca="1">_xll.BInterpol('Base CDI'!$H$4:$H$28,'Base CDI'!$I$4:$I$29,S4484,"Cubic","Extrapolate=Linear","MultiX=Average","Skip=True","Sort=True")</f>
        <v>14.292777017783857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50246</v>
      </c>
      <c r="T4485" s="43">
        <f ca="1">_xll.BInterpol('Base CDI'!$H$4:$H$28,'Base CDI'!$J$4:$J$29,S4485,"Cubic","Extrapolate=Linear","MultiX=Average","Skip=True","Sort=True")</f>
        <v>14.458116279069769</v>
      </c>
      <c r="U4485" s="43">
        <f ca="1">_xll.BInterpol('Base CDI'!$H$4:$H$28,'Base CDI'!$I$4:$I$29,S4485,"Cubic","Extrapolate=Linear","MultiX=Average","Skip=True","Sort=True")</f>
        <v>14.292790697674418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50247</v>
      </c>
      <c r="T4486" s="43">
        <f ca="1">_xll.BInterpol('Base CDI'!$H$4:$H$28,'Base CDI'!$J$4:$J$29,S4486,"Cubic","Extrapolate=Linear","MultiX=Average","Skip=True","Sort=True")</f>
        <v>14.458121751025994</v>
      </c>
      <c r="U4486" s="43">
        <f ca="1">_xll.BInterpol('Base CDI'!$H$4:$H$28,'Base CDI'!$I$4:$I$29,S4486,"Cubic","Extrapolate=Linear","MultiX=Average","Skip=True","Sort=True")</f>
        <v>14.292804377564979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50248</v>
      </c>
      <c r="T4487" s="43">
        <f ca="1">_xll.BInterpol('Base CDI'!$H$4:$H$28,'Base CDI'!$J$4:$J$29,S4487,"Cubic","Extrapolate=Linear","MultiX=Average","Skip=True","Sort=True")</f>
        <v>14.458127222982217</v>
      </c>
      <c r="U4487" s="43">
        <f ca="1">_xll.BInterpol('Base CDI'!$H$4:$H$28,'Base CDI'!$I$4:$I$29,S4487,"Cubic","Extrapolate=Linear","MultiX=Average","Skip=True","Sort=True")</f>
        <v>14.292818057455539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50249</v>
      </c>
      <c r="T4488" s="43">
        <f ca="1">_xll.BInterpol('Base CDI'!$H$4:$H$28,'Base CDI'!$J$4:$J$29,S4488,"Cubic","Extrapolate=Linear","MultiX=Average","Skip=True","Sort=True")</f>
        <v>14.458132694938442</v>
      </c>
      <c r="U4488" s="43">
        <f ca="1">_xll.BInterpol('Base CDI'!$H$4:$H$28,'Base CDI'!$I$4:$I$29,S4488,"Cubic","Extrapolate=Linear","MultiX=Average","Skip=True","Sort=True")</f>
        <v>14.2928317373461</v>
      </c>
    </row>
    <row r="4489" spans="16:21" x14ac:dyDescent="0.25">
      <c r="P4489" s="10">
        <v>41040</v>
      </c>
      <c r="Q4489">
        <v>28.32601</v>
      </c>
      <c r="S4489" s="42">
        <f t="shared" ca="1" si="74"/>
        <v>50250</v>
      </c>
      <c r="T4489" s="43">
        <f ca="1">_xll.BInterpol('Base CDI'!$H$4:$H$28,'Base CDI'!$J$4:$J$29,S4489,"Cubic","Extrapolate=Linear","MultiX=Average","Skip=True","Sort=True")</f>
        <v>14.458138166894665</v>
      </c>
      <c r="U4489" s="43">
        <f ca="1">_xll.BInterpol('Base CDI'!$H$4:$H$28,'Base CDI'!$I$4:$I$29,S4489,"Cubic","Extrapolate=Linear","MultiX=Average","Skip=True","Sort=True")</f>
        <v>14.292845417236661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50251</v>
      </c>
      <c r="T4490" s="43">
        <f ca="1">_xll.BInterpol('Base CDI'!$H$4:$H$28,'Base CDI'!$J$4:$J$29,S4490,"Cubic","Extrapolate=Linear","MultiX=Average","Skip=True","Sort=True")</f>
        <v>14.45814363885089</v>
      </c>
      <c r="U4490" s="43">
        <f ca="1">_xll.BInterpol('Base CDI'!$H$4:$H$28,'Base CDI'!$I$4:$I$29,S4490,"Cubic","Extrapolate=Linear","MultiX=Average","Skip=True","Sort=True")</f>
        <v>14.292859097127222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50252</v>
      </c>
      <c r="T4491" s="43">
        <f ca="1">_xll.BInterpol('Base CDI'!$H$4:$H$28,'Base CDI'!$J$4:$J$29,S4491,"Cubic","Extrapolate=Linear","MultiX=Average","Skip=True","Sort=True")</f>
        <v>14.458149110807115</v>
      </c>
      <c r="U4491" s="43">
        <f ca="1">_xll.BInterpol('Base CDI'!$H$4:$H$28,'Base CDI'!$I$4:$I$29,S4491,"Cubic","Extrapolate=Linear","MultiX=Average","Skip=True","Sort=True")</f>
        <v>14.292872777017783</v>
      </c>
    </row>
    <row r="4492" spans="16:21" x14ac:dyDescent="0.25">
      <c r="P4492" s="10">
        <v>41045</v>
      </c>
      <c r="Q4492">
        <v>28.35408</v>
      </c>
      <c r="S4492" s="42">
        <f t="shared" ca="1" si="75"/>
        <v>50253</v>
      </c>
      <c r="T4492" s="43">
        <f ca="1">_xll.BInterpol('Base CDI'!$H$4:$H$28,'Base CDI'!$J$4:$J$29,S4492,"Cubic","Extrapolate=Linear","MultiX=Average","Skip=True","Sort=True")</f>
        <v>14.458154582763338</v>
      </c>
      <c r="U4492" s="43">
        <f ca="1">_xll.BInterpol('Base CDI'!$H$4:$H$28,'Base CDI'!$I$4:$I$29,S4492,"Cubic","Extrapolate=Linear","MultiX=Average","Skip=True","Sort=True")</f>
        <v>14.292886456908343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50254</v>
      </c>
      <c r="T4493" s="43">
        <f ca="1">_xll.BInterpol('Base CDI'!$H$4:$H$28,'Base CDI'!$J$4:$J$29,S4493,"Cubic","Extrapolate=Linear","MultiX=Average","Skip=True","Sort=True")</f>
        <v>14.458160054719563</v>
      </c>
      <c r="U4493" s="43">
        <f ca="1">_xll.BInterpol('Base CDI'!$H$4:$H$28,'Base CDI'!$I$4:$I$29,S4493,"Cubic","Extrapolate=Linear","MultiX=Average","Skip=True","Sort=True")</f>
        <v>14.292900136798904</v>
      </c>
    </row>
    <row r="4494" spans="16:21" x14ac:dyDescent="0.25">
      <c r="P4494" s="10">
        <v>41047</v>
      </c>
      <c r="Q4494">
        <v>28.37293</v>
      </c>
      <c r="S4494" s="42">
        <f t="shared" ca="1" si="75"/>
        <v>50255</v>
      </c>
      <c r="T4494" s="43">
        <f ca="1">_xll.BInterpol('Base CDI'!$H$4:$H$28,'Base CDI'!$J$4:$J$29,S4494,"Cubic","Extrapolate=Linear","MultiX=Average","Skip=True","Sort=True")</f>
        <v>14.458165526675788</v>
      </c>
      <c r="U4494" s="43">
        <f ca="1">_xll.BInterpol('Base CDI'!$H$4:$H$28,'Base CDI'!$I$4:$I$29,S4494,"Cubic","Extrapolate=Linear","MultiX=Average","Skip=True","Sort=True")</f>
        <v>14.292913816689465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50256</v>
      </c>
      <c r="T4495" s="43">
        <f ca="1">_xll.BInterpol('Base CDI'!$H$4:$H$28,'Base CDI'!$J$4:$J$29,S4495,"Cubic","Extrapolate=Linear","MultiX=Average","Skip=True","Sort=True")</f>
        <v>14.458170998632012</v>
      </c>
      <c r="U4495" s="43">
        <f ca="1">_xll.BInterpol('Base CDI'!$H$4:$H$28,'Base CDI'!$I$4:$I$29,S4495,"Cubic","Extrapolate=Linear","MultiX=Average","Skip=True","Sort=True")</f>
        <v>14.292927496580026</v>
      </c>
    </row>
    <row r="4496" spans="16:21" x14ac:dyDescent="0.25">
      <c r="P4496" s="10">
        <v>41051</v>
      </c>
      <c r="Q4496">
        <v>28.39181</v>
      </c>
      <c r="S4496" s="42">
        <f t="shared" ca="1" si="75"/>
        <v>50257</v>
      </c>
      <c r="T4496" s="43">
        <f ca="1">_xll.BInterpol('Base CDI'!$H$4:$H$28,'Base CDI'!$J$4:$J$29,S4496,"Cubic","Extrapolate=Linear","MultiX=Average","Skip=True","Sort=True")</f>
        <v>14.458176470588237</v>
      </c>
      <c r="U4496" s="43">
        <f ca="1">_xll.BInterpol('Base CDI'!$H$4:$H$28,'Base CDI'!$I$4:$I$29,S4496,"Cubic","Extrapolate=Linear","MultiX=Average","Skip=True","Sort=True")</f>
        <v>14.292941176470586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50258</v>
      </c>
      <c r="T4497" s="43">
        <f ca="1">_xll.BInterpol('Base CDI'!$H$4:$H$28,'Base CDI'!$J$4:$J$29,S4497,"Cubic","Extrapolate=Linear","MultiX=Average","Skip=True","Sort=True")</f>
        <v>14.45818194254446</v>
      </c>
      <c r="U4497" s="43">
        <f ca="1">_xll.BInterpol('Base CDI'!$H$4:$H$28,'Base CDI'!$I$4:$I$29,S4497,"Cubic","Extrapolate=Linear","MultiX=Average","Skip=True","Sort=True")</f>
        <v>14.292954856361149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50259</v>
      </c>
      <c r="T4498" s="43">
        <f ca="1">_xll.BInterpol('Base CDI'!$H$4:$H$28,'Base CDI'!$J$4:$J$29,S4498,"Cubic","Extrapolate=Linear","MultiX=Average","Skip=True","Sort=True")</f>
        <v>14.458187414500685</v>
      </c>
      <c r="U4498" s="43">
        <f ca="1">_xll.BInterpol('Base CDI'!$H$4:$H$28,'Base CDI'!$I$4:$I$29,S4498,"Cubic","Extrapolate=Linear","MultiX=Average","Skip=True","Sort=True")</f>
        <v>14.29296853625171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50260</v>
      </c>
      <c r="T4499" s="43">
        <f ca="1">_xll.BInterpol('Base CDI'!$H$4:$H$28,'Base CDI'!$J$4:$J$29,S4499,"Cubic","Extrapolate=Linear","MultiX=Average","Skip=True","Sort=True")</f>
        <v>14.45819288645691</v>
      </c>
      <c r="U4499" s="43">
        <f ca="1">_xll.BInterpol('Base CDI'!$H$4:$H$28,'Base CDI'!$I$4:$I$29,S4499,"Cubic","Extrapolate=Linear","MultiX=Average","Skip=True","Sort=True")</f>
        <v>14.292982216142271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50261</v>
      </c>
      <c r="T4500" s="43">
        <f ca="1">_xll.BInterpol('Base CDI'!$H$4:$H$28,'Base CDI'!$J$4:$J$29,S4500,"Cubic","Extrapolate=Linear","MultiX=Average","Skip=True","Sort=True")</f>
        <v>14.458198358413133</v>
      </c>
      <c r="U4500" s="43">
        <f ca="1">_xll.BInterpol('Base CDI'!$H$4:$H$28,'Base CDI'!$I$4:$I$29,S4500,"Cubic","Extrapolate=Linear","MultiX=Average","Skip=True","Sort=True")</f>
        <v>14.292995896032831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50262</v>
      </c>
      <c r="T4501" s="43">
        <f ca="1">_xll.BInterpol('Base CDI'!$H$4:$H$28,'Base CDI'!$J$4:$J$29,S4501,"Cubic","Extrapolate=Linear","MultiX=Average","Skip=True","Sort=True")</f>
        <v>14.458203830369358</v>
      </c>
      <c r="U4501" s="43">
        <f ca="1">_xll.BInterpol('Base CDI'!$H$4:$H$28,'Base CDI'!$I$4:$I$29,S4501,"Cubic","Extrapolate=Linear","MultiX=Average","Skip=True","Sort=True")</f>
        <v>14.293009575923392</v>
      </c>
    </row>
    <row r="4502" spans="16:21" x14ac:dyDescent="0.25">
      <c r="P4502" s="10">
        <v>41059</v>
      </c>
      <c r="Q4502">
        <v>28.44877</v>
      </c>
      <c r="S4502" s="42">
        <f t="shared" ca="1" si="75"/>
        <v>50263</v>
      </c>
      <c r="T4502" s="43">
        <f ca="1">_xll.BInterpol('Base CDI'!$H$4:$H$28,'Base CDI'!$J$4:$J$29,S4502,"Cubic","Extrapolate=Linear","MultiX=Average","Skip=True","Sort=True")</f>
        <v>14.458209302325583</v>
      </c>
      <c r="U4502" s="43">
        <f ca="1">_xll.BInterpol('Base CDI'!$H$4:$H$28,'Base CDI'!$I$4:$I$29,S4502,"Cubic","Extrapolate=Linear","MultiX=Average","Skip=True","Sort=True")</f>
        <v>14.293023255813953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50264</v>
      </c>
      <c r="T4503" s="43">
        <f ca="1">_xll.BInterpol('Base CDI'!$H$4:$H$28,'Base CDI'!$J$4:$J$29,S4503,"Cubic","Extrapolate=Linear","MultiX=Average","Skip=True","Sort=True")</f>
        <v>14.458214774281807</v>
      </c>
      <c r="U4503" s="43">
        <f ca="1">_xll.BInterpol('Base CDI'!$H$4:$H$28,'Base CDI'!$I$4:$I$29,S4503,"Cubic","Extrapolate=Linear","MultiX=Average","Skip=True","Sort=True")</f>
        <v>14.293036935704514</v>
      </c>
    </row>
    <row r="4504" spans="16:21" x14ac:dyDescent="0.25">
      <c r="P4504" s="10">
        <v>41061</v>
      </c>
      <c r="Q4504">
        <v>28.46734</v>
      </c>
      <c r="S4504" s="42">
        <f t="shared" ca="1" si="75"/>
        <v>50265</v>
      </c>
      <c r="T4504" s="43">
        <f ca="1">_xll.BInterpol('Base CDI'!$H$4:$H$28,'Base CDI'!$J$4:$J$29,S4504,"Cubic","Extrapolate=Linear","MultiX=Average","Skip=True","Sort=True")</f>
        <v>14.458220246238032</v>
      </c>
      <c r="U4504" s="43">
        <f ca="1">_xll.BInterpol('Base CDI'!$H$4:$H$28,'Base CDI'!$I$4:$I$29,S4504,"Cubic","Extrapolate=Linear","MultiX=Average","Skip=True","Sort=True")</f>
        <v>14.293050615595075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50266</v>
      </c>
      <c r="T4505" s="43">
        <f ca="1">_xll.BInterpol('Base CDI'!$H$4:$H$28,'Base CDI'!$J$4:$J$29,S4505,"Cubic","Extrapolate=Linear","MultiX=Average","Skip=True","Sort=True")</f>
        <v>14.458225718194255</v>
      </c>
      <c r="U4505" s="43">
        <f ca="1">_xll.BInterpol('Base CDI'!$H$4:$H$28,'Base CDI'!$I$4:$I$29,S4505,"Cubic","Extrapolate=Linear","MultiX=Average","Skip=True","Sort=True")</f>
        <v>14.293064295485635</v>
      </c>
    </row>
    <row r="4506" spans="16:21" x14ac:dyDescent="0.25">
      <c r="P4506" s="10">
        <v>41065</v>
      </c>
      <c r="Q4506">
        <v>28.48546</v>
      </c>
      <c r="S4506" s="42">
        <f t="shared" ca="1" si="75"/>
        <v>50267</v>
      </c>
      <c r="T4506" s="43">
        <f ca="1">_xll.BInterpol('Base CDI'!$H$4:$H$28,'Base CDI'!$J$4:$J$29,S4506,"Cubic","Extrapolate=Linear","MultiX=Average","Skip=True","Sort=True")</f>
        <v>14.45823119015048</v>
      </c>
      <c r="U4506" s="43">
        <f ca="1">_xll.BInterpol('Base CDI'!$H$4:$H$28,'Base CDI'!$I$4:$I$29,S4506,"Cubic","Extrapolate=Linear","MultiX=Average","Skip=True","Sort=True")</f>
        <v>14.293077975376196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50268</v>
      </c>
      <c r="T4507" s="43">
        <f ca="1">_xll.BInterpol('Base CDI'!$H$4:$H$28,'Base CDI'!$J$4:$J$29,S4507,"Cubic","Extrapolate=Linear","MultiX=Average","Skip=True","Sort=True")</f>
        <v>14.458236662106705</v>
      </c>
      <c r="U4507" s="43">
        <f ca="1">_xll.BInterpol('Base CDI'!$H$4:$H$28,'Base CDI'!$I$4:$I$29,S4507,"Cubic","Extrapolate=Linear","MultiX=Average","Skip=True","Sort=True")</f>
        <v>14.293091655266757</v>
      </c>
    </row>
    <row r="4508" spans="16:21" x14ac:dyDescent="0.25">
      <c r="P4508" s="10">
        <v>41068</v>
      </c>
      <c r="Q4508">
        <v>28.50357</v>
      </c>
      <c r="S4508" s="42">
        <f t="shared" ca="1" si="75"/>
        <v>50269</v>
      </c>
      <c r="T4508" s="43">
        <f ca="1">_xll.BInterpol('Base CDI'!$H$4:$H$28,'Base CDI'!$J$4:$J$29,S4508,"Cubic","Extrapolate=Linear","MultiX=Average","Skip=True","Sort=True")</f>
        <v>14.458242134062928</v>
      </c>
      <c r="U4508" s="43">
        <f ca="1">_xll.BInterpol('Base CDI'!$H$4:$H$28,'Base CDI'!$I$4:$I$29,S4508,"Cubic","Extrapolate=Linear","MultiX=Average","Skip=True","Sort=True")</f>
        <v>14.293105335157318</v>
      </c>
    </row>
    <row r="4509" spans="16:21" x14ac:dyDescent="0.25">
      <c r="P4509" s="10">
        <v>41071</v>
      </c>
      <c r="Q4509">
        <v>28.51266</v>
      </c>
      <c r="S4509" s="42">
        <f t="shared" ca="1" si="75"/>
        <v>50270</v>
      </c>
      <c r="T4509" s="43">
        <f ca="1">_xll.BInterpol('Base CDI'!$H$4:$H$28,'Base CDI'!$J$4:$J$29,S4509,"Cubic","Extrapolate=Linear","MultiX=Average","Skip=True","Sort=True")</f>
        <v>14.458247606019153</v>
      </c>
      <c r="U4509" s="43">
        <f ca="1">_xll.BInterpol('Base CDI'!$H$4:$H$28,'Base CDI'!$I$4:$I$29,S4509,"Cubic","Extrapolate=Linear","MultiX=Average","Skip=True","Sort=True")</f>
        <v>14.293119015047878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50271</v>
      </c>
      <c r="T4510" s="43">
        <f ca="1">_xll.BInterpol('Base CDI'!$H$4:$H$28,'Base CDI'!$J$4:$J$29,S4510,"Cubic","Extrapolate=Linear","MultiX=Average","Skip=True","Sort=True")</f>
        <v>14.458253077975378</v>
      </c>
      <c r="U4510" s="43">
        <f ca="1">_xll.BInterpol('Base CDI'!$H$4:$H$28,'Base CDI'!$I$4:$I$29,S4510,"Cubic","Extrapolate=Linear","MultiX=Average","Skip=True","Sort=True")</f>
        <v>14.293132694938439</v>
      </c>
    </row>
    <row r="4511" spans="16:21" x14ac:dyDescent="0.25">
      <c r="P4511" s="10">
        <v>41073</v>
      </c>
      <c r="Q4511">
        <v>28.53077</v>
      </c>
      <c r="S4511" s="42">
        <f t="shared" ca="1" si="75"/>
        <v>50272</v>
      </c>
      <c r="T4511" s="43">
        <f ca="1">_xll.BInterpol('Base CDI'!$H$4:$H$28,'Base CDI'!$J$4:$J$29,S4511,"Cubic","Extrapolate=Linear","MultiX=Average","Skip=True","Sort=True")</f>
        <v>14.458258549931601</v>
      </c>
      <c r="U4511" s="43">
        <f ca="1">_xll.BInterpol('Base CDI'!$H$4:$H$28,'Base CDI'!$I$4:$I$29,S4511,"Cubic","Extrapolate=Linear","MultiX=Average","Skip=True","Sort=True")</f>
        <v>14.293146374829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50273</v>
      </c>
      <c r="T4512" s="43">
        <f ca="1">_xll.BInterpol('Base CDI'!$H$4:$H$28,'Base CDI'!$J$4:$J$29,S4512,"Cubic","Extrapolate=Linear","MultiX=Average","Skip=True","Sort=True")</f>
        <v>14.458264021887826</v>
      </c>
      <c r="U4512" s="43">
        <f ca="1">_xll.BInterpol('Base CDI'!$H$4:$H$28,'Base CDI'!$I$4:$I$29,S4512,"Cubic","Extrapolate=Linear","MultiX=Average","Skip=True","Sort=True")</f>
        <v>14.293160054719561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50274</v>
      </c>
      <c r="T4513" s="43">
        <f ca="1">_xll.BInterpol('Base CDI'!$H$4:$H$28,'Base CDI'!$J$4:$J$29,S4513,"Cubic","Extrapolate=Linear","MultiX=Average","Skip=True","Sort=True")</f>
        <v>14.45826949384405</v>
      </c>
      <c r="U4513" s="43">
        <f ca="1">_xll.BInterpol('Base CDI'!$H$4:$H$28,'Base CDI'!$I$4:$I$29,S4513,"Cubic","Extrapolate=Linear","MultiX=Average","Skip=True","Sort=True")</f>
        <v>14.293173734610122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50275</v>
      </c>
      <c r="T4514" s="43">
        <f ca="1">_xll.BInterpol('Base CDI'!$H$4:$H$28,'Base CDI'!$J$4:$J$29,S4514,"Cubic","Extrapolate=Linear","MultiX=Average","Skip=True","Sort=True")</f>
        <v>14.458274965800275</v>
      </c>
      <c r="U4514" s="43">
        <f ca="1">_xll.BInterpol('Base CDI'!$H$4:$H$28,'Base CDI'!$I$4:$I$29,S4514,"Cubic","Extrapolate=Linear","MultiX=Average","Skip=True","Sort=True")</f>
        <v>14.293187414500682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50276</v>
      </c>
      <c r="T4515" s="43">
        <f ca="1">_xll.BInterpol('Base CDI'!$H$4:$H$28,'Base CDI'!$J$4:$J$29,S4515,"Cubic","Extrapolate=Linear","MultiX=Average","Skip=True","Sort=True")</f>
        <v>14.4582804377565</v>
      </c>
      <c r="U4515" s="43">
        <f ca="1">_xll.BInterpol('Base CDI'!$H$4:$H$28,'Base CDI'!$I$4:$I$29,S4515,"Cubic","Extrapolate=Linear","MultiX=Average","Skip=True","Sort=True")</f>
        <v>14.293201094391243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50277</v>
      </c>
      <c r="T4516" s="43">
        <f ca="1">_xll.BInterpol('Base CDI'!$H$4:$H$28,'Base CDI'!$J$4:$J$29,S4516,"Cubic","Extrapolate=Linear","MultiX=Average","Skip=True","Sort=True")</f>
        <v>14.458285909712723</v>
      </c>
      <c r="U4516" s="43">
        <f ca="1">_xll.BInterpol('Base CDI'!$H$4:$H$28,'Base CDI'!$I$4:$I$29,S4516,"Cubic","Extrapolate=Linear","MultiX=Average","Skip=True","Sort=True")</f>
        <v>14.293214774281806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50278</v>
      </c>
      <c r="T4517" s="43">
        <f ca="1">_xll.BInterpol('Base CDI'!$H$4:$H$28,'Base CDI'!$J$4:$J$29,S4517,"Cubic","Extrapolate=Linear","MultiX=Average","Skip=True","Sort=True")</f>
        <v>14.458291381668948</v>
      </c>
      <c r="U4517" s="43">
        <f ca="1">_xll.BInterpol('Base CDI'!$H$4:$H$28,'Base CDI'!$I$4:$I$29,S4517,"Cubic","Extrapolate=Linear","MultiX=Average","Skip=True","Sort=True")</f>
        <v>14.293228454172366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50279</v>
      </c>
      <c r="T4518" s="43">
        <f ca="1">_xll.BInterpol('Base CDI'!$H$4:$H$28,'Base CDI'!$J$4:$J$29,S4518,"Cubic","Extrapolate=Linear","MultiX=Average","Skip=True","Sort=True")</f>
        <v>14.458296853625173</v>
      </c>
      <c r="U4518" s="43">
        <f ca="1">_xll.BInterpol('Base CDI'!$H$4:$H$28,'Base CDI'!$I$4:$I$29,S4518,"Cubic","Extrapolate=Linear","MultiX=Average","Skip=True","Sort=True")</f>
        <v>14.293242134062927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50280</v>
      </c>
      <c r="T4519" s="43">
        <f ca="1">_xll.BInterpol('Base CDI'!$H$4:$H$28,'Base CDI'!$J$4:$J$29,S4519,"Cubic","Extrapolate=Linear","MultiX=Average","Skip=True","Sort=True")</f>
        <v>14.458302325581396</v>
      </c>
      <c r="U4519" s="43">
        <f ca="1">_xll.BInterpol('Base CDI'!$H$4:$H$28,'Base CDI'!$I$4:$I$29,S4519,"Cubic","Extrapolate=Linear","MultiX=Average","Skip=True","Sort=True")</f>
        <v>14.293255813953488</v>
      </c>
    </row>
    <row r="4520" spans="16:21" x14ac:dyDescent="0.25">
      <c r="P4520" s="10">
        <v>41086</v>
      </c>
      <c r="Q4520">
        <v>28.61262</v>
      </c>
      <c r="S4520" s="42">
        <f t="shared" ca="1" si="75"/>
        <v>50281</v>
      </c>
      <c r="T4520" s="43">
        <f ca="1">_xll.BInterpol('Base CDI'!$H$4:$H$28,'Base CDI'!$J$4:$J$29,S4520,"Cubic","Extrapolate=Linear","MultiX=Average","Skip=True","Sort=True")</f>
        <v>14.458307797537621</v>
      </c>
      <c r="U4520" s="43">
        <f ca="1">_xll.BInterpol('Base CDI'!$H$4:$H$28,'Base CDI'!$I$4:$I$29,S4520,"Cubic","Extrapolate=Linear","MultiX=Average","Skip=True","Sort=True")</f>
        <v>14.293269493844049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50282</v>
      </c>
      <c r="T4521" s="43">
        <f ca="1">_xll.BInterpol('Base CDI'!$H$4:$H$28,'Base CDI'!$J$4:$J$29,S4521,"Cubic","Extrapolate=Linear","MultiX=Average","Skip=True","Sort=True")</f>
        <v>14.458313269493845</v>
      </c>
      <c r="U4521" s="43">
        <f ca="1">_xll.BInterpol('Base CDI'!$H$4:$H$28,'Base CDI'!$I$4:$I$29,S4521,"Cubic","Extrapolate=Linear","MultiX=Average","Skip=True","Sort=True")</f>
        <v>14.29328317373461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50283</v>
      </c>
      <c r="T4522" s="43">
        <f ca="1">_xll.BInterpol('Base CDI'!$H$4:$H$28,'Base CDI'!$J$4:$J$29,S4522,"Cubic","Extrapolate=Linear","MultiX=Average","Skip=True","Sort=True")</f>
        <v>14.45831874145007</v>
      </c>
      <c r="U4522" s="43">
        <f ca="1">_xll.BInterpol('Base CDI'!$H$4:$H$28,'Base CDI'!$I$4:$I$29,S4522,"Cubic","Extrapolate=Linear","MultiX=Average","Skip=True","Sort=True")</f>
        <v>14.29329685362517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50284</v>
      </c>
      <c r="T4523" s="43">
        <f ca="1">_xll.BInterpol('Base CDI'!$H$4:$H$28,'Base CDI'!$J$4:$J$29,S4523,"Cubic","Extrapolate=Linear","MultiX=Average","Skip=True","Sort=True")</f>
        <v>14.458324213406295</v>
      </c>
      <c r="U4523" s="43">
        <f ca="1">_xll.BInterpol('Base CDI'!$H$4:$H$28,'Base CDI'!$I$4:$I$29,S4523,"Cubic","Extrapolate=Linear","MultiX=Average","Skip=True","Sort=True")</f>
        <v>14.293310533515731</v>
      </c>
    </row>
    <row r="4524" spans="16:21" x14ac:dyDescent="0.25">
      <c r="P4524" s="10">
        <v>41092</v>
      </c>
      <c r="Q4524">
        <v>28.64913</v>
      </c>
      <c r="S4524" s="42">
        <f t="shared" ca="1" si="75"/>
        <v>50285</v>
      </c>
      <c r="T4524" s="43">
        <f ca="1">_xll.BInterpol('Base CDI'!$H$4:$H$28,'Base CDI'!$J$4:$J$29,S4524,"Cubic","Extrapolate=Linear","MultiX=Average","Skip=True","Sort=True")</f>
        <v>14.458329685362518</v>
      </c>
      <c r="U4524" s="43">
        <f ca="1">_xll.BInterpol('Base CDI'!$H$4:$H$28,'Base CDI'!$I$4:$I$29,S4524,"Cubic","Extrapolate=Linear","MultiX=Average","Skip=True","Sort=True")</f>
        <v>14.293324213406292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50286</v>
      </c>
      <c r="T4525" s="43">
        <f ca="1">_xll.BInterpol('Base CDI'!$H$4:$H$28,'Base CDI'!$J$4:$J$29,S4525,"Cubic","Extrapolate=Linear","MultiX=Average","Skip=True","Sort=True")</f>
        <v>14.458335157318743</v>
      </c>
      <c r="U4525" s="43">
        <f ca="1">_xll.BInterpol('Base CDI'!$H$4:$H$28,'Base CDI'!$I$4:$I$29,S4525,"Cubic","Extrapolate=Linear","MultiX=Average","Skip=True","Sort=True")</f>
        <v>14.293337893296853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50287</v>
      </c>
      <c r="T4526" s="43">
        <f ca="1">_xll.BInterpol('Base CDI'!$H$4:$H$28,'Base CDI'!$J$4:$J$29,S4526,"Cubic","Extrapolate=Linear","MultiX=Average","Skip=True","Sort=True")</f>
        <v>14.458340629274966</v>
      </c>
      <c r="U4526" s="43">
        <f ca="1">_xll.BInterpol('Base CDI'!$H$4:$H$28,'Base CDI'!$I$4:$I$29,S4526,"Cubic","Extrapolate=Linear","MultiX=Average","Skip=True","Sort=True")</f>
        <v>14.293351573187413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50288</v>
      </c>
      <c r="T4527" s="43">
        <f ca="1">_xll.BInterpol('Base CDI'!$H$4:$H$28,'Base CDI'!$J$4:$J$29,S4527,"Cubic","Extrapolate=Linear","MultiX=Average","Skip=True","Sort=True")</f>
        <v>14.458346101231191</v>
      </c>
      <c r="U4527" s="43">
        <f ca="1">_xll.BInterpol('Base CDI'!$H$4:$H$28,'Base CDI'!$I$4:$I$29,S4527,"Cubic","Extrapolate=Linear","MultiX=Average","Skip=True","Sort=True")</f>
        <v>14.293365253077974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50289</v>
      </c>
      <c r="T4528" s="43">
        <f ca="1">_xll.BInterpol('Base CDI'!$H$4:$H$28,'Base CDI'!$J$4:$J$29,S4528,"Cubic","Extrapolate=Linear","MultiX=Average","Skip=True","Sort=True")</f>
        <v>14.458351573187416</v>
      </c>
      <c r="U4528" s="43">
        <f ca="1">_xll.BInterpol('Base CDI'!$H$4:$H$28,'Base CDI'!$I$4:$I$29,S4528,"Cubic","Extrapolate=Linear","MultiX=Average","Skip=True","Sort=True")</f>
        <v>14.293378932968535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50290</v>
      </c>
      <c r="T4529" s="43">
        <f ca="1">_xll.BInterpol('Base CDI'!$H$4:$H$28,'Base CDI'!$J$4:$J$29,S4529,"Cubic","Extrapolate=Linear","MultiX=Average","Skip=True","Sort=True")</f>
        <v>14.458357045143639</v>
      </c>
      <c r="U4529" s="43">
        <f ca="1">_xll.BInterpol('Base CDI'!$H$4:$H$28,'Base CDI'!$I$4:$I$29,S4529,"Cubic","Extrapolate=Linear","MultiX=Average","Skip=True","Sort=True")</f>
        <v>14.293392612859096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50291</v>
      </c>
      <c r="T4530" s="43">
        <f ca="1">_xll.BInterpol('Base CDI'!$H$4:$H$28,'Base CDI'!$J$4:$J$29,S4530,"Cubic","Extrapolate=Linear","MultiX=Average","Skip=True","Sort=True")</f>
        <v>14.458362517099864</v>
      </c>
      <c r="U4530" s="43">
        <f ca="1">_xll.BInterpol('Base CDI'!$H$4:$H$28,'Base CDI'!$I$4:$I$29,S4530,"Cubic","Extrapolate=Linear","MultiX=Average","Skip=True","Sort=True")</f>
        <v>14.293406292749657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50292</v>
      </c>
      <c r="T4531" s="43">
        <f ca="1">_xll.BInterpol('Base CDI'!$H$4:$H$28,'Base CDI'!$J$4:$J$29,S4531,"Cubic","Extrapolate=Linear","MultiX=Average","Skip=True","Sort=True")</f>
        <v>14.458367989056089</v>
      </c>
      <c r="U4531" s="43">
        <f ca="1">_xll.BInterpol('Base CDI'!$H$4:$H$28,'Base CDI'!$I$4:$I$29,S4531,"Cubic","Extrapolate=Linear","MultiX=Average","Skip=True","Sort=True")</f>
        <v>14.293419972640217</v>
      </c>
    </row>
    <row r="4532" spans="16:21" x14ac:dyDescent="0.25">
      <c r="P4532" s="10">
        <v>41102</v>
      </c>
      <c r="Q4532">
        <v>28.72213</v>
      </c>
      <c r="S4532" s="42">
        <f t="shared" ca="1" si="75"/>
        <v>50293</v>
      </c>
      <c r="T4532" s="43">
        <f ca="1">_xll.BInterpol('Base CDI'!$H$4:$H$28,'Base CDI'!$J$4:$J$29,S4532,"Cubic","Extrapolate=Linear","MultiX=Average","Skip=True","Sort=True")</f>
        <v>14.458373461012313</v>
      </c>
      <c r="U4532" s="43">
        <f ca="1">_xll.BInterpol('Base CDI'!$H$4:$H$28,'Base CDI'!$I$4:$I$29,S4532,"Cubic","Extrapolate=Linear","MultiX=Average","Skip=True","Sort=True")</f>
        <v>14.293433652530778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50294</v>
      </c>
      <c r="T4533" s="43">
        <f ca="1">_xll.BInterpol('Base CDI'!$H$4:$H$28,'Base CDI'!$J$4:$J$29,S4533,"Cubic","Extrapolate=Linear","MultiX=Average","Skip=True","Sort=True")</f>
        <v>14.458378932968538</v>
      </c>
      <c r="U4533" s="43">
        <f ca="1">_xll.BInterpol('Base CDI'!$H$4:$H$28,'Base CDI'!$I$4:$I$29,S4533,"Cubic","Extrapolate=Linear","MultiX=Average","Skip=True","Sort=True")</f>
        <v>14.293447332421339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50295</v>
      </c>
      <c r="T4534" s="43">
        <f ca="1">_xll.BInterpol('Base CDI'!$H$4:$H$28,'Base CDI'!$J$4:$J$29,S4534,"Cubic","Extrapolate=Linear","MultiX=Average","Skip=True","Sort=True")</f>
        <v>14.458384404924761</v>
      </c>
      <c r="U4534" s="43">
        <f ca="1">_xll.BInterpol('Base CDI'!$H$4:$H$28,'Base CDI'!$I$4:$I$29,S4534,"Cubic","Extrapolate=Linear","MultiX=Average","Skip=True","Sort=True")</f>
        <v>14.2934610123119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50296</v>
      </c>
      <c r="T4535" s="43">
        <f ca="1">_xll.BInterpol('Base CDI'!$H$4:$H$28,'Base CDI'!$J$4:$J$29,S4535,"Cubic","Extrapolate=Linear","MultiX=Average","Skip=True","Sort=True")</f>
        <v>14.458389876880986</v>
      </c>
      <c r="U4535" s="43">
        <f ca="1">_xll.BInterpol('Base CDI'!$H$4:$H$28,'Base CDI'!$I$4:$I$29,S4535,"Cubic","Extrapolate=Linear","MultiX=Average","Skip=True","Sort=True")</f>
        <v>14.293474692202462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50297</v>
      </c>
      <c r="T4536" s="43">
        <f ca="1">_xll.BInterpol('Base CDI'!$H$4:$H$28,'Base CDI'!$J$4:$J$29,S4536,"Cubic","Extrapolate=Linear","MultiX=Average","Skip=True","Sort=True")</f>
        <v>14.458395348837211</v>
      </c>
      <c r="U4536" s="43">
        <f ca="1">_xll.BInterpol('Base CDI'!$H$4:$H$28,'Base CDI'!$I$4:$I$29,S4536,"Cubic","Extrapolate=Linear","MultiX=Average","Skip=True","Sort=True")</f>
        <v>14.293488372093023</v>
      </c>
    </row>
    <row r="4537" spans="16:21" x14ac:dyDescent="0.25">
      <c r="P4537" s="10">
        <v>41109</v>
      </c>
      <c r="Q4537">
        <v>28.76512</v>
      </c>
      <c r="S4537" s="42">
        <f t="shared" ca="1" si="75"/>
        <v>50298</v>
      </c>
      <c r="T4537" s="43">
        <f ca="1">_xll.BInterpol('Base CDI'!$H$4:$H$28,'Base CDI'!$J$4:$J$29,S4537,"Cubic","Extrapolate=Linear","MultiX=Average","Skip=True","Sort=True")</f>
        <v>14.458400820793434</v>
      </c>
      <c r="U4537" s="43">
        <f ca="1">_xll.BInterpol('Base CDI'!$H$4:$H$28,'Base CDI'!$I$4:$I$29,S4537,"Cubic","Extrapolate=Linear","MultiX=Average","Skip=True","Sort=True")</f>
        <v>14.293502051983584</v>
      </c>
    </row>
    <row r="4538" spans="16:21" x14ac:dyDescent="0.25">
      <c r="P4538" s="10">
        <v>41110</v>
      </c>
      <c r="Q4538">
        <v>28.77373</v>
      </c>
      <c r="S4538" s="42">
        <f t="shared" ca="1" si="75"/>
        <v>50299</v>
      </c>
      <c r="T4538" s="43">
        <f ca="1">_xll.BInterpol('Base CDI'!$H$4:$H$28,'Base CDI'!$J$4:$J$29,S4538,"Cubic","Extrapolate=Linear","MultiX=Average","Skip=True","Sort=True")</f>
        <v>14.458406292749659</v>
      </c>
      <c r="U4538" s="43">
        <f ca="1">_xll.BInterpol('Base CDI'!$H$4:$H$28,'Base CDI'!$I$4:$I$29,S4538,"Cubic","Extrapolate=Linear","MultiX=Average","Skip=True","Sort=True")</f>
        <v>14.293515731874145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50300</v>
      </c>
      <c r="T4539" s="43">
        <f ca="1">_xll.BInterpol('Base CDI'!$H$4:$H$28,'Base CDI'!$J$4:$J$29,S4539,"Cubic","Extrapolate=Linear","MultiX=Average","Skip=True","Sort=True")</f>
        <v>14.458411764705884</v>
      </c>
      <c r="U4539" s="43">
        <f ca="1">_xll.BInterpol('Base CDI'!$H$4:$H$28,'Base CDI'!$I$4:$I$29,S4539,"Cubic","Extrapolate=Linear","MultiX=Average","Skip=True","Sort=True")</f>
        <v>14.293529411764705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50301</v>
      </c>
      <c r="T4540" s="43">
        <f ca="1">_xll.BInterpol('Base CDI'!$H$4:$H$28,'Base CDI'!$J$4:$J$29,S4540,"Cubic","Extrapolate=Linear","MultiX=Average","Skip=True","Sort=True")</f>
        <v>14.458417236662108</v>
      </c>
      <c r="U4540" s="43">
        <f ca="1">_xll.BInterpol('Base CDI'!$H$4:$H$28,'Base CDI'!$I$4:$I$29,S4540,"Cubic","Extrapolate=Linear","MultiX=Average","Skip=True","Sort=True")</f>
        <v>14.293543091655266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50302</v>
      </c>
      <c r="T4541" s="43">
        <f ca="1">_xll.BInterpol('Base CDI'!$H$4:$H$28,'Base CDI'!$J$4:$J$29,S4541,"Cubic","Extrapolate=Linear","MultiX=Average","Skip=True","Sort=True")</f>
        <v>14.458422708618333</v>
      </c>
      <c r="U4541" s="43">
        <f ca="1">_xll.BInterpol('Base CDI'!$H$4:$H$28,'Base CDI'!$I$4:$I$29,S4541,"Cubic","Extrapolate=Linear","MultiX=Average","Skip=True","Sort=True")</f>
        <v>14.293556771545827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50303</v>
      </c>
      <c r="T4542" s="43">
        <f ca="1">_xll.BInterpol('Base CDI'!$H$4:$H$28,'Base CDI'!$J$4:$J$29,S4542,"Cubic","Extrapolate=Linear","MultiX=Average","Skip=True","Sort=True")</f>
        <v>14.458428180574556</v>
      </c>
      <c r="U4542" s="43">
        <f ca="1">_xll.BInterpol('Base CDI'!$H$4:$H$28,'Base CDI'!$I$4:$I$29,S4542,"Cubic","Extrapolate=Linear","MultiX=Average","Skip=True","Sort=True")</f>
        <v>14.293570451436388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50304</v>
      </c>
      <c r="T4543" s="43">
        <f ca="1">_xll.BInterpol('Base CDI'!$H$4:$H$28,'Base CDI'!$J$4:$J$29,S4543,"Cubic","Extrapolate=Linear","MultiX=Average","Skip=True","Sort=True")</f>
        <v>14.458433652530781</v>
      </c>
      <c r="U4543" s="43">
        <f ca="1">_xll.BInterpol('Base CDI'!$H$4:$H$28,'Base CDI'!$I$4:$I$29,S4543,"Cubic","Extrapolate=Linear","MultiX=Average","Skip=True","Sort=True")</f>
        <v>14.293584131326948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50305</v>
      </c>
      <c r="T4544" s="43">
        <f ca="1">_xll.BInterpol('Base CDI'!$H$4:$H$28,'Base CDI'!$J$4:$J$29,S4544,"Cubic","Extrapolate=Linear","MultiX=Average","Skip=True","Sort=True")</f>
        <v>14.458439124487006</v>
      </c>
      <c r="U4544" s="43">
        <f ca="1">_xll.BInterpol('Base CDI'!$H$4:$H$28,'Base CDI'!$I$4:$I$29,S4544,"Cubic","Extrapolate=Linear","MultiX=Average","Skip=True","Sort=True")</f>
        <v>14.293597811217509</v>
      </c>
    </row>
    <row r="4545" spans="16:21" x14ac:dyDescent="0.25">
      <c r="P4545" s="10">
        <v>41121</v>
      </c>
      <c r="Q4545">
        <v>28.834</v>
      </c>
      <c r="S4545" s="42">
        <f t="shared" ca="1" si="75"/>
        <v>50306</v>
      </c>
      <c r="T4545" s="43">
        <f ca="1">_xll.BInterpol('Base CDI'!$H$4:$H$28,'Base CDI'!$J$4:$J$29,S4545,"Cubic","Extrapolate=Linear","MultiX=Average","Skip=True","Sort=True")</f>
        <v>14.458444596443229</v>
      </c>
      <c r="U4545" s="43">
        <f ca="1">_xll.BInterpol('Base CDI'!$H$4:$H$28,'Base CDI'!$I$4:$I$29,S4545,"Cubic","Extrapolate=Linear","MultiX=Average","Skip=True","Sort=True")</f>
        <v>14.29361149110807</v>
      </c>
    </row>
    <row r="4546" spans="16:21" x14ac:dyDescent="0.25">
      <c r="P4546" s="10">
        <v>41122</v>
      </c>
      <c r="Q4546">
        <v>28.84263</v>
      </c>
      <c r="S4546" s="42">
        <f t="shared" ca="1" si="75"/>
        <v>50307</v>
      </c>
      <c r="T4546" s="43">
        <f ca="1">_xll.BInterpol('Base CDI'!$H$4:$H$28,'Base CDI'!$J$4:$J$29,S4546,"Cubic","Extrapolate=Linear","MultiX=Average","Skip=True","Sort=True")</f>
        <v>14.458450068399454</v>
      </c>
      <c r="U4546" s="43">
        <f ca="1">_xll.BInterpol('Base CDI'!$H$4:$H$28,'Base CDI'!$I$4:$I$29,S4546,"Cubic","Extrapolate=Linear","MultiX=Average","Skip=True","Sort=True")</f>
        <v>14.293625170998631</v>
      </c>
    </row>
    <row r="4547" spans="16:21" x14ac:dyDescent="0.25">
      <c r="P4547" s="10">
        <v>41123</v>
      </c>
      <c r="Q4547">
        <v>28.85126</v>
      </c>
      <c r="S4547" s="42">
        <f t="shared" ca="1" si="75"/>
        <v>50308</v>
      </c>
      <c r="T4547" s="43">
        <f ca="1">_xll.BInterpol('Base CDI'!$H$4:$H$28,'Base CDI'!$J$4:$J$29,S4547,"Cubic","Extrapolate=Linear","MultiX=Average","Skip=True","Sort=True")</f>
        <v>14.458455540355679</v>
      </c>
      <c r="U4547" s="43">
        <f ca="1">_xll.BInterpol('Base CDI'!$H$4:$H$28,'Base CDI'!$I$4:$I$29,S4547,"Cubic","Extrapolate=Linear","MultiX=Average","Skip=True","Sort=True")</f>
        <v>14.293638850889192</v>
      </c>
    </row>
    <row r="4548" spans="16:21" x14ac:dyDescent="0.25">
      <c r="P4548" s="10">
        <v>41124</v>
      </c>
      <c r="Q4548">
        <v>28.85988</v>
      </c>
      <c r="S4548" s="42">
        <f t="shared" ca="1" si="75"/>
        <v>50309</v>
      </c>
      <c r="T4548" s="43">
        <f ca="1">_xll.BInterpol('Base CDI'!$H$4:$H$28,'Base CDI'!$J$4:$J$29,S4548,"Cubic","Extrapolate=Linear","MultiX=Average","Skip=True","Sort=True")</f>
        <v>14.458461012311902</v>
      </c>
      <c r="U4548" s="43">
        <f ca="1">_xll.BInterpol('Base CDI'!$H$4:$H$28,'Base CDI'!$I$4:$I$29,S4548,"Cubic","Extrapolate=Linear","MultiX=Average","Skip=True","Sort=True")</f>
        <v>14.293652530779752</v>
      </c>
    </row>
    <row r="4549" spans="16:21" x14ac:dyDescent="0.25">
      <c r="P4549" s="10">
        <v>41127</v>
      </c>
      <c r="Q4549">
        <v>28.86852</v>
      </c>
      <c r="S4549" s="42">
        <f t="shared" ca="1" si="75"/>
        <v>50310</v>
      </c>
      <c r="T4549" s="43">
        <f ca="1">_xll.BInterpol('Base CDI'!$H$4:$H$28,'Base CDI'!$J$4:$J$29,S4549,"Cubic","Extrapolate=Linear","MultiX=Average","Skip=True","Sort=True")</f>
        <v>14.458466484268127</v>
      </c>
      <c r="U4549" s="43">
        <f ca="1">_xll.BInterpol('Base CDI'!$H$4:$H$28,'Base CDI'!$I$4:$I$29,S4549,"Cubic","Extrapolate=Linear","MultiX=Average","Skip=True","Sort=True")</f>
        <v>14.293666210670313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50311</v>
      </c>
      <c r="T4550" s="43">
        <f ca="1">_xll.BInterpol('Base CDI'!$H$4:$H$28,'Base CDI'!$J$4:$J$29,S4550,"Cubic","Extrapolate=Linear","MultiX=Average","Skip=True","Sort=True")</f>
        <v>14.458471956224351</v>
      </c>
      <c r="U4550" s="43">
        <f ca="1">_xll.BInterpol('Base CDI'!$H$4:$H$28,'Base CDI'!$I$4:$I$29,S4550,"Cubic","Extrapolate=Linear","MultiX=Average","Skip=True","Sort=True")</f>
        <v>14.293679890560874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50312</v>
      </c>
      <c r="T4551" s="43">
        <f ca="1">_xll.BInterpol('Base CDI'!$H$4:$H$28,'Base CDI'!$J$4:$J$29,S4551,"Cubic","Extrapolate=Linear","MultiX=Average","Skip=True","Sort=True")</f>
        <v>14.458477428180576</v>
      </c>
      <c r="U4551" s="43">
        <f ca="1">_xll.BInterpol('Base CDI'!$H$4:$H$28,'Base CDI'!$I$4:$I$29,S4551,"Cubic","Extrapolate=Linear","MultiX=Average","Skip=True","Sort=True")</f>
        <v>14.293693570451435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50313</v>
      </c>
      <c r="T4552" s="43">
        <f ca="1">_xll.BInterpol('Base CDI'!$H$4:$H$28,'Base CDI'!$J$4:$J$29,S4552,"Cubic","Extrapolate=Linear","MultiX=Average","Skip=True","Sort=True")</f>
        <v>14.458482900136801</v>
      </c>
      <c r="U4552" s="43">
        <f ca="1">_xll.BInterpol('Base CDI'!$H$4:$H$28,'Base CDI'!$I$4:$I$29,S4552,"Cubic","Extrapolate=Linear","MultiX=Average","Skip=True","Sort=True")</f>
        <v>14.293707250341996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50314</v>
      </c>
      <c r="T4553" s="43">
        <f ca="1">_xll.BInterpol('Base CDI'!$H$4:$H$28,'Base CDI'!$J$4:$J$29,S4553,"Cubic","Extrapolate=Linear","MultiX=Average","Skip=True","Sort=True")</f>
        <v>14.458488372093024</v>
      </c>
      <c r="U4553" s="43">
        <f ca="1">_xll.BInterpol('Base CDI'!$H$4:$H$28,'Base CDI'!$I$4:$I$29,S4553,"Cubic","Extrapolate=Linear","MultiX=Average","Skip=True","Sort=True")</f>
        <v>14.293720930232558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50315</v>
      </c>
      <c r="T4554" s="43">
        <f ca="1">_xll.BInterpol('Base CDI'!$H$4:$H$28,'Base CDI'!$J$4:$J$29,S4554,"Cubic","Extrapolate=Linear","MultiX=Average","Skip=True","Sort=True")</f>
        <v>14.458493844049249</v>
      </c>
      <c r="U4554" s="43">
        <f ca="1">_xll.BInterpol('Base CDI'!$H$4:$H$28,'Base CDI'!$I$4:$I$29,S4554,"Cubic","Extrapolate=Linear","MultiX=Average","Skip=True","Sort=True")</f>
        <v>14.293734610123119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50316</v>
      </c>
      <c r="T4555" s="43">
        <f ca="1">_xll.BInterpol('Base CDI'!$H$4:$H$28,'Base CDI'!$J$4:$J$29,S4555,"Cubic","Extrapolate=Linear","MultiX=Average","Skip=True","Sort=True")</f>
        <v>14.458499316005474</v>
      </c>
      <c r="U4555" s="43">
        <f ca="1">_xll.BInterpol('Base CDI'!$H$4:$H$28,'Base CDI'!$I$4:$I$29,S4555,"Cubic","Extrapolate=Linear","MultiX=Average","Skip=True","Sort=True")</f>
        <v>14.29374829001368</v>
      </c>
    </row>
    <row r="4556" spans="16:21" x14ac:dyDescent="0.25">
      <c r="P4556" s="10">
        <v>41136</v>
      </c>
      <c r="Q4556">
        <v>28.92895</v>
      </c>
      <c r="S4556" s="42">
        <f t="shared" ca="1" si="76"/>
        <v>50317</v>
      </c>
      <c r="T4556" s="43">
        <f ca="1">_xll.BInterpol('Base CDI'!$H$4:$H$28,'Base CDI'!$J$4:$J$29,S4556,"Cubic","Extrapolate=Linear","MultiX=Average","Skip=True","Sort=True")</f>
        <v>14.458504787961697</v>
      </c>
      <c r="U4556" s="43">
        <f ca="1">_xll.BInterpol('Base CDI'!$H$4:$H$28,'Base CDI'!$I$4:$I$29,S4556,"Cubic","Extrapolate=Linear","MultiX=Average","Skip=True","Sort=True")</f>
        <v>14.29376196990424</v>
      </c>
    </row>
    <row r="4557" spans="16:21" x14ac:dyDescent="0.25">
      <c r="P4557" s="10">
        <v>41137</v>
      </c>
      <c r="Q4557">
        <v>28.9376</v>
      </c>
      <c r="S4557" s="42">
        <f t="shared" ca="1" si="76"/>
        <v>50318</v>
      </c>
      <c r="T4557" s="43">
        <f ca="1">_xll.BInterpol('Base CDI'!$H$4:$H$28,'Base CDI'!$J$4:$J$29,S4557,"Cubic","Extrapolate=Linear","MultiX=Average","Skip=True","Sort=True")</f>
        <v>14.458510259917922</v>
      </c>
      <c r="U4557" s="43">
        <f ca="1">_xll.BInterpol('Base CDI'!$H$4:$H$28,'Base CDI'!$I$4:$I$29,S4557,"Cubic","Extrapolate=Linear","MultiX=Average","Skip=True","Sort=True")</f>
        <v>14.293775649794801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50319</v>
      </c>
      <c r="T4558" s="43">
        <f ca="1">_xll.BInterpol('Base CDI'!$H$4:$H$28,'Base CDI'!$J$4:$J$29,S4558,"Cubic","Extrapolate=Linear","MultiX=Average","Skip=True","Sort=True")</f>
        <v>14.458515731874146</v>
      </c>
      <c r="U4558" s="43">
        <f ca="1">_xll.BInterpol('Base CDI'!$H$4:$H$28,'Base CDI'!$I$4:$I$29,S4558,"Cubic","Extrapolate=Linear","MultiX=Average","Skip=True","Sort=True")</f>
        <v>14.293789329685362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50320</v>
      </c>
      <c r="T4559" s="43">
        <f ca="1">_xll.BInterpol('Base CDI'!$H$4:$H$28,'Base CDI'!$J$4:$J$29,S4559,"Cubic","Extrapolate=Linear","MultiX=Average","Skip=True","Sort=True")</f>
        <v>14.458521203830371</v>
      </c>
      <c r="U4559" s="43">
        <f ca="1">_xll.BInterpol('Base CDI'!$H$4:$H$28,'Base CDI'!$I$4:$I$29,S4559,"Cubic","Extrapolate=Linear","MultiX=Average","Skip=True","Sort=True")</f>
        <v>14.293803009575923</v>
      </c>
    </row>
    <row r="4560" spans="16:21" x14ac:dyDescent="0.25">
      <c r="P4560" s="10">
        <v>41142</v>
      </c>
      <c r="Q4560">
        <v>28.9636</v>
      </c>
      <c r="S4560" s="42">
        <f t="shared" ca="1" si="76"/>
        <v>50321</v>
      </c>
      <c r="T4560" s="43">
        <f ca="1">_xll.BInterpol('Base CDI'!$H$4:$H$28,'Base CDI'!$J$4:$J$29,S4560,"Cubic","Extrapolate=Linear","MultiX=Average","Skip=True","Sort=True")</f>
        <v>14.458526675786596</v>
      </c>
      <c r="U4560" s="43">
        <f ca="1">_xll.BInterpol('Base CDI'!$H$4:$H$28,'Base CDI'!$I$4:$I$29,S4560,"Cubic","Extrapolate=Linear","MultiX=Average","Skip=True","Sort=True")</f>
        <v>14.293816689466484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50322</v>
      </c>
      <c r="T4561" s="43">
        <f ca="1">_xll.BInterpol('Base CDI'!$H$4:$H$28,'Base CDI'!$J$4:$J$29,S4561,"Cubic","Extrapolate=Linear","MultiX=Average","Skip=True","Sort=True")</f>
        <v>14.458532147742819</v>
      </c>
      <c r="U4561" s="43">
        <f ca="1">_xll.BInterpol('Base CDI'!$H$4:$H$28,'Base CDI'!$I$4:$I$29,S4561,"Cubic","Extrapolate=Linear","MultiX=Average","Skip=True","Sort=True")</f>
        <v>14.293830369357044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50323</v>
      </c>
      <c r="T4562" s="43">
        <f ca="1">_xll.BInterpol('Base CDI'!$H$4:$H$28,'Base CDI'!$J$4:$J$29,S4562,"Cubic","Extrapolate=Linear","MultiX=Average","Skip=True","Sort=True")</f>
        <v>14.458537619699044</v>
      </c>
      <c r="U4562" s="43">
        <f ca="1">_xll.BInterpol('Base CDI'!$H$4:$H$28,'Base CDI'!$I$4:$I$29,S4562,"Cubic","Extrapolate=Linear","MultiX=Average","Skip=True","Sort=True")</f>
        <v>14.293844049247605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50324</v>
      </c>
      <c r="T4563" s="43">
        <f ca="1">_xll.BInterpol('Base CDI'!$H$4:$H$28,'Base CDI'!$J$4:$J$29,S4563,"Cubic","Extrapolate=Linear","MultiX=Average","Skip=True","Sort=True")</f>
        <v>14.458543091655269</v>
      </c>
      <c r="U4563" s="43">
        <f ca="1">_xll.BInterpol('Base CDI'!$H$4:$H$28,'Base CDI'!$I$4:$I$29,S4563,"Cubic","Extrapolate=Linear","MultiX=Average","Skip=True","Sort=True")</f>
        <v>14.293857729138166</v>
      </c>
    </row>
    <row r="4564" spans="16:21" x14ac:dyDescent="0.25">
      <c r="P4564" s="10">
        <v>41148</v>
      </c>
      <c r="Q4564">
        <v>28.99822</v>
      </c>
      <c r="S4564" s="42">
        <f t="shared" ca="1" si="76"/>
        <v>50325</v>
      </c>
      <c r="T4564" s="43">
        <f ca="1">_xll.BInterpol('Base CDI'!$H$4:$H$28,'Base CDI'!$J$4:$J$29,S4564,"Cubic","Extrapolate=Linear","MultiX=Average","Skip=True","Sort=True")</f>
        <v>14.458548563611492</v>
      </c>
      <c r="U4564" s="43">
        <f ca="1">_xll.BInterpol('Base CDI'!$H$4:$H$28,'Base CDI'!$I$4:$I$29,S4564,"Cubic","Extrapolate=Linear","MultiX=Average","Skip=True","Sort=True")</f>
        <v>14.293871409028727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50326</v>
      </c>
      <c r="T4565" s="43">
        <f ca="1">_xll.BInterpol('Base CDI'!$H$4:$H$28,'Base CDI'!$J$4:$J$29,S4565,"Cubic","Extrapolate=Linear","MultiX=Average","Skip=True","Sort=True")</f>
        <v>14.458554035567717</v>
      </c>
      <c r="U4565" s="43">
        <f ca="1">_xll.BInterpol('Base CDI'!$H$4:$H$28,'Base CDI'!$I$4:$I$29,S4565,"Cubic","Extrapolate=Linear","MultiX=Average","Skip=True","Sort=True")</f>
        <v>14.293885088919287</v>
      </c>
    </row>
    <row r="4566" spans="16:21" x14ac:dyDescent="0.25">
      <c r="P4566" s="10">
        <v>41150</v>
      </c>
      <c r="Q4566">
        <v>29.01557</v>
      </c>
      <c r="S4566" s="42">
        <f t="shared" ca="1" si="76"/>
        <v>50327</v>
      </c>
      <c r="T4566" s="43">
        <f ca="1">_xll.BInterpol('Base CDI'!$H$4:$H$28,'Base CDI'!$J$4:$J$29,S4566,"Cubic","Extrapolate=Linear","MultiX=Average","Skip=True","Sort=True")</f>
        <v>14.45855950752394</v>
      </c>
      <c r="U4566" s="43">
        <f ca="1">_xll.BInterpol('Base CDI'!$H$4:$H$28,'Base CDI'!$I$4:$I$29,S4566,"Cubic","Extrapolate=Linear","MultiX=Average","Skip=True","Sort=True")</f>
        <v>14.293898768809848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50328</v>
      </c>
      <c r="T4567" s="43">
        <f ca="1">_xll.BInterpol('Base CDI'!$H$4:$H$28,'Base CDI'!$J$4:$J$29,S4567,"Cubic","Extrapolate=Linear","MultiX=Average","Skip=True","Sort=True")</f>
        <v>14.458564979480165</v>
      </c>
      <c r="U4567" s="43">
        <f ca="1">_xll.BInterpol('Base CDI'!$H$4:$H$28,'Base CDI'!$I$4:$I$29,S4567,"Cubic","Extrapolate=Linear","MultiX=Average","Skip=True","Sort=True")</f>
        <v>14.293912448700409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50329</v>
      </c>
      <c r="T4568" s="43">
        <f ca="1">_xll.BInterpol('Base CDI'!$H$4:$H$28,'Base CDI'!$J$4:$J$29,S4568,"Cubic","Extrapolate=Linear","MultiX=Average","Skip=True","Sort=True")</f>
        <v>14.45857045143639</v>
      </c>
      <c r="U4568" s="43">
        <f ca="1">_xll.BInterpol('Base CDI'!$H$4:$H$28,'Base CDI'!$I$4:$I$29,S4568,"Cubic","Extrapolate=Linear","MultiX=Average","Skip=True","Sort=True")</f>
        <v>14.29392612859097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50330</v>
      </c>
      <c r="T4569" s="43">
        <f ca="1">_xll.BInterpol('Base CDI'!$H$4:$H$28,'Base CDI'!$J$4:$J$29,S4569,"Cubic","Extrapolate=Linear","MultiX=Average","Skip=True","Sort=True")</f>
        <v>14.458575923392614</v>
      </c>
      <c r="U4569" s="43">
        <f ca="1">_xll.BInterpol('Base CDI'!$H$4:$H$28,'Base CDI'!$I$4:$I$29,S4569,"Cubic","Extrapolate=Linear","MultiX=Average","Skip=True","Sort=True")</f>
        <v>14.293939808481531</v>
      </c>
    </row>
    <row r="4570" spans="16:21" x14ac:dyDescent="0.25">
      <c r="P4570" s="10">
        <v>41156</v>
      </c>
      <c r="Q4570">
        <v>29.04889</v>
      </c>
      <c r="S4570" s="42">
        <f t="shared" ca="1" si="76"/>
        <v>50331</v>
      </c>
      <c r="T4570" s="43">
        <f ca="1">_xll.BInterpol('Base CDI'!$H$4:$H$28,'Base CDI'!$J$4:$J$29,S4570,"Cubic","Extrapolate=Linear","MultiX=Average","Skip=True","Sort=True")</f>
        <v>14.458581395348839</v>
      </c>
      <c r="U4570" s="43">
        <f ca="1">_xll.BInterpol('Base CDI'!$H$4:$H$28,'Base CDI'!$I$4:$I$29,S4570,"Cubic","Extrapolate=Linear","MultiX=Average","Skip=True","Sort=True")</f>
        <v>14.293953488372091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50332</v>
      </c>
      <c r="T4571" s="43">
        <f ca="1">_xll.BInterpol('Base CDI'!$H$4:$H$28,'Base CDI'!$J$4:$J$29,S4571,"Cubic","Extrapolate=Linear","MultiX=Average","Skip=True","Sort=True")</f>
        <v>14.458586867305064</v>
      </c>
      <c r="U4571" s="43">
        <f ca="1">_xll.BInterpol('Base CDI'!$H$4:$H$28,'Base CDI'!$I$4:$I$29,S4571,"Cubic","Extrapolate=Linear","MultiX=Average","Skip=True","Sort=True")</f>
        <v>14.293967168262652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50333</v>
      </c>
      <c r="T4572" s="43">
        <f ca="1">_xll.BInterpol('Base CDI'!$H$4:$H$28,'Base CDI'!$J$4:$J$29,S4572,"Cubic","Extrapolate=Linear","MultiX=Average","Skip=True","Sort=True")</f>
        <v>14.458592339261287</v>
      </c>
      <c r="U4572" s="43">
        <f ca="1">_xll.BInterpol('Base CDI'!$H$4:$H$28,'Base CDI'!$I$4:$I$29,S4572,"Cubic","Extrapolate=Linear","MultiX=Average","Skip=True","Sort=True")</f>
        <v>14.293980848153215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50334</v>
      </c>
      <c r="T4573" s="43">
        <f ca="1">_xll.BInterpol('Base CDI'!$H$4:$H$28,'Base CDI'!$J$4:$J$29,S4573,"Cubic","Extrapolate=Linear","MultiX=Average","Skip=True","Sort=True")</f>
        <v>14.458597811217512</v>
      </c>
      <c r="U4573" s="43">
        <f ca="1">_xll.BInterpol('Base CDI'!$H$4:$H$28,'Base CDI'!$I$4:$I$29,S4573,"Cubic","Extrapolate=Linear","MultiX=Average","Skip=True","Sort=True")</f>
        <v>14.293994528043775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50335</v>
      </c>
      <c r="T4574" s="43">
        <f ca="1">_xll.BInterpol('Base CDI'!$H$4:$H$28,'Base CDI'!$J$4:$J$29,S4574,"Cubic","Extrapolate=Linear","MultiX=Average","Skip=True","Sort=True")</f>
        <v>14.458603283173735</v>
      </c>
      <c r="U4574" s="43">
        <f ca="1">_xll.BInterpol('Base CDI'!$H$4:$H$28,'Base CDI'!$I$4:$I$29,S4574,"Cubic","Extrapolate=Linear","MultiX=Average","Skip=True","Sort=True")</f>
        <v>14.294008207934336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50336</v>
      </c>
      <c r="T4575" s="43">
        <f ca="1">_xll.BInterpol('Base CDI'!$H$4:$H$28,'Base CDI'!$J$4:$J$29,S4575,"Cubic","Extrapolate=Linear","MultiX=Average","Skip=True","Sort=True")</f>
        <v>14.45860875512996</v>
      </c>
      <c r="U4575" s="43">
        <f ca="1">_xll.BInterpol('Base CDI'!$H$4:$H$28,'Base CDI'!$I$4:$I$29,S4575,"Cubic","Extrapolate=Linear","MultiX=Average","Skip=True","Sort=True")</f>
        <v>14.294021887824897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50337</v>
      </c>
      <c r="T4576" s="43">
        <f ca="1">_xll.BInterpol('Base CDI'!$H$4:$H$28,'Base CDI'!$J$4:$J$29,S4576,"Cubic","Extrapolate=Linear","MultiX=Average","Skip=True","Sort=True")</f>
        <v>14.458614227086185</v>
      </c>
      <c r="U4576" s="43">
        <f ca="1">_xll.BInterpol('Base CDI'!$H$4:$H$28,'Base CDI'!$I$4:$I$29,S4576,"Cubic","Extrapolate=Linear","MultiX=Average","Skip=True","Sort=True")</f>
        <v>14.294035567715458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50338</v>
      </c>
      <c r="T4577" s="43">
        <f ca="1">_xll.BInterpol('Base CDI'!$H$4:$H$28,'Base CDI'!$J$4:$J$29,S4577,"Cubic","Extrapolate=Linear","MultiX=Average","Skip=True","Sort=True")</f>
        <v>14.458619699042409</v>
      </c>
      <c r="U4577" s="43">
        <f ca="1">_xll.BInterpol('Base CDI'!$H$4:$H$28,'Base CDI'!$I$4:$I$29,S4577,"Cubic","Extrapolate=Linear","MultiX=Average","Skip=True","Sort=True")</f>
        <v>14.294049247606019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50339</v>
      </c>
      <c r="T4578" s="43">
        <f ca="1">_xll.BInterpol('Base CDI'!$H$4:$H$28,'Base CDI'!$J$4:$J$29,S4578,"Cubic","Extrapolate=Linear","MultiX=Average","Skip=True","Sort=True")</f>
        <v>14.458625170998634</v>
      </c>
      <c r="U4578" s="43">
        <f ca="1">_xll.BInterpol('Base CDI'!$H$4:$H$28,'Base CDI'!$I$4:$I$29,S4578,"Cubic","Extrapolate=Linear","MultiX=Average","Skip=True","Sort=True")</f>
        <v>14.294062927496579</v>
      </c>
    </row>
    <row r="4579" spans="16:21" x14ac:dyDescent="0.25">
      <c r="P4579" s="10">
        <v>41170</v>
      </c>
      <c r="Q4579">
        <v>29.12276</v>
      </c>
      <c r="S4579" s="42">
        <f t="shared" ca="1" si="76"/>
        <v>50340</v>
      </c>
      <c r="T4579" s="43">
        <f ca="1">_xll.BInterpol('Base CDI'!$H$4:$H$28,'Base CDI'!$J$4:$J$29,S4579,"Cubic","Extrapolate=Linear","MultiX=Average","Skip=True","Sort=True")</f>
        <v>14.458630642954857</v>
      </c>
      <c r="U4579" s="43">
        <f ca="1">_xll.BInterpol('Base CDI'!$H$4:$H$28,'Base CDI'!$I$4:$I$29,S4579,"Cubic","Extrapolate=Linear","MultiX=Average","Skip=True","Sort=True")</f>
        <v>14.29407660738714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50341</v>
      </c>
      <c r="T4580" s="43">
        <f ca="1">_xll.BInterpol('Base CDI'!$H$4:$H$28,'Base CDI'!$J$4:$J$29,S4580,"Cubic","Extrapolate=Linear","MultiX=Average","Skip=True","Sort=True")</f>
        <v>14.458636114911082</v>
      </c>
      <c r="U4580" s="43">
        <f ca="1">_xll.BInterpol('Base CDI'!$H$4:$H$28,'Base CDI'!$I$4:$I$29,S4580,"Cubic","Extrapolate=Linear","MultiX=Average","Skip=True","Sort=True")</f>
        <v>14.294090287277701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50342</v>
      </c>
      <c r="T4581" s="43">
        <f ca="1">_xll.BInterpol('Base CDI'!$H$4:$H$28,'Base CDI'!$J$4:$J$29,S4581,"Cubic","Extrapolate=Linear","MultiX=Average","Skip=True","Sort=True")</f>
        <v>14.458641586867307</v>
      </c>
      <c r="U4581" s="43">
        <f ca="1">_xll.BInterpol('Base CDI'!$H$4:$H$28,'Base CDI'!$I$4:$I$29,S4581,"Cubic","Extrapolate=Linear","MultiX=Average","Skip=True","Sort=True")</f>
        <v>14.294103967168262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50343</v>
      </c>
      <c r="T4582" s="43">
        <f ca="1">_xll.BInterpol('Base CDI'!$H$4:$H$28,'Base CDI'!$J$4:$J$29,S4582,"Cubic","Extrapolate=Linear","MultiX=Average","Skip=True","Sort=True")</f>
        <v>14.45864705882353</v>
      </c>
      <c r="U4582" s="43">
        <f ca="1">_xll.BInterpol('Base CDI'!$H$4:$H$28,'Base CDI'!$I$4:$I$29,S4582,"Cubic","Extrapolate=Linear","MultiX=Average","Skip=True","Sort=True")</f>
        <v>14.294117647058822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50344</v>
      </c>
      <c r="T4583" s="43">
        <f ca="1">_xll.BInterpol('Base CDI'!$H$4:$H$28,'Base CDI'!$J$4:$J$29,S4583,"Cubic","Extrapolate=Linear","MultiX=Average","Skip=True","Sort=True")</f>
        <v>14.458652530779755</v>
      </c>
      <c r="U4583" s="43">
        <f ca="1">_xll.BInterpol('Base CDI'!$H$4:$H$28,'Base CDI'!$I$4:$I$29,S4583,"Cubic","Extrapolate=Linear","MultiX=Average","Skip=True","Sort=True")</f>
        <v>14.294131326949383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50345</v>
      </c>
      <c r="T4584" s="43">
        <f ca="1">_xll.BInterpol('Base CDI'!$H$4:$H$28,'Base CDI'!$J$4:$J$29,S4584,"Cubic","Extrapolate=Linear","MultiX=Average","Skip=True","Sort=True")</f>
        <v>14.45865800273598</v>
      </c>
      <c r="U4584" s="43">
        <f ca="1">_xll.BInterpol('Base CDI'!$H$4:$H$28,'Base CDI'!$I$4:$I$29,S4584,"Cubic","Extrapolate=Linear","MultiX=Average","Skip=True","Sort=True")</f>
        <v>14.294145006839944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50346</v>
      </c>
      <c r="T4585" s="43">
        <f ca="1">_xll.BInterpol('Base CDI'!$H$4:$H$28,'Base CDI'!$J$4:$J$29,S4585,"Cubic","Extrapolate=Linear","MultiX=Average","Skip=True","Sort=True")</f>
        <v>14.458663474692203</v>
      </c>
      <c r="U4585" s="43">
        <f ca="1">_xll.BInterpol('Base CDI'!$H$4:$H$28,'Base CDI'!$I$4:$I$29,S4585,"Cubic","Extrapolate=Linear","MultiX=Average","Skip=True","Sort=True")</f>
        <v>14.294158686730505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50347</v>
      </c>
      <c r="T4586" s="43">
        <f ca="1">_xll.BInterpol('Base CDI'!$H$4:$H$28,'Base CDI'!$J$4:$J$29,S4586,"Cubic","Extrapolate=Linear","MultiX=Average","Skip=True","Sort=True")</f>
        <v>14.458668946648428</v>
      </c>
      <c r="U4586" s="43">
        <f ca="1">_xll.BInterpol('Base CDI'!$H$4:$H$28,'Base CDI'!$I$4:$I$29,S4586,"Cubic","Extrapolate=Linear","MultiX=Average","Skip=True","Sort=True")</f>
        <v>14.294172366621066</v>
      </c>
    </row>
    <row r="4587" spans="16:21" x14ac:dyDescent="0.25">
      <c r="P4587" s="10">
        <v>41180</v>
      </c>
      <c r="Q4587">
        <v>29.18843</v>
      </c>
      <c r="S4587" s="42">
        <f t="shared" ca="1" si="76"/>
        <v>50348</v>
      </c>
      <c r="T4587" s="43">
        <f ca="1">_xll.BInterpol('Base CDI'!$H$4:$H$28,'Base CDI'!$J$4:$J$29,S4587,"Cubic","Extrapolate=Linear","MultiX=Average","Skip=True","Sort=True")</f>
        <v>14.458674418604652</v>
      </c>
      <c r="U4587" s="43">
        <f ca="1">_xll.BInterpol('Base CDI'!$H$4:$H$28,'Base CDI'!$I$4:$I$29,S4587,"Cubic","Extrapolate=Linear","MultiX=Average","Skip=True","Sort=True")</f>
        <v>14.294186046511626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50349</v>
      </c>
      <c r="T4588" s="43">
        <f ca="1">_xll.BInterpol('Base CDI'!$H$4:$H$28,'Base CDI'!$J$4:$J$29,S4588,"Cubic","Extrapolate=Linear","MultiX=Average","Skip=True","Sort=True")</f>
        <v>14.458679890560877</v>
      </c>
      <c r="U4588" s="43">
        <f ca="1">_xll.BInterpol('Base CDI'!$H$4:$H$28,'Base CDI'!$I$4:$I$29,S4588,"Cubic","Extrapolate=Linear","MultiX=Average","Skip=True","Sort=True")</f>
        <v>14.294199726402187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50350</v>
      </c>
      <c r="T4589" s="43">
        <f ca="1">_xll.BInterpol('Base CDI'!$H$4:$H$28,'Base CDI'!$J$4:$J$29,S4589,"Cubic","Extrapolate=Linear","MultiX=Average","Skip=True","Sort=True")</f>
        <v>14.458685362517102</v>
      </c>
      <c r="U4589" s="43">
        <f ca="1">_xll.BInterpol('Base CDI'!$H$4:$H$28,'Base CDI'!$I$4:$I$29,S4589,"Cubic","Extrapolate=Linear","MultiX=Average","Skip=True","Sort=True")</f>
        <v>14.294213406292748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50351</v>
      </c>
      <c r="T4590" s="43">
        <f ca="1">_xll.BInterpol('Base CDI'!$H$4:$H$28,'Base CDI'!$J$4:$J$29,S4590,"Cubic","Extrapolate=Linear","MultiX=Average","Skip=True","Sort=True")</f>
        <v>14.458690834473325</v>
      </c>
      <c r="U4590" s="43">
        <f ca="1">_xll.BInterpol('Base CDI'!$H$4:$H$28,'Base CDI'!$I$4:$I$29,S4590,"Cubic","Extrapolate=Linear","MultiX=Average","Skip=True","Sort=True")</f>
        <v>14.294227086183309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50352</v>
      </c>
      <c r="T4591" s="43">
        <f ca="1">_xll.BInterpol('Base CDI'!$H$4:$H$28,'Base CDI'!$J$4:$J$29,S4591,"Cubic","Extrapolate=Linear","MultiX=Average","Skip=True","Sort=True")</f>
        <v>14.45869630642955</v>
      </c>
      <c r="U4591" s="43">
        <f ca="1">_xll.BInterpol('Base CDI'!$H$4:$H$28,'Base CDI'!$I$4:$I$29,S4591,"Cubic","Extrapolate=Linear","MultiX=Average","Skip=True","Sort=True")</f>
        <v>14.294240766073871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50353</v>
      </c>
      <c r="T4592" s="43">
        <f ca="1">_xll.BInterpol('Base CDI'!$H$4:$H$28,'Base CDI'!$J$4:$J$29,S4592,"Cubic","Extrapolate=Linear","MultiX=Average","Skip=True","Sort=True")</f>
        <v>14.458701778385775</v>
      </c>
      <c r="U4592" s="43">
        <f ca="1">_xll.BInterpol('Base CDI'!$H$4:$H$28,'Base CDI'!$I$4:$I$29,S4592,"Cubic","Extrapolate=Linear","MultiX=Average","Skip=True","Sort=True")</f>
        <v>14.294254445964432</v>
      </c>
    </row>
    <row r="4593" spans="16:21" x14ac:dyDescent="0.25">
      <c r="P4593" s="10">
        <v>41190</v>
      </c>
      <c r="Q4593">
        <v>29.23781</v>
      </c>
      <c r="S4593" s="42">
        <f t="shared" ca="1" si="76"/>
        <v>50354</v>
      </c>
      <c r="T4593" s="43">
        <f ca="1">_xll.BInterpol('Base CDI'!$H$4:$H$28,'Base CDI'!$J$4:$J$29,S4593,"Cubic","Extrapolate=Linear","MultiX=Average","Skip=True","Sort=True")</f>
        <v>14.458707250341998</v>
      </c>
      <c r="U4593" s="43">
        <f ca="1">_xll.BInterpol('Base CDI'!$H$4:$H$28,'Base CDI'!$I$4:$I$29,S4593,"Cubic","Extrapolate=Linear","MultiX=Average","Skip=True","Sort=True")</f>
        <v>14.294268125854993</v>
      </c>
    </row>
    <row r="4594" spans="16:21" x14ac:dyDescent="0.25">
      <c r="P4594" s="10">
        <v>41191</v>
      </c>
      <c r="Q4594">
        <v>29.24605</v>
      </c>
      <c r="S4594" s="42">
        <f t="shared" ca="1" si="76"/>
        <v>50355</v>
      </c>
      <c r="T4594" s="43">
        <f ca="1">_xll.BInterpol('Base CDI'!$H$4:$H$28,'Base CDI'!$J$4:$J$29,S4594,"Cubic","Extrapolate=Linear","MultiX=Average","Skip=True","Sort=True")</f>
        <v>14.458712722298223</v>
      </c>
      <c r="U4594" s="43">
        <f ca="1">_xll.BInterpol('Base CDI'!$H$4:$H$28,'Base CDI'!$I$4:$I$29,S4594,"Cubic","Extrapolate=Linear","MultiX=Average","Skip=True","Sort=True")</f>
        <v>14.294281805745554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50356</v>
      </c>
      <c r="T4595" s="43">
        <f ca="1">_xll.BInterpol('Base CDI'!$H$4:$H$28,'Base CDI'!$J$4:$J$29,S4595,"Cubic","Extrapolate=Linear","MultiX=Average","Skip=True","Sort=True")</f>
        <v>14.458718194254446</v>
      </c>
      <c r="U4595" s="43">
        <f ca="1">_xll.BInterpol('Base CDI'!$H$4:$H$28,'Base CDI'!$I$4:$I$29,S4595,"Cubic","Extrapolate=Linear","MultiX=Average","Skip=True","Sort=True")</f>
        <v>14.294295485636114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50357</v>
      </c>
      <c r="T4596" s="43">
        <f ca="1">_xll.BInterpol('Base CDI'!$H$4:$H$28,'Base CDI'!$J$4:$J$29,S4596,"Cubic","Extrapolate=Linear","MultiX=Average","Skip=True","Sort=True")</f>
        <v>14.458723666210672</v>
      </c>
      <c r="U4596" s="43">
        <f ca="1">_xll.BInterpol('Base CDI'!$H$4:$H$28,'Base CDI'!$I$4:$I$29,S4596,"Cubic","Extrapolate=Linear","MultiX=Average","Skip=True","Sort=True")</f>
        <v>14.294309165526675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50358</v>
      </c>
      <c r="T4597" s="43">
        <f ca="1">_xll.BInterpol('Base CDI'!$H$4:$H$28,'Base CDI'!$J$4:$J$29,S4597,"Cubic","Extrapolate=Linear","MultiX=Average","Skip=True","Sort=True")</f>
        <v>14.458729138166897</v>
      </c>
      <c r="U4597" s="43">
        <f ca="1">_xll.BInterpol('Base CDI'!$H$4:$H$28,'Base CDI'!$I$4:$I$29,S4597,"Cubic","Extrapolate=Linear","MultiX=Average","Skip=True","Sort=True")</f>
        <v>14.294322845417236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50359</v>
      </c>
      <c r="T4598" s="43">
        <f ca="1">_xll.BInterpol('Base CDI'!$H$4:$H$28,'Base CDI'!$J$4:$J$29,S4598,"Cubic","Extrapolate=Linear","MultiX=Average","Skip=True","Sort=True")</f>
        <v>14.45873461012312</v>
      </c>
      <c r="U4598" s="43">
        <f ca="1">_xll.BInterpol('Base CDI'!$H$4:$H$28,'Base CDI'!$I$4:$I$29,S4598,"Cubic","Extrapolate=Linear","MultiX=Average","Skip=True","Sort=True")</f>
        <v>14.294336525307797</v>
      </c>
    </row>
    <row r="4599" spans="16:21" x14ac:dyDescent="0.25">
      <c r="P4599" s="10">
        <v>41199</v>
      </c>
      <c r="Q4599">
        <v>29.28622</v>
      </c>
      <c r="S4599" s="42">
        <f t="shared" ca="1" si="76"/>
        <v>50360</v>
      </c>
      <c r="T4599" s="43">
        <f ca="1">_xll.BInterpol('Base CDI'!$H$4:$H$28,'Base CDI'!$J$4:$J$29,S4599,"Cubic","Extrapolate=Linear","MultiX=Average","Skip=True","Sort=True")</f>
        <v>14.458740082079345</v>
      </c>
      <c r="U4599" s="43">
        <f ca="1">_xll.BInterpol('Base CDI'!$H$4:$H$28,'Base CDI'!$I$4:$I$29,S4599,"Cubic","Extrapolate=Linear","MultiX=Average","Skip=True","Sort=True")</f>
        <v>14.294350205198358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50361</v>
      </c>
      <c r="T4600" s="43">
        <f ca="1">_xll.BInterpol('Base CDI'!$H$4:$H$28,'Base CDI'!$J$4:$J$29,S4600,"Cubic","Extrapolate=Linear","MultiX=Average","Skip=True","Sort=True")</f>
        <v>14.45874555403557</v>
      </c>
      <c r="U4600" s="43">
        <f ca="1">_xll.BInterpol('Base CDI'!$H$4:$H$28,'Base CDI'!$I$4:$I$29,S4600,"Cubic","Extrapolate=Linear","MultiX=Average","Skip=True","Sort=True")</f>
        <v>14.294363885088918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50362</v>
      </c>
      <c r="T4601" s="43">
        <f ca="1">_xll.BInterpol('Base CDI'!$H$4:$H$28,'Base CDI'!$J$4:$J$29,S4601,"Cubic","Extrapolate=Linear","MultiX=Average","Skip=True","Sort=True")</f>
        <v>14.458751025991793</v>
      </c>
      <c r="U4601" s="43">
        <f ca="1">_xll.BInterpol('Base CDI'!$H$4:$H$28,'Base CDI'!$I$4:$I$29,S4601,"Cubic","Extrapolate=Linear","MultiX=Average","Skip=True","Sort=True")</f>
        <v>14.294377564979479</v>
      </c>
    </row>
    <row r="4602" spans="16:21" x14ac:dyDescent="0.25">
      <c r="P4602" s="10">
        <v>41204</v>
      </c>
      <c r="Q4602">
        <v>29.31006</v>
      </c>
      <c r="S4602" s="42">
        <f t="shared" ca="1" si="76"/>
        <v>50363</v>
      </c>
      <c r="T4602" s="43">
        <f ca="1">_xll.BInterpol('Base CDI'!$H$4:$H$28,'Base CDI'!$J$4:$J$29,S4602,"Cubic","Extrapolate=Linear","MultiX=Average","Skip=True","Sort=True")</f>
        <v>14.458756497948018</v>
      </c>
      <c r="U4602" s="43">
        <f ca="1">_xll.BInterpol('Base CDI'!$H$4:$H$28,'Base CDI'!$I$4:$I$29,S4602,"Cubic","Extrapolate=Linear","MultiX=Average","Skip=True","Sort=True")</f>
        <v>14.29439124487004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50364</v>
      </c>
      <c r="T4603" s="43">
        <f ca="1">_xll.BInterpol('Base CDI'!$H$4:$H$28,'Base CDI'!$J$4:$J$29,S4603,"Cubic","Extrapolate=Linear","MultiX=Average","Skip=True","Sort=True")</f>
        <v>14.458761969904241</v>
      </c>
      <c r="U4603" s="43">
        <f ca="1">_xll.BInterpol('Base CDI'!$H$4:$H$28,'Base CDI'!$I$4:$I$29,S4603,"Cubic","Extrapolate=Linear","MultiX=Average","Skip=True","Sort=True")</f>
        <v>14.294404924760601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50365</v>
      </c>
      <c r="T4604" s="43">
        <f ca="1">_xll.BInterpol('Base CDI'!$H$4:$H$28,'Base CDI'!$J$4:$J$29,S4604,"Cubic","Extrapolate=Linear","MultiX=Average","Skip=True","Sort=True")</f>
        <v>14.458767441860466</v>
      </c>
      <c r="U4604" s="43">
        <f ca="1">_xll.BInterpol('Base CDI'!$H$4:$H$28,'Base CDI'!$I$4:$I$29,S4604,"Cubic","Extrapolate=Linear","MultiX=Average","Skip=True","Sort=True")</f>
        <v>14.294418604651161</v>
      </c>
    </row>
    <row r="4605" spans="16:21" x14ac:dyDescent="0.25">
      <c r="P4605" s="10">
        <v>41207</v>
      </c>
      <c r="Q4605">
        <v>29.33408</v>
      </c>
      <c r="S4605" s="42">
        <f t="shared" ca="1" si="76"/>
        <v>50366</v>
      </c>
      <c r="T4605" s="43">
        <f ca="1">_xll.BInterpol('Base CDI'!$H$4:$H$28,'Base CDI'!$J$4:$J$29,S4605,"Cubic","Extrapolate=Linear","MultiX=Average","Skip=True","Sort=True")</f>
        <v>14.458772913816691</v>
      </c>
      <c r="U4605" s="43">
        <f ca="1">_xll.BInterpol('Base CDI'!$H$4:$H$28,'Base CDI'!$I$4:$I$29,S4605,"Cubic","Extrapolate=Linear","MultiX=Average","Skip=True","Sort=True")</f>
        <v>14.294432284541722</v>
      </c>
    </row>
    <row r="4606" spans="16:21" x14ac:dyDescent="0.25">
      <c r="P4606" s="10">
        <v>41208</v>
      </c>
      <c r="Q4606">
        <v>29.34207</v>
      </c>
      <c r="S4606" s="42">
        <f t="shared" ca="1" si="76"/>
        <v>50367</v>
      </c>
      <c r="T4606" s="43">
        <f ca="1">_xll.BInterpol('Base CDI'!$H$4:$H$28,'Base CDI'!$J$4:$J$29,S4606,"Cubic","Extrapolate=Linear","MultiX=Average","Skip=True","Sort=True")</f>
        <v>14.458778385772915</v>
      </c>
      <c r="U4606" s="43">
        <f ca="1">_xll.BInterpol('Base CDI'!$H$4:$H$28,'Base CDI'!$I$4:$I$29,S4606,"Cubic","Extrapolate=Linear","MultiX=Average","Skip=True","Sort=True")</f>
        <v>14.294445964432283</v>
      </c>
    </row>
    <row r="4607" spans="16:21" x14ac:dyDescent="0.25">
      <c r="P4607" s="10">
        <v>41211</v>
      </c>
      <c r="Q4607">
        <v>29.35005</v>
      </c>
      <c r="S4607" s="42">
        <f t="shared" ca="1" si="76"/>
        <v>50368</v>
      </c>
      <c r="T4607" s="43">
        <f ca="1">_xll.BInterpol('Base CDI'!$H$4:$H$28,'Base CDI'!$J$4:$J$29,S4607,"Cubic","Extrapolate=Linear","MultiX=Average","Skip=True","Sort=True")</f>
        <v>14.45878385772914</v>
      </c>
      <c r="U4607" s="43">
        <f ca="1">_xll.BInterpol('Base CDI'!$H$4:$H$28,'Base CDI'!$I$4:$I$29,S4607,"Cubic","Extrapolate=Linear","MultiX=Average","Skip=True","Sort=True")</f>
        <v>14.294459644322844</v>
      </c>
    </row>
    <row r="4608" spans="16:21" x14ac:dyDescent="0.25">
      <c r="P4608" s="10">
        <v>41212</v>
      </c>
      <c r="Q4608">
        <v>29.35802</v>
      </c>
      <c r="S4608" s="42">
        <f t="shared" ca="1" si="76"/>
        <v>50369</v>
      </c>
      <c r="T4608" s="43">
        <f ca="1">_xll.BInterpol('Base CDI'!$H$4:$H$28,'Base CDI'!$J$4:$J$29,S4608,"Cubic","Extrapolate=Linear","MultiX=Average","Skip=True","Sort=True")</f>
        <v>14.458789329685365</v>
      </c>
      <c r="U4608" s="43">
        <f ca="1">_xll.BInterpol('Base CDI'!$H$4:$H$28,'Base CDI'!$I$4:$I$29,S4608,"Cubic","Extrapolate=Linear","MultiX=Average","Skip=True","Sort=True")</f>
        <v>14.294473324213405</v>
      </c>
    </row>
    <row r="4609" spans="16:21" x14ac:dyDescent="0.25">
      <c r="P4609" s="10">
        <v>41213</v>
      </c>
      <c r="Q4609">
        <v>29.36598</v>
      </c>
      <c r="S4609" s="42">
        <f t="shared" ca="1" si="76"/>
        <v>50370</v>
      </c>
      <c r="T4609" s="43">
        <f ca="1">_xll.BInterpol('Base CDI'!$H$4:$H$28,'Base CDI'!$J$4:$J$29,S4609,"Cubic","Extrapolate=Linear","MultiX=Average","Skip=True","Sort=True")</f>
        <v>14.458794801641588</v>
      </c>
      <c r="U4609" s="43">
        <f ca="1">_xll.BInterpol('Base CDI'!$H$4:$H$28,'Base CDI'!$I$4:$I$29,S4609,"Cubic","Extrapolate=Linear","MultiX=Average","Skip=True","Sort=True")</f>
        <v>14.294487004103967</v>
      </c>
    </row>
    <row r="4610" spans="16:21" x14ac:dyDescent="0.25">
      <c r="P4610" s="10">
        <v>41214</v>
      </c>
      <c r="Q4610">
        <v>29.37396</v>
      </c>
      <c r="S4610" s="42">
        <f t="shared" ca="1" si="76"/>
        <v>50371</v>
      </c>
      <c r="T4610" s="43">
        <f ca="1">_xll.BInterpol('Base CDI'!$H$4:$H$28,'Base CDI'!$J$4:$J$29,S4610,"Cubic","Extrapolate=Linear","MultiX=Average","Skip=True","Sort=True")</f>
        <v>14.458800273597813</v>
      </c>
      <c r="U4610" s="43">
        <f ca="1">_xll.BInterpol('Base CDI'!$H$4:$H$28,'Base CDI'!$I$4:$I$29,S4610,"Cubic","Extrapolate=Linear","MultiX=Average","Skip=True","Sort=True")</f>
        <v>14.294500683994528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50372</v>
      </c>
      <c r="T4611" s="43">
        <f ca="1">_xll.BInterpol('Base CDI'!$H$4:$H$28,'Base CDI'!$J$4:$J$29,S4611,"Cubic","Extrapolate=Linear","MultiX=Average","Skip=True","Sort=True")</f>
        <v>14.458805745554036</v>
      </c>
      <c r="U4611" s="43">
        <f ca="1">_xll.BInterpol('Base CDI'!$H$4:$H$28,'Base CDI'!$I$4:$I$29,S4611,"Cubic","Extrapolate=Linear","MultiX=Average","Skip=True","Sort=True")</f>
        <v>14.294514363885089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50373</v>
      </c>
      <c r="T4612" s="43">
        <f ca="1">_xll.BInterpol('Base CDI'!$H$4:$H$28,'Base CDI'!$J$4:$J$29,S4612,"Cubic","Extrapolate=Linear","MultiX=Average","Skip=True","Sort=True")</f>
        <v>14.458811217510261</v>
      </c>
      <c r="U4612" s="43">
        <f ca="1">_xll.BInterpol('Base CDI'!$H$4:$H$28,'Base CDI'!$I$4:$I$29,S4612,"Cubic","Extrapolate=Linear","MultiX=Average","Skip=True","Sort=True")</f>
        <v>14.294528043775649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50374</v>
      </c>
      <c r="T4613" s="43">
        <f ca="1">_xll.BInterpol('Base CDI'!$H$4:$H$28,'Base CDI'!$J$4:$J$29,S4613,"Cubic","Extrapolate=Linear","MultiX=Average","Skip=True","Sort=True")</f>
        <v>14.458816689466486</v>
      </c>
      <c r="U4613" s="43">
        <f ca="1">_xll.BInterpol('Base CDI'!$H$4:$H$28,'Base CDI'!$I$4:$I$29,S4613,"Cubic","Extrapolate=Linear","MultiX=Average","Skip=True","Sort=True")</f>
        <v>14.29454172366621</v>
      </c>
    </row>
    <row r="4614" spans="16:21" x14ac:dyDescent="0.25">
      <c r="P4614" s="10">
        <v>41221</v>
      </c>
      <c r="Q4614">
        <v>29.40605</v>
      </c>
      <c r="S4614" s="42">
        <f t="shared" ca="1" si="76"/>
        <v>50375</v>
      </c>
      <c r="T4614" s="43">
        <f ca="1">_xll.BInterpol('Base CDI'!$H$4:$H$28,'Base CDI'!$J$4:$J$29,S4614,"Cubic","Extrapolate=Linear","MultiX=Average","Skip=True","Sort=True")</f>
        <v>14.458822161422709</v>
      </c>
      <c r="U4614" s="43">
        <f ca="1">_xll.BInterpol('Base CDI'!$H$4:$H$28,'Base CDI'!$I$4:$I$29,S4614,"Cubic","Extrapolate=Linear","MultiX=Average","Skip=True","Sort=True")</f>
        <v>14.294555403556771</v>
      </c>
    </row>
    <row r="4615" spans="16:21" x14ac:dyDescent="0.25">
      <c r="P4615" s="10">
        <v>41222</v>
      </c>
      <c r="Q4615">
        <v>29.41404</v>
      </c>
      <c r="S4615" s="42">
        <f t="shared" ca="1" si="76"/>
        <v>50376</v>
      </c>
      <c r="T4615" s="43">
        <f ca="1">_xll.BInterpol('Base CDI'!$H$4:$H$28,'Base CDI'!$J$4:$J$29,S4615,"Cubic","Extrapolate=Linear","MultiX=Average","Skip=True","Sort=True")</f>
        <v>14.458827633378935</v>
      </c>
      <c r="U4615" s="43">
        <f ca="1">_xll.BInterpol('Base CDI'!$H$4:$H$28,'Base CDI'!$I$4:$I$29,S4615,"Cubic","Extrapolate=Linear","MultiX=Average","Skip=True","Sort=True")</f>
        <v>14.294569083447332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50377</v>
      </c>
      <c r="T4616" s="43">
        <f ca="1">_xll.BInterpol('Base CDI'!$H$4:$H$28,'Base CDI'!$J$4:$J$29,S4616,"Cubic","Extrapolate=Linear","MultiX=Average","Skip=True","Sort=True")</f>
        <v>14.45883310533516</v>
      </c>
      <c r="U4616" s="43">
        <f ca="1">_xll.BInterpol('Base CDI'!$H$4:$H$28,'Base CDI'!$I$4:$I$29,S4616,"Cubic","Extrapolate=Linear","MultiX=Average","Skip=True","Sort=True")</f>
        <v>14.294582763337893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50378</v>
      </c>
      <c r="T4617" s="43">
        <f ca="1">_xll.BInterpol('Base CDI'!$H$4:$H$28,'Base CDI'!$J$4:$J$29,S4617,"Cubic","Extrapolate=Linear","MultiX=Average","Skip=True","Sort=True")</f>
        <v>14.458838577291383</v>
      </c>
      <c r="U4617" s="43">
        <f ca="1">_xll.BInterpol('Base CDI'!$H$4:$H$28,'Base CDI'!$I$4:$I$29,S4617,"Cubic","Extrapolate=Linear","MultiX=Average","Skip=True","Sort=True")</f>
        <v>14.294596443228453</v>
      </c>
    </row>
    <row r="4618" spans="16:21" x14ac:dyDescent="0.25">
      <c r="P4618" s="10">
        <v>41227</v>
      </c>
      <c r="Q4618">
        <v>29.43798</v>
      </c>
      <c r="S4618" s="42">
        <f t="shared" ca="1" si="76"/>
        <v>50379</v>
      </c>
      <c r="T4618" s="43">
        <f ca="1">_xll.BInterpol('Base CDI'!$H$4:$H$28,'Base CDI'!$J$4:$J$29,S4618,"Cubic","Extrapolate=Linear","MultiX=Average","Skip=True","Sort=True")</f>
        <v>14.458844049247608</v>
      </c>
      <c r="U4618" s="43">
        <f ca="1">_xll.BInterpol('Base CDI'!$H$4:$H$28,'Base CDI'!$I$4:$I$29,S4618,"Cubic","Extrapolate=Linear","MultiX=Average","Skip=True","Sort=True")</f>
        <v>14.294610123119014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50380</v>
      </c>
      <c r="T4619" s="43">
        <f ca="1">_xll.BInterpol('Base CDI'!$H$4:$H$28,'Base CDI'!$J$4:$J$29,S4619,"Cubic","Extrapolate=Linear","MultiX=Average","Skip=True","Sort=True")</f>
        <v>14.458849521203831</v>
      </c>
      <c r="U4619" s="43">
        <f ca="1">_xll.BInterpol('Base CDI'!$H$4:$H$28,'Base CDI'!$I$4:$I$29,S4619,"Cubic","Extrapolate=Linear","MultiX=Average","Skip=True","Sort=True")</f>
        <v>14.294623803009575</v>
      </c>
    </row>
    <row r="4620" spans="16:21" x14ac:dyDescent="0.25">
      <c r="P4620" s="10">
        <v>41232</v>
      </c>
      <c r="Q4620">
        <v>29.45391</v>
      </c>
      <c r="S4620" s="42">
        <f t="shared" ca="1" si="77"/>
        <v>50381</v>
      </c>
      <c r="T4620" s="43">
        <f ca="1">_xll.BInterpol('Base CDI'!$H$4:$H$28,'Base CDI'!$J$4:$J$29,S4620,"Cubic","Extrapolate=Linear","MultiX=Average","Skip=True","Sort=True")</f>
        <v>14.458854993160056</v>
      </c>
      <c r="U4620" s="43">
        <f ca="1">_xll.BInterpol('Base CDI'!$H$4:$H$28,'Base CDI'!$I$4:$I$29,S4620,"Cubic","Extrapolate=Linear","MultiX=Average","Skip=True","Sort=True")</f>
        <v>14.294637482900136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50382</v>
      </c>
      <c r="T4621" s="43">
        <f ca="1">_xll.BInterpol('Base CDI'!$H$4:$H$28,'Base CDI'!$J$4:$J$29,S4621,"Cubic","Extrapolate=Linear","MultiX=Average","Skip=True","Sort=True")</f>
        <v>14.458860465116281</v>
      </c>
      <c r="U4621" s="43">
        <f ca="1">_xll.BInterpol('Base CDI'!$H$4:$H$28,'Base CDI'!$I$4:$I$29,S4621,"Cubic","Extrapolate=Linear","MultiX=Average","Skip=True","Sort=True")</f>
        <v>14.294651162790696</v>
      </c>
    </row>
    <row r="4622" spans="16:21" x14ac:dyDescent="0.25">
      <c r="P4622" s="10">
        <v>41234</v>
      </c>
      <c r="Q4622">
        <v>29.46978</v>
      </c>
      <c r="S4622" s="42">
        <f t="shared" ca="1" si="77"/>
        <v>50383</v>
      </c>
      <c r="T4622" s="43">
        <f ca="1">_xll.BInterpol('Base CDI'!$H$4:$H$28,'Base CDI'!$J$4:$J$29,S4622,"Cubic","Extrapolate=Linear","MultiX=Average","Skip=True","Sort=True")</f>
        <v>14.458865937072504</v>
      </c>
      <c r="U4622" s="43">
        <f ca="1">_xll.BInterpol('Base CDI'!$H$4:$H$28,'Base CDI'!$I$4:$I$29,S4622,"Cubic","Extrapolate=Linear","MultiX=Average","Skip=True","Sort=True")</f>
        <v>14.294664842681257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50384</v>
      </c>
      <c r="T4623" s="43">
        <f ca="1">_xll.BInterpol('Base CDI'!$H$4:$H$28,'Base CDI'!$J$4:$J$29,S4623,"Cubic","Extrapolate=Linear","MultiX=Average","Skip=True","Sort=True")</f>
        <v>14.458871409028729</v>
      </c>
      <c r="U4623" s="43">
        <f ca="1">_xll.BInterpol('Base CDI'!$H$4:$H$28,'Base CDI'!$I$4:$I$29,S4623,"Cubic","Extrapolate=Linear","MultiX=Average","Skip=True","Sort=True")</f>
        <v>14.294678522571818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50385</v>
      </c>
      <c r="T4624" s="43">
        <f ca="1">_xll.BInterpol('Base CDI'!$H$4:$H$28,'Base CDI'!$J$4:$J$29,S4624,"Cubic","Extrapolate=Linear","MultiX=Average","Skip=True","Sort=True")</f>
        <v>14.458876880984953</v>
      </c>
      <c r="U4624" s="43">
        <f ca="1">_xll.BInterpol('Base CDI'!$H$4:$H$28,'Base CDI'!$I$4:$I$29,S4624,"Cubic","Extrapolate=Linear","MultiX=Average","Skip=True","Sort=True")</f>
        <v>14.294692202462379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50386</v>
      </c>
      <c r="T4625" s="43">
        <f ca="1">_xll.BInterpol('Base CDI'!$H$4:$H$28,'Base CDI'!$J$4:$J$29,S4625,"Cubic","Extrapolate=Linear","MultiX=Average","Skip=True","Sort=True")</f>
        <v>14.458882352941178</v>
      </c>
      <c r="U4625" s="43">
        <f ca="1">_xll.BInterpol('Base CDI'!$H$4:$H$28,'Base CDI'!$I$4:$I$29,S4625,"Cubic","Extrapolate=Linear","MultiX=Average","Skip=True","Sort=True")</f>
        <v>14.29470588235294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50387</v>
      </c>
      <c r="T4626" s="43">
        <f ca="1">_xll.BInterpol('Base CDI'!$H$4:$H$28,'Base CDI'!$J$4:$J$29,S4626,"Cubic","Extrapolate=Linear","MultiX=Average","Skip=True","Sort=True")</f>
        <v>14.458887824897403</v>
      </c>
      <c r="U4626" s="43">
        <f ca="1">_xll.BInterpol('Base CDI'!$H$4:$H$28,'Base CDI'!$I$4:$I$29,S4626,"Cubic","Extrapolate=Linear","MultiX=Average","Skip=True","Sort=True")</f>
        <v>14.2947195622435</v>
      </c>
    </row>
    <row r="4627" spans="16:21" x14ac:dyDescent="0.25">
      <c r="P4627" s="10">
        <v>41241</v>
      </c>
      <c r="Q4627">
        <v>29.50986</v>
      </c>
      <c r="S4627" s="42">
        <f t="shared" ca="1" si="77"/>
        <v>50388</v>
      </c>
      <c r="T4627" s="43">
        <f ca="1">_xll.BInterpol('Base CDI'!$H$4:$H$28,'Base CDI'!$J$4:$J$29,S4627,"Cubic","Extrapolate=Linear","MultiX=Average","Skip=True","Sort=True")</f>
        <v>14.458893296853626</v>
      </c>
      <c r="U4627" s="43">
        <f ca="1">_xll.BInterpol('Base CDI'!$H$4:$H$28,'Base CDI'!$I$4:$I$29,S4627,"Cubic","Extrapolate=Linear","MultiX=Average","Skip=True","Sort=True")</f>
        <v>14.294733242134061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50389</v>
      </c>
      <c r="T4628" s="43">
        <f ca="1">_xll.BInterpol('Base CDI'!$H$4:$H$28,'Base CDI'!$J$4:$J$29,S4628,"Cubic","Extrapolate=Linear","MultiX=Average","Skip=True","Sort=True")</f>
        <v>14.458898768809851</v>
      </c>
      <c r="U4628" s="43">
        <f ca="1">_xll.BInterpol('Base CDI'!$H$4:$H$28,'Base CDI'!$I$4:$I$29,S4628,"Cubic","Extrapolate=Linear","MultiX=Average","Skip=True","Sort=True")</f>
        <v>14.294746922024624</v>
      </c>
    </row>
    <row r="4629" spans="16:21" x14ac:dyDescent="0.25">
      <c r="P4629" s="10">
        <v>41243</v>
      </c>
      <c r="Q4629">
        <v>29.52591</v>
      </c>
      <c r="S4629" s="42">
        <f t="shared" ca="1" si="77"/>
        <v>50390</v>
      </c>
      <c r="T4629" s="43">
        <f ca="1">_xll.BInterpol('Base CDI'!$H$4:$H$28,'Base CDI'!$J$4:$J$29,S4629,"Cubic","Extrapolate=Linear","MultiX=Average","Skip=True","Sort=True")</f>
        <v>14.458904240766076</v>
      </c>
      <c r="U4629" s="43">
        <f ca="1">_xll.BInterpol('Base CDI'!$H$4:$H$28,'Base CDI'!$I$4:$I$29,S4629,"Cubic","Extrapolate=Linear","MultiX=Average","Skip=True","Sort=True")</f>
        <v>14.294760601915184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50391</v>
      </c>
      <c r="T4630" s="43">
        <f ca="1">_xll.BInterpol('Base CDI'!$H$4:$H$28,'Base CDI'!$J$4:$J$29,S4630,"Cubic","Extrapolate=Linear","MultiX=Average","Skip=True","Sort=True")</f>
        <v>14.458909712722299</v>
      </c>
      <c r="U4630" s="43">
        <f ca="1">_xll.BInterpol('Base CDI'!$H$4:$H$28,'Base CDI'!$I$4:$I$29,S4630,"Cubic","Extrapolate=Linear","MultiX=Average","Skip=True","Sort=True")</f>
        <v>14.294774281805745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50392</v>
      </c>
      <c r="T4631" s="43">
        <f ca="1">_xll.BInterpol('Base CDI'!$H$4:$H$28,'Base CDI'!$J$4:$J$29,S4631,"Cubic","Extrapolate=Linear","MultiX=Average","Skip=True","Sort=True")</f>
        <v>14.458915184678524</v>
      </c>
      <c r="U4631" s="43">
        <f ca="1">_xll.BInterpol('Base CDI'!$H$4:$H$28,'Base CDI'!$I$4:$I$29,S4631,"Cubic","Extrapolate=Linear","MultiX=Average","Skip=True","Sort=True")</f>
        <v>14.294787961696306</v>
      </c>
    </row>
    <row r="4632" spans="16:21" x14ac:dyDescent="0.25">
      <c r="P4632" s="10">
        <v>41248</v>
      </c>
      <c r="Q4632">
        <v>29.54992</v>
      </c>
      <c r="S4632" s="42">
        <f t="shared" ca="1" si="77"/>
        <v>50393</v>
      </c>
      <c r="T4632" s="43">
        <f ca="1">_xll.BInterpol('Base CDI'!$H$4:$H$28,'Base CDI'!$J$4:$J$29,S4632,"Cubic","Extrapolate=Linear","MultiX=Average","Skip=True","Sort=True")</f>
        <v>14.458920656634747</v>
      </c>
      <c r="U4632" s="43">
        <f ca="1">_xll.BInterpol('Base CDI'!$H$4:$H$28,'Base CDI'!$I$4:$I$29,S4632,"Cubic","Extrapolate=Linear","MultiX=Average","Skip=True","Sort=True")</f>
        <v>14.294801641586867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50394</v>
      </c>
      <c r="T4633" s="43">
        <f ca="1">_xll.BInterpol('Base CDI'!$H$4:$H$28,'Base CDI'!$J$4:$J$29,S4633,"Cubic","Extrapolate=Linear","MultiX=Average","Skip=True","Sort=True")</f>
        <v>14.458926128590972</v>
      </c>
      <c r="U4633" s="43">
        <f ca="1">_xll.BInterpol('Base CDI'!$H$4:$H$28,'Base CDI'!$I$4:$I$29,S4633,"Cubic","Extrapolate=Linear","MultiX=Average","Skip=True","Sort=True")</f>
        <v>14.294815321477428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50395</v>
      </c>
      <c r="T4634" s="43">
        <f ca="1">_xll.BInterpol('Base CDI'!$H$4:$H$28,'Base CDI'!$J$4:$J$29,S4634,"Cubic","Extrapolate=Linear","MultiX=Average","Skip=True","Sort=True")</f>
        <v>14.458931600547198</v>
      </c>
      <c r="U4634" s="43">
        <f ca="1">_xll.BInterpol('Base CDI'!$H$4:$H$28,'Base CDI'!$I$4:$I$29,S4634,"Cubic","Extrapolate=Linear","MultiX=Average","Skip=True","Sort=True")</f>
        <v>14.294829001367988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50396</v>
      </c>
      <c r="T4635" s="43">
        <f ca="1">_xll.BInterpol('Base CDI'!$H$4:$H$28,'Base CDI'!$J$4:$J$29,S4635,"Cubic","Extrapolate=Linear","MultiX=Average","Skip=True","Sort=True")</f>
        <v>14.458937072503421</v>
      </c>
      <c r="U4635" s="43">
        <f ca="1">_xll.BInterpol('Base CDI'!$H$4:$H$28,'Base CDI'!$I$4:$I$29,S4635,"Cubic","Extrapolate=Linear","MultiX=Average","Skip=True","Sort=True")</f>
        <v>14.294842681258549</v>
      </c>
    </row>
    <row r="4636" spans="16:21" x14ac:dyDescent="0.25">
      <c r="P4636" s="10">
        <v>41254</v>
      </c>
      <c r="Q4636">
        <v>29.58184</v>
      </c>
      <c r="S4636" s="42">
        <f t="shared" ca="1" si="77"/>
        <v>50397</v>
      </c>
      <c r="T4636" s="43">
        <f ca="1">_xll.BInterpol('Base CDI'!$H$4:$H$28,'Base CDI'!$J$4:$J$29,S4636,"Cubic","Extrapolate=Linear","MultiX=Average","Skip=True","Sort=True")</f>
        <v>14.458942544459646</v>
      </c>
      <c r="U4636" s="43">
        <f ca="1">_xll.BInterpol('Base CDI'!$H$4:$H$28,'Base CDI'!$I$4:$I$29,S4636,"Cubic","Extrapolate=Linear","MultiX=Average","Skip=True","Sort=True")</f>
        <v>14.29485636114911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50398</v>
      </c>
      <c r="T4637" s="43">
        <f ca="1">_xll.BInterpol('Base CDI'!$H$4:$H$28,'Base CDI'!$J$4:$J$29,S4637,"Cubic","Extrapolate=Linear","MultiX=Average","Skip=True","Sort=True")</f>
        <v>14.458948016415871</v>
      </c>
      <c r="U4637" s="43">
        <f ca="1">_xll.BInterpol('Base CDI'!$H$4:$H$28,'Base CDI'!$I$4:$I$29,S4637,"Cubic","Extrapolate=Linear","MultiX=Average","Skip=True","Sort=True")</f>
        <v>14.294870041039671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50399</v>
      </c>
      <c r="T4638" s="43">
        <f ca="1">_xll.BInterpol('Base CDI'!$H$4:$H$28,'Base CDI'!$J$4:$J$29,S4638,"Cubic","Extrapolate=Linear","MultiX=Average","Skip=True","Sort=True")</f>
        <v>14.458953488372094</v>
      </c>
      <c r="U4638" s="43">
        <f ca="1">_xll.BInterpol('Base CDI'!$H$4:$H$28,'Base CDI'!$I$4:$I$29,S4638,"Cubic","Extrapolate=Linear","MultiX=Average","Skip=True","Sort=True")</f>
        <v>14.294883720930232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50400</v>
      </c>
      <c r="T4639" s="43">
        <f ca="1">_xll.BInterpol('Base CDI'!$H$4:$H$28,'Base CDI'!$J$4:$J$29,S4639,"Cubic","Extrapolate=Linear","MultiX=Average","Skip=True","Sort=True")</f>
        <v>14.458958960328319</v>
      </c>
      <c r="U4639" s="43">
        <f ca="1">_xll.BInterpol('Base CDI'!$H$4:$H$28,'Base CDI'!$I$4:$I$29,S4639,"Cubic","Extrapolate=Linear","MultiX=Average","Skip=True","Sort=True")</f>
        <v>14.294897400820792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50401</v>
      </c>
      <c r="T4640" s="43">
        <f ca="1">_xll.BInterpol('Base CDI'!$H$4:$H$28,'Base CDI'!$J$4:$J$29,S4640,"Cubic","Extrapolate=Linear","MultiX=Average","Skip=True","Sort=True")</f>
        <v>14.458964432284542</v>
      </c>
      <c r="U4640" s="43">
        <f ca="1">_xll.BInterpol('Base CDI'!$H$4:$H$28,'Base CDI'!$I$4:$I$29,S4640,"Cubic","Extrapolate=Linear","MultiX=Average","Skip=True","Sort=True")</f>
        <v>14.294911080711353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50402</v>
      </c>
      <c r="T4641" s="43">
        <f ca="1">_xll.BInterpol('Base CDI'!$H$4:$H$28,'Base CDI'!$J$4:$J$29,S4641,"Cubic","Extrapolate=Linear","MultiX=Average","Skip=True","Sort=True")</f>
        <v>14.458969904240767</v>
      </c>
      <c r="U4641" s="43">
        <f ca="1">_xll.BInterpol('Base CDI'!$H$4:$H$28,'Base CDI'!$I$4:$I$29,S4641,"Cubic","Extrapolate=Linear","MultiX=Average","Skip=True","Sort=True")</f>
        <v>14.294924760601914</v>
      </c>
    </row>
    <row r="4642" spans="16:21" x14ac:dyDescent="0.25">
      <c r="P4642" s="10">
        <v>41262</v>
      </c>
      <c r="Q4642">
        <v>29.62904</v>
      </c>
      <c r="S4642" s="42">
        <f t="shared" ca="1" si="77"/>
        <v>50403</v>
      </c>
      <c r="T4642" s="43">
        <f ca="1">_xll.BInterpol('Base CDI'!$H$4:$H$28,'Base CDI'!$J$4:$J$29,S4642,"Cubic","Extrapolate=Linear","MultiX=Average","Skip=True","Sort=True")</f>
        <v>14.458975376196992</v>
      </c>
      <c r="U4642" s="43">
        <f ca="1">_xll.BInterpol('Base CDI'!$H$4:$H$28,'Base CDI'!$I$4:$I$29,S4642,"Cubic","Extrapolate=Linear","MultiX=Average","Skip=True","Sort=True")</f>
        <v>14.294938440492475</v>
      </c>
    </row>
    <row r="4643" spans="16:21" x14ac:dyDescent="0.25">
      <c r="P4643" s="10">
        <v>41263</v>
      </c>
      <c r="Q4643">
        <v>29.63682</v>
      </c>
      <c r="S4643" s="42">
        <f t="shared" ca="1" si="77"/>
        <v>50404</v>
      </c>
      <c r="T4643" s="43">
        <f ca="1">_xll.BInterpol('Base CDI'!$H$4:$H$28,'Base CDI'!$J$4:$J$29,S4643,"Cubic","Extrapolate=Linear","MultiX=Average","Skip=True","Sort=True")</f>
        <v>14.458980848153216</v>
      </c>
      <c r="U4643" s="43">
        <f ca="1">_xll.BInterpol('Base CDI'!$H$4:$H$28,'Base CDI'!$I$4:$I$29,S4643,"Cubic","Extrapolate=Linear","MultiX=Average","Skip=True","Sort=True")</f>
        <v>14.294952120383035</v>
      </c>
    </row>
    <row r="4644" spans="16:21" x14ac:dyDescent="0.25">
      <c r="P4644" s="10">
        <v>41264</v>
      </c>
      <c r="Q4644">
        <v>29.64462</v>
      </c>
      <c r="S4644" s="42">
        <f t="shared" ca="1" si="77"/>
        <v>50405</v>
      </c>
      <c r="T4644" s="43">
        <f ca="1">_xll.BInterpol('Base CDI'!$H$4:$H$28,'Base CDI'!$J$4:$J$29,S4644,"Cubic","Extrapolate=Linear","MultiX=Average","Skip=True","Sort=True")</f>
        <v>14.458986320109441</v>
      </c>
      <c r="U4644" s="43">
        <f ca="1">_xll.BInterpol('Base CDI'!$H$4:$H$28,'Base CDI'!$I$4:$I$29,S4644,"Cubic","Extrapolate=Linear","MultiX=Average","Skip=True","Sort=True")</f>
        <v>14.294965800273596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50406</v>
      </c>
      <c r="T4645" s="43">
        <f ca="1">_xll.BInterpol('Base CDI'!$H$4:$H$28,'Base CDI'!$J$4:$J$29,S4645,"Cubic","Extrapolate=Linear","MultiX=Average","Skip=True","Sort=True")</f>
        <v>14.458991792065666</v>
      </c>
      <c r="U4645" s="43">
        <f ca="1">_xll.BInterpol('Base CDI'!$H$4:$H$28,'Base CDI'!$I$4:$I$29,S4645,"Cubic","Extrapolate=Linear","MultiX=Average","Skip=True","Sort=True")</f>
        <v>14.294979480164157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50407</v>
      </c>
      <c r="T4646" s="43">
        <f ca="1">_xll.BInterpol('Base CDI'!$H$4:$H$28,'Base CDI'!$J$4:$J$29,S4646,"Cubic","Extrapolate=Linear","MultiX=Average","Skip=True","Sort=True")</f>
        <v>14.458997264021889</v>
      </c>
      <c r="U4646" s="43">
        <f ca="1">_xll.BInterpol('Base CDI'!$H$4:$H$28,'Base CDI'!$I$4:$I$29,S4646,"Cubic","Extrapolate=Linear","MultiX=Average","Skip=True","Sort=True")</f>
        <v>14.294993160054718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50408</v>
      </c>
      <c r="T4647" s="43">
        <f ca="1">_xll.BInterpol('Base CDI'!$H$4:$H$28,'Base CDI'!$J$4:$J$29,S4647,"Cubic","Extrapolate=Linear","MultiX=Average","Skip=True","Sort=True")</f>
        <v>14.459002735978114</v>
      </c>
      <c r="U4647" s="43">
        <f ca="1">_xll.BInterpol('Base CDI'!$H$4:$H$28,'Base CDI'!$I$4:$I$29,S4647,"Cubic","Extrapolate=Linear","MultiX=Average","Skip=True","Sort=True")</f>
        <v>14.29500683994528</v>
      </c>
    </row>
    <row r="4648" spans="16:21" x14ac:dyDescent="0.25">
      <c r="P4648" s="10">
        <v>41271</v>
      </c>
      <c r="Q4648">
        <v>29.67596</v>
      </c>
      <c r="S4648" s="42">
        <f t="shared" ca="1" si="77"/>
        <v>50409</v>
      </c>
      <c r="T4648" s="43">
        <f ca="1">_xll.BInterpol('Base CDI'!$H$4:$H$28,'Base CDI'!$J$4:$J$29,S4648,"Cubic","Extrapolate=Linear","MultiX=Average","Skip=True","Sort=True")</f>
        <v>14.459008207934337</v>
      </c>
      <c r="U4648" s="43">
        <f ca="1">_xll.BInterpol('Base CDI'!$H$4:$H$28,'Base CDI'!$I$4:$I$29,S4648,"Cubic","Extrapolate=Linear","MultiX=Average","Skip=True","Sort=True")</f>
        <v>14.295020519835841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50410</v>
      </c>
      <c r="T4649" s="43">
        <f ca="1">_xll.BInterpol('Base CDI'!$H$4:$H$28,'Base CDI'!$J$4:$J$29,S4649,"Cubic","Extrapolate=Linear","MultiX=Average","Skip=True","Sort=True")</f>
        <v>14.459013679890562</v>
      </c>
      <c r="U4649" s="43">
        <f ca="1">_xll.BInterpol('Base CDI'!$H$4:$H$28,'Base CDI'!$I$4:$I$29,S4649,"Cubic","Extrapolate=Linear","MultiX=Average","Skip=True","Sort=True")</f>
        <v>14.295034199726402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50411</v>
      </c>
      <c r="T4650" s="43">
        <f ca="1">_xll.BInterpol('Base CDI'!$H$4:$H$28,'Base CDI'!$J$4:$J$29,S4650,"Cubic","Extrapolate=Linear","MultiX=Average","Skip=True","Sort=True")</f>
        <v>14.459019151846787</v>
      </c>
      <c r="U4650" s="43">
        <f ca="1">_xll.BInterpol('Base CDI'!$H$4:$H$28,'Base CDI'!$I$4:$I$29,S4650,"Cubic","Extrapolate=Linear","MultiX=Average","Skip=True","Sort=True")</f>
        <v>14.295047879616963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50412</v>
      </c>
      <c r="T4651" s="43">
        <f ca="1">_xll.BInterpol('Base CDI'!$H$4:$H$28,'Base CDI'!$J$4:$J$29,S4651,"Cubic","Extrapolate=Linear","MultiX=Average","Skip=True","Sort=True")</f>
        <v>14.45902462380301</v>
      </c>
      <c r="U4651" s="43">
        <f ca="1">_xll.BInterpol('Base CDI'!$H$4:$H$28,'Base CDI'!$I$4:$I$29,S4651,"Cubic","Extrapolate=Linear","MultiX=Average","Skip=True","Sort=True")</f>
        <v>14.295061559507523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50413</v>
      </c>
      <c r="T4652" s="43">
        <f ca="1">_xll.BInterpol('Base CDI'!$H$4:$H$28,'Base CDI'!$J$4:$J$29,S4652,"Cubic","Extrapolate=Linear","MultiX=Average","Skip=True","Sort=True")</f>
        <v>14.459030095759235</v>
      </c>
      <c r="U4652" s="43">
        <f ca="1">_xll.BInterpol('Base CDI'!$H$4:$H$28,'Base CDI'!$I$4:$I$29,S4652,"Cubic","Extrapolate=Linear","MultiX=Average","Skip=True","Sort=True")</f>
        <v>14.295075239398084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50414</v>
      </c>
      <c r="T4653" s="43">
        <f ca="1">_xll.BInterpol('Base CDI'!$H$4:$H$28,'Base CDI'!$J$4:$J$29,S4653,"Cubic","Extrapolate=Linear","MultiX=Average","Skip=True","Sort=True")</f>
        <v>14.459035567715461</v>
      </c>
      <c r="U4653" s="43">
        <f ca="1">_xll.BInterpol('Base CDI'!$H$4:$H$28,'Base CDI'!$I$4:$I$29,S4653,"Cubic","Extrapolate=Linear","MultiX=Average","Skip=True","Sort=True")</f>
        <v>14.295088919288645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50415</v>
      </c>
      <c r="T4654" s="43">
        <f ca="1">_xll.BInterpol('Base CDI'!$H$4:$H$28,'Base CDI'!$J$4:$J$29,S4654,"Cubic","Extrapolate=Linear","MultiX=Average","Skip=True","Sort=True")</f>
        <v>14.459041039671684</v>
      </c>
      <c r="U4654" s="43">
        <f ca="1">_xll.BInterpol('Base CDI'!$H$4:$H$28,'Base CDI'!$I$4:$I$29,S4654,"Cubic","Extrapolate=Linear","MultiX=Average","Skip=True","Sort=True")</f>
        <v>14.295102599179206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50416</v>
      </c>
      <c r="T4655" s="43">
        <f ca="1">_xll.BInterpol('Base CDI'!$H$4:$H$28,'Base CDI'!$J$4:$J$29,S4655,"Cubic","Extrapolate=Linear","MultiX=Average","Skip=True","Sort=True")</f>
        <v>14.459046511627909</v>
      </c>
      <c r="U4655" s="43">
        <f ca="1">_xll.BInterpol('Base CDI'!$H$4:$H$28,'Base CDI'!$I$4:$I$29,S4655,"Cubic","Extrapolate=Linear","MultiX=Average","Skip=True","Sort=True")</f>
        <v>14.295116279069767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50417</v>
      </c>
      <c r="T4656" s="43">
        <f ca="1">_xll.BInterpol('Base CDI'!$H$4:$H$28,'Base CDI'!$J$4:$J$29,S4656,"Cubic","Extrapolate=Linear","MultiX=Average","Skip=True","Sort=True")</f>
        <v>14.459051983584132</v>
      </c>
      <c r="U4656" s="43">
        <f ca="1">_xll.BInterpol('Base CDI'!$H$4:$H$28,'Base CDI'!$I$4:$I$29,S4656,"Cubic","Extrapolate=Linear","MultiX=Average","Skip=True","Sort=True")</f>
        <v>14.295129958960327</v>
      </c>
    </row>
    <row r="4657" spans="16:21" x14ac:dyDescent="0.25">
      <c r="P4657" s="10">
        <v>41285</v>
      </c>
      <c r="Q4657">
        <v>29.74689</v>
      </c>
      <c r="S4657" s="42">
        <f t="shared" ca="1" si="77"/>
        <v>50418</v>
      </c>
      <c r="T4657" s="43">
        <f ca="1">_xll.BInterpol('Base CDI'!$H$4:$H$28,'Base CDI'!$J$4:$J$29,S4657,"Cubic","Extrapolate=Linear","MultiX=Average","Skip=True","Sort=True")</f>
        <v>14.459057455540357</v>
      </c>
      <c r="U4657" s="43">
        <f ca="1">_xll.BInterpol('Base CDI'!$H$4:$H$28,'Base CDI'!$I$4:$I$29,S4657,"Cubic","Extrapolate=Linear","MultiX=Average","Skip=True","Sort=True")</f>
        <v>14.295143638850888</v>
      </c>
    </row>
    <row r="4658" spans="16:21" x14ac:dyDescent="0.25">
      <c r="P4658" s="10">
        <v>41288</v>
      </c>
      <c r="Q4658">
        <v>29.75478</v>
      </c>
      <c r="S4658" s="42">
        <f t="shared" ca="1" si="77"/>
        <v>50419</v>
      </c>
      <c r="T4658" s="43">
        <f ca="1">_xll.BInterpol('Base CDI'!$H$4:$H$28,'Base CDI'!$J$4:$J$29,S4658,"Cubic","Extrapolate=Linear","MultiX=Average","Skip=True","Sort=True")</f>
        <v>14.459062927496582</v>
      </c>
      <c r="U4658" s="43">
        <f ca="1">_xll.BInterpol('Base CDI'!$H$4:$H$28,'Base CDI'!$I$4:$I$29,S4658,"Cubic","Extrapolate=Linear","MultiX=Average","Skip=True","Sort=True")</f>
        <v>14.295157318741449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50420</v>
      </c>
      <c r="T4659" s="43">
        <f ca="1">_xll.BInterpol('Base CDI'!$H$4:$H$28,'Base CDI'!$J$4:$J$29,S4659,"Cubic","Extrapolate=Linear","MultiX=Average","Skip=True","Sort=True")</f>
        <v>14.459068399452805</v>
      </c>
      <c r="U4659" s="43">
        <f ca="1">_xll.BInterpol('Base CDI'!$H$4:$H$28,'Base CDI'!$I$4:$I$29,S4659,"Cubic","Extrapolate=Linear","MultiX=Average","Skip=True","Sort=True")</f>
        <v>14.29517099863201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50421</v>
      </c>
      <c r="T4660" s="43">
        <f ca="1">_xll.BInterpol('Base CDI'!$H$4:$H$28,'Base CDI'!$J$4:$J$29,S4660,"Cubic","Extrapolate=Linear","MultiX=Average","Skip=True","Sort=True")</f>
        <v>14.45907387140903</v>
      </c>
      <c r="U4660" s="43">
        <f ca="1">_xll.BInterpol('Base CDI'!$H$4:$H$28,'Base CDI'!$I$4:$I$29,S4660,"Cubic","Extrapolate=Linear","MultiX=Average","Skip=True","Sort=True")</f>
        <v>14.29518467852257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50422</v>
      </c>
      <c r="T4661" s="43">
        <f ca="1">_xll.BInterpol('Base CDI'!$H$4:$H$28,'Base CDI'!$J$4:$J$29,S4661,"Cubic","Extrapolate=Linear","MultiX=Average","Skip=True","Sort=True")</f>
        <v>14.459079343365255</v>
      </c>
      <c r="U4661" s="43">
        <f ca="1">_xll.BInterpol('Base CDI'!$H$4:$H$28,'Base CDI'!$I$4:$I$29,S4661,"Cubic","Extrapolate=Linear","MultiX=Average","Skip=True","Sort=True")</f>
        <v>14.295198358413131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50423</v>
      </c>
      <c r="T4662" s="43">
        <f ca="1">_xll.BInterpol('Base CDI'!$H$4:$H$28,'Base CDI'!$J$4:$J$29,S4662,"Cubic","Extrapolate=Linear","MultiX=Average","Skip=True","Sort=True")</f>
        <v>14.459084815321479</v>
      </c>
      <c r="U4662" s="43">
        <f ca="1">_xll.BInterpol('Base CDI'!$H$4:$H$28,'Base CDI'!$I$4:$I$29,S4662,"Cubic","Extrapolate=Linear","MultiX=Average","Skip=True","Sort=True")</f>
        <v>14.295212038303692</v>
      </c>
    </row>
    <row r="4663" spans="16:21" x14ac:dyDescent="0.25">
      <c r="P4663" s="10">
        <v>41295</v>
      </c>
      <c r="Q4663">
        <v>29.79439</v>
      </c>
      <c r="S4663" s="42">
        <f t="shared" ca="1" si="77"/>
        <v>50424</v>
      </c>
      <c r="T4663" s="43">
        <f ca="1">_xll.BInterpol('Base CDI'!$H$4:$H$28,'Base CDI'!$J$4:$J$29,S4663,"Cubic","Extrapolate=Linear","MultiX=Average","Skip=True","Sort=True")</f>
        <v>14.459090287277704</v>
      </c>
      <c r="U4663" s="43">
        <f ca="1">_xll.BInterpol('Base CDI'!$H$4:$H$28,'Base CDI'!$I$4:$I$29,S4663,"Cubic","Extrapolate=Linear","MultiX=Average","Skip=True","Sort=True")</f>
        <v>14.295225718194253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50425</v>
      </c>
      <c r="T4664" s="43">
        <f ca="1">_xll.BInterpol('Base CDI'!$H$4:$H$28,'Base CDI'!$J$4:$J$29,S4664,"Cubic","Extrapolate=Linear","MultiX=Average","Skip=True","Sort=True")</f>
        <v>14.459095759233927</v>
      </c>
      <c r="U4664" s="43">
        <f ca="1">_xll.BInterpol('Base CDI'!$H$4:$H$28,'Base CDI'!$I$4:$I$29,S4664,"Cubic","Extrapolate=Linear","MultiX=Average","Skip=True","Sort=True")</f>
        <v>14.295239398084814</v>
      </c>
    </row>
    <row r="4665" spans="16:21" x14ac:dyDescent="0.25">
      <c r="P4665" s="10">
        <v>41297</v>
      </c>
      <c r="Q4665">
        <v>29.81024</v>
      </c>
      <c r="S4665" s="42">
        <f t="shared" ca="1" si="77"/>
        <v>50426</v>
      </c>
      <c r="T4665" s="43">
        <f ca="1">_xll.BInterpol('Base CDI'!$H$4:$H$28,'Base CDI'!$J$4:$J$29,S4665,"Cubic","Extrapolate=Linear","MultiX=Average","Skip=True","Sort=True")</f>
        <v>14.459101231190152</v>
      </c>
      <c r="U4665" s="43">
        <f ca="1">_xll.BInterpol('Base CDI'!$H$4:$H$28,'Base CDI'!$I$4:$I$29,S4665,"Cubic","Extrapolate=Linear","MultiX=Average","Skip=True","Sort=True")</f>
        <v>14.295253077975374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50427</v>
      </c>
      <c r="T4666" s="43">
        <f ca="1">_xll.BInterpol('Base CDI'!$H$4:$H$28,'Base CDI'!$J$4:$J$29,S4666,"Cubic","Extrapolate=Linear","MultiX=Average","Skip=True","Sort=True")</f>
        <v>14.459106703146377</v>
      </c>
      <c r="U4666" s="43">
        <f ca="1">_xll.BInterpol('Base CDI'!$H$4:$H$28,'Base CDI'!$I$4:$I$29,S4666,"Cubic","Extrapolate=Linear","MultiX=Average","Skip=True","Sort=True")</f>
        <v>14.295266757865937</v>
      </c>
    </row>
    <row r="4667" spans="16:21" x14ac:dyDescent="0.25">
      <c r="P4667" s="10">
        <v>41299</v>
      </c>
      <c r="Q4667">
        <v>29.8261</v>
      </c>
      <c r="S4667" s="42">
        <f t="shared" ca="1" si="77"/>
        <v>50428</v>
      </c>
      <c r="T4667" s="43">
        <f ca="1">_xll.BInterpol('Base CDI'!$H$4:$H$28,'Base CDI'!$J$4:$J$29,S4667,"Cubic","Extrapolate=Linear","MultiX=Average","Skip=True","Sort=True")</f>
        <v>14.4591121751026</v>
      </c>
      <c r="U4667" s="43">
        <f ca="1">_xll.BInterpol('Base CDI'!$H$4:$H$28,'Base CDI'!$I$4:$I$29,S4667,"Cubic","Extrapolate=Linear","MultiX=Average","Skip=True","Sort=True")</f>
        <v>14.295280437756498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50429</v>
      </c>
      <c r="T4668" s="43">
        <f ca="1">_xll.BInterpol('Base CDI'!$H$4:$H$28,'Base CDI'!$J$4:$J$29,S4668,"Cubic","Extrapolate=Linear","MultiX=Average","Skip=True","Sort=True")</f>
        <v>14.459117647058825</v>
      </c>
      <c r="U4668" s="43">
        <f ca="1">_xll.BInterpol('Base CDI'!$H$4:$H$28,'Base CDI'!$I$4:$I$29,S4668,"Cubic","Extrapolate=Linear","MultiX=Average","Skip=True","Sort=True")</f>
        <v>14.295294117647058</v>
      </c>
    </row>
    <row r="4669" spans="16:21" x14ac:dyDescent="0.25">
      <c r="P4669" s="10">
        <v>41303</v>
      </c>
      <c r="Q4669">
        <v>29.84198</v>
      </c>
      <c r="S4669" s="42">
        <f t="shared" ca="1" si="77"/>
        <v>50430</v>
      </c>
      <c r="T4669" s="43">
        <f ca="1">_xll.BInterpol('Base CDI'!$H$4:$H$28,'Base CDI'!$J$4:$J$29,S4669,"Cubic","Extrapolate=Linear","MultiX=Average","Skip=True","Sort=True")</f>
        <v>14.45912311901505</v>
      </c>
      <c r="U4669" s="43">
        <f ca="1">_xll.BInterpol('Base CDI'!$H$4:$H$28,'Base CDI'!$I$4:$I$29,S4669,"Cubic","Extrapolate=Linear","MultiX=Average","Skip=True","Sort=True")</f>
        <v>14.295307797537619</v>
      </c>
    </row>
    <row r="4670" spans="16:21" x14ac:dyDescent="0.25">
      <c r="P4670" s="10">
        <v>41304</v>
      </c>
      <c r="Q4670">
        <v>29.84994</v>
      </c>
      <c r="S4670" s="42">
        <f t="shared" ca="1" si="77"/>
        <v>50431</v>
      </c>
      <c r="T4670" s="43">
        <f ca="1">_xll.BInterpol('Base CDI'!$H$4:$H$28,'Base CDI'!$J$4:$J$29,S4670,"Cubic","Extrapolate=Linear","MultiX=Average","Skip=True","Sort=True")</f>
        <v>14.459128590971273</v>
      </c>
      <c r="U4670" s="43">
        <f ca="1">_xll.BInterpol('Base CDI'!$H$4:$H$28,'Base CDI'!$I$4:$I$29,S4670,"Cubic","Extrapolate=Linear","MultiX=Average","Skip=True","Sort=True")</f>
        <v>14.29532147742818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50432</v>
      </c>
      <c r="T4671" s="43">
        <f ca="1">_xll.BInterpol('Base CDI'!$H$4:$H$28,'Base CDI'!$J$4:$J$29,S4671,"Cubic","Extrapolate=Linear","MultiX=Average","Skip=True","Sort=True")</f>
        <v>14.459134062927498</v>
      </c>
      <c r="U4671" s="43">
        <f ca="1">_xll.BInterpol('Base CDI'!$H$4:$H$28,'Base CDI'!$I$4:$I$29,S4671,"Cubic","Extrapolate=Linear","MultiX=Average","Skip=True","Sort=True")</f>
        <v>14.295335157318741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50433</v>
      </c>
      <c r="T4672" s="43">
        <f ca="1">_xll.BInterpol('Base CDI'!$H$4:$H$28,'Base CDI'!$J$4:$J$29,S4672,"Cubic","Extrapolate=Linear","MultiX=Average","Skip=True","Sort=True")</f>
        <v>14.459139534883722</v>
      </c>
      <c r="U4672" s="43">
        <f ca="1">_xll.BInterpol('Base CDI'!$H$4:$H$28,'Base CDI'!$I$4:$I$29,S4672,"Cubic","Extrapolate=Linear","MultiX=Average","Skip=True","Sort=True")</f>
        <v>14.295348837209302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50434</v>
      </c>
      <c r="T4673" s="43">
        <f ca="1">_xll.BInterpol('Base CDI'!$H$4:$H$28,'Base CDI'!$J$4:$J$29,S4673,"Cubic","Extrapolate=Linear","MultiX=Average","Skip=True","Sort=True")</f>
        <v>14.459145006839947</v>
      </c>
      <c r="U4673" s="43">
        <f ca="1">_xll.BInterpol('Base CDI'!$H$4:$H$28,'Base CDI'!$I$4:$I$29,S4673,"Cubic","Extrapolate=Linear","MultiX=Average","Skip=True","Sort=True")</f>
        <v>14.295362517099862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50435</v>
      </c>
      <c r="T4674" s="43">
        <f ca="1">_xll.BInterpol('Base CDI'!$H$4:$H$28,'Base CDI'!$J$4:$J$29,S4674,"Cubic","Extrapolate=Linear","MultiX=Average","Skip=True","Sort=True")</f>
        <v>14.459150478796172</v>
      </c>
      <c r="U4674" s="43">
        <f ca="1">_xll.BInterpol('Base CDI'!$H$4:$H$28,'Base CDI'!$I$4:$I$29,S4674,"Cubic","Extrapolate=Linear","MultiX=Average","Skip=True","Sort=True")</f>
        <v>14.295376196990423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50436</v>
      </c>
      <c r="T4675" s="43">
        <f ca="1">_xll.BInterpol('Base CDI'!$H$4:$H$28,'Base CDI'!$J$4:$J$29,S4675,"Cubic","Extrapolate=Linear","MultiX=Average","Skip=True","Sort=True")</f>
        <v>14.459155950752395</v>
      </c>
      <c r="U4675" s="43">
        <f ca="1">_xll.BInterpol('Base CDI'!$H$4:$H$28,'Base CDI'!$I$4:$I$29,S4675,"Cubic","Extrapolate=Linear","MultiX=Average","Skip=True","Sort=True")</f>
        <v>14.295389876880984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50437</v>
      </c>
      <c r="T4676" s="43">
        <f ca="1">_xll.BInterpol('Base CDI'!$H$4:$H$28,'Base CDI'!$J$4:$J$29,S4676,"Cubic","Extrapolate=Linear","MultiX=Average","Skip=True","Sort=True")</f>
        <v>14.45916142270862</v>
      </c>
      <c r="U4676" s="43">
        <f ca="1">_xll.BInterpol('Base CDI'!$H$4:$H$28,'Base CDI'!$I$4:$I$29,S4676,"Cubic","Extrapolate=Linear","MultiX=Average","Skip=True","Sort=True")</f>
        <v>14.295403556771545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50438</v>
      </c>
      <c r="T4677" s="43">
        <f ca="1">_xll.BInterpol('Base CDI'!$H$4:$H$28,'Base CDI'!$J$4:$J$29,S4677,"Cubic","Extrapolate=Linear","MultiX=Average","Skip=True","Sort=True")</f>
        <v>14.459166894664843</v>
      </c>
      <c r="U4677" s="43">
        <f ca="1">_xll.BInterpol('Base CDI'!$H$4:$H$28,'Base CDI'!$I$4:$I$29,S4677,"Cubic","Extrapolate=Linear","MultiX=Average","Skip=True","Sort=True")</f>
        <v>14.295417236662106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50439</v>
      </c>
      <c r="T4678" s="43">
        <f ca="1">_xll.BInterpol('Base CDI'!$H$4:$H$28,'Base CDI'!$J$4:$J$29,S4678,"Cubic","Extrapolate=Linear","MultiX=Average","Skip=True","Sort=True")</f>
        <v>14.459172366621068</v>
      </c>
      <c r="U4678" s="43">
        <f ca="1">_xll.BInterpol('Base CDI'!$H$4:$H$28,'Base CDI'!$I$4:$I$29,S4678,"Cubic","Extrapolate=Linear","MultiX=Average","Skip=True","Sort=True")</f>
        <v>14.295430916552666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50440</v>
      </c>
      <c r="T4679" s="43">
        <f ca="1">_xll.BInterpol('Base CDI'!$H$4:$H$28,'Base CDI'!$J$4:$J$29,S4679,"Cubic","Extrapolate=Linear","MultiX=Average","Skip=True","Sort=True")</f>
        <v>14.459177838577293</v>
      </c>
      <c r="U4679" s="43">
        <f ca="1">_xll.BInterpol('Base CDI'!$H$4:$H$28,'Base CDI'!$I$4:$I$29,S4679,"Cubic","Extrapolate=Linear","MultiX=Average","Skip=True","Sort=True")</f>
        <v>14.295444596443227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50441</v>
      </c>
      <c r="T4680" s="43">
        <f ca="1">_xll.BInterpol('Base CDI'!$H$4:$H$28,'Base CDI'!$J$4:$J$29,S4680,"Cubic","Extrapolate=Linear","MultiX=Average","Skip=True","Sort=True")</f>
        <v>14.459183310533517</v>
      </c>
      <c r="U4680" s="43">
        <f ca="1">_xll.BInterpol('Base CDI'!$H$4:$H$28,'Base CDI'!$I$4:$I$29,S4680,"Cubic","Extrapolate=Linear","MultiX=Average","Skip=True","Sort=True")</f>
        <v>14.295458276333788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50442</v>
      </c>
      <c r="T4681" s="43">
        <f ca="1">_xll.BInterpol('Base CDI'!$H$4:$H$28,'Base CDI'!$J$4:$J$29,S4681,"Cubic","Extrapolate=Linear","MultiX=Average","Skip=True","Sort=True")</f>
        <v>14.459188782489742</v>
      </c>
      <c r="U4681" s="43">
        <f ca="1">_xll.BInterpol('Base CDI'!$H$4:$H$28,'Base CDI'!$I$4:$I$29,S4681,"Cubic","Extrapolate=Linear","MultiX=Average","Skip=True","Sort=True")</f>
        <v>14.295471956224349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50443</v>
      </c>
      <c r="T4682" s="43">
        <f ca="1">_xll.BInterpol('Base CDI'!$H$4:$H$28,'Base CDI'!$J$4:$J$29,S4682,"Cubic","Extrapolate=Linear","MultiX=Average","Skip=True","Sort=True")</f>
        <v>14.459194254445967</v>
      </c>
      <c r="U4682" s="43">
        <f ca="1">_xll.BInterpol('Base CDI'!$H$4:$H$28,'Base CDI'!$I$4:$I$29,S4682,"Cubic","Extrapolate=Linear","MultiX=Average","Skip=True","Sort=True")</f>
        <v>14.295485636114909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50444</v>
      </c>
      <c r="T4683" s="43">
        <f ca="1">_xll.BInterpol('Base CDI'!$H$4:$H$28,'Base CDI'!$J$4:$J$29,S4683,"Cubic","Extrapolate=Linear","MultiX=Average","Skip=True","Sort=True")</f>
        <v>14.45919972640219</v>
      </c>
      <c r="U4683" s="43">
        <f ca="1">_xll.BInterpol('Base CDI'!$H$4:$H$28,'Base CDI'!$I$4:$I$29,S4683,"Cubic","Extrapolate=Linear","MultiX=Average","Skip=True","Sort=True")</f>
        <v>14.29549931600547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50445</v>
      </c>
      <c r="T4684" s="43">
        <f ca="1">_xll.BInterpol('Base CDI'!$H$4:$H$28,'Base CDI'!$J$4:$J$29,S4684,"Cubic","Extrapolate=Linear","MultiX=Average","Skip=True","Sort=True")</f>
        <v>14.459205198358415</v>
      </c>
      <c r="U4684" s="43">
        <f ca="1">_xll.BInterpol('Base CDI'!$H$4:$H$28,'Base CDI'!$I$4:$I$29,S4684,"Cubic","Extrapolate=Linear","MultiX=Average","Skip=True","Sort=True")</f>
        <v>14.295512995896033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50446</v>
      </c>
      <c r="T4685" s="43">
        <f ca="1">_xll.BInterpol('Base CDI'!$H$4:$H$28,'Base CDI'!$J$4:$J$29,S4685,"Cubic","Extrapolate=Linear","MultiX=Average","Skip=True","Sort=True")</f>
        <v>14.459210670314638</v>
      </c>
      <c r="U4685" s="43">
        <f ca="1">_xll.BInterpol('Base CDI'!$H$4:$H$28,'Base CDI'!$I$4:$I$29,S4685,"Cubic","Extrapolate=Linear","MultiX=Average","Skip=True","Sort=True")</f>
        <v>14.295526675786594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50447</v>
      </c>
      <c r="T4686" s="43">
        <f ca="1">_xll.BInterpol('Base CDI'!$H$4:$H$28,'Base CDI'!$J$4:$J$29,S4686,"Cubic","Extrapolate=Linear","MultiX=Average","Skip=True","Sort=True")</f>
        <v>14.459216142270863</v>
      </c>
      <c r="U4686" s="43">
        <f ca="1">_xll.BInterpol('Base CDI'!$H$4:$H$28,'Base CDI'!$I$4:$I$29,S4686,"Cubic","Extrapolate=Linear","MultiX=Average","Skip=True","Sort=True")</f>
        <v>14.295540355677154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50448</v>
      </c>
      <c r="T4687" s="43">
        <f ca="1">_xll.BInterpol('Base CDI'!$H$4:$H$28,'Base CDI'!$J$4:$J$29,S4687,"Cubic","Extrapolate=Linear","MultiX=Average","Skip=True","Sort=True")</f>
        <v>14.459221614227088</v>
      </c>
      <c r="U4687" s="43">
        <f ca="1">_xll.BInterpol('Base CDI'!$H$4:$H$28,'Base CDI'!$I$4:$I$29,S4687,"Cubic","Extrapolate=Linear","MultiX=Average","Skip=True","Sort=True")</f>
        <v>14.295554035567715</v>
      </c>
    </row>
    <row r="4688" spans="16:21" x14ac:dyDescent="0.25">
      <c r="P4688" s="10">
        <v>41332</v>
      </c>
      <c r="Q4688">
        <v>29.99363</v>
      </c>
      <c r="S4688" s="42">
        <f t="shared" ca="1" si="78"/>
        <v>50449</v>
      </c>
      <c r="T4688" s="43">
        <f ca="1">_xll.BInterpol('Base CDI'!$H$4:$H$28,'Base CDI'!$J$4:$J$29,S4688,"Cubic","Extrapolate=Linear","MultiX=Average","Skip=True","Sort=True")</f>
        <v>14.459227086183311</v>
      </c>
      <c r="U4688" s="43">
        <f ca="1">_xll.BInterpol('Base CDI'!$H$4:$H$28,'Base CDI'!$I$4:$I$29,S4688,"Cubic","Extrapolate=Linear","MultiX=Average","Skip=True","Sort=True")</f>
        <v>14.295567715458276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50450</v>
      </c>
      <c r="T4689" s="43">
        <f ca="1">_xll.BInterpol('Base CDI'!$H$4:$H$28,'Base CDI'!$J$4:$J$29,S4689,"Cubic","Extrapolate=Linear","MultiX=Average","Skip=True","Sort=True")</f>
        <v>14.459232558139536</v>
      </c>
      <c r="U4689" s="43">
        <f ca="1">_xll.BInterpol('Base CDI'!$H$4:$H$28,'Base CDI'!$I$4:$I$29,S4689,"Cubic","Extrapolate=Linear","MultiX=Average","Skip=True","Sort=True")</f>
        <v>14.295581395348837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50451</v>
      </c>
      <c r="T4690" s="43">
        <f ca="1">_xll.BInterpol('Base CDI'!$H$4:$H$28,'Base CDI'!$J$4:$J$29,S4690,"Cubic","Extrapolate=Linear","MultiX=Average","Skip=True","Sort=True")</f>
        <v>14.459238030095761</v>
      </c>
      <c r="U4690" s="43">
        <f ca="1">_xll.BInterpol('Base CDI'!$H$4:$H$28,'Base CDI'!$I$4:$I$29,S4690,"Cubic","Extrapolate=Linear","MultiX=Average","Skip=True","Sort=True")</f>
        <v>14.295595075239397</v>
      </c>
    </row>
    <row r="4691" spans="16:21" x14ac:dyDescent="0.25">
      <c r="P4691" s="10">
        <v>41337</v>
      </c>
      <c r="Q4691">
        <v>30.01773</v>
      </c>
      <c r="S4691" s="42">
        <f t="shared" ca="1" si="78"/>
        <v>50452</v>
      </c>
      <c r="T4691" s="43">
        <f ca="1">_xll.BInterpol('Base CDI'!$H$4:$H$28,'Base CDI'!$J$4:$J$29,S4691,"Cubic","Extrapolate=Linear","MultiX=Average","Skip=True","Sort=True")</f>
        <v>14.459243502051985</v>
      </c>
      <c r="U4691" s="43">
        <f ca="1">_xll.BInterpol('Base CDI'!$H$4:$H$28,'Base CDI'!$I$4:$I$29,S4691,"Cubic","Extrapolate=Linear","MultiX=Average","Skip=True","Sort=True")</f>
        <v>14.295608755129958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50453</v>
      </c>
      <c r="T4692" s="43">
        <f ca="1">_xll.BInterpol('Base CDI'!$H$4:$H$28,'Base CDI'!$J$4:$J$29,S4692,"Cubic","Extrapolate=Linear","MultiX=Average","Skip=True","Sort=True")</f>
        <v>14.45924897400821</v>
      </c>
      <c r="U4692" s="43">
        <f ca="1">_xll.BInterpol('Base CDI'!$H$4:$H$28,'Base CDI'!$I$4:$I$29,S4692,"Cubic","Extrapolate=Linear","MultiX=Average","Skip=True","Sort=True")</f>
        <v>14.295622435020519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50454</v>
      </c>
      <c r="T4693" s="43">
        <f ca="1">_xll.BInterpol('Base CDI'!$H$4:$H$28,'Base CDI'!$J$4:$J$29,S4693,"Cubic","Extrapolate=Linear","MultiX=Average","Skip=True","Sort=True")</f>
        <v>14.459254445964433</v>
      </c>
      <c r="U4693" s="43">
        <f ca="1">_xll.BInterpol('Base CDI'!$H$4:$H$28,'Base CDI'!$I$4:$I$29,S4693,"Cubic","Extrapolate=Linear","MultiX=Average","Skip=True","Sort=True")</f>
        <v>14.29563611491108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50455</v>
      </c>
      <c r="T4694" s="43">
        <f ca="1">_xll.BInterpol('Base CDI'!$H$4:$H$28,'Base CDI'!$J$4:$J$29,S4694,"Cubic","Extrapolate=Linear","MultiX=Average","Skip=True","Sort=True")</f>
        <v>14.459259917920658</v>
      </c>
      <c r="U4694" s="43">
        <f ca="1">_xll.BInterpol('Base CDI'!$H$4:$H$28,'Base CDI'!$I$4:$I$29,S4694,"Cubic","Extrapolate=Linear","MultiX=Average","Skip=True","Sort=True")</f>
        <v>14.295649794801641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50456</v>
      </c>
      <c r="T4695" s="43">
        <f ca="1">_xll.BInterpol('Base CDI'!$H$4:$H$28,'Base CDI'!$J$4:$J$29,S4695,"Cubic","Extrapolate=Linear","MultiX=Average","Skip=True","Sort=True")</f>
        <v>14.459265389876883</v>
      </c>
      <c r="U4695" s="43">
        <f ca="1">_xll.BInterpol('Base CDI'!$H$4:$H$28,'Base CDI'!$I$4:$I$29,S4695,"Cubic","Extrapolate=Linear","MultiX=Average","Skip=True","Sort=True")</f>
        <v>14.295663474692201</v>
      </c>
    </row>
    <row r="4696" spans="16:21" x14ac:dyDescent="0.25">
      <c r="P4696" s="10">
        <v>41344</v>
      </c>
      <c r="Q4696">
        <v>30.05799</v>
      </c>
      <c r="S4696" s="42">
        <f t="shared" ca="1" si="78"/>
        <v>50457</v>
      </c>
      <c r="T4696" s="43">
        <f ca="1">_xll.BInterpol('Base CDI'!$H$4:$H$28,'Base CDI'!$J$4:$J$29,S4696,"Cubic","Extrapolate=Linear","MultiX=Average","Skip=True","Sort=True")</f>
        <v>14.459270861833106</v>
      </c>
      <c r="U4696" s="43">
        <f ca="1">_xll.BInterpol('Base CDI'!$H$4:$H$28,'Base CDI'!$I$4:$I$29,S4696,"Cubic","Extrapolate=Linear","MultiX=Average","Skip=True","Sort=True")</f>
        <v>14.295677154582762</v>
      </c>
    </row>
    <row r="4697" spans="16:21" x14ac:dyDescent="0.25">
      <c r="P4697" s="10">
        <v>41345</v>
      </c>
      <c r="Q4697">
        <v>30.06606</v>
      </c>
      <c r="S4697" s="42">
        <f t="shared" ca="1" si="78"/>
        <v>50458</v>
      </c>
      <c r="T4697" s="43">
        <f ca="1">_xll.BInterpol('Base CDI'!$H$4:$H$28,'Base CDI'!$J$4:$J$29,S4697,"Cubic","Extrapolate=Linear","MultiX=Average","Skip=True","Sort=True")</f>
        <v>14.459276333789331</v>
      </c>
      <c r="U4697" s="43">
        <f ca="1">_xll.BInterpol('Base CDI'!$H$4:$H$28,'Base CDI'!$I$4:$I$29,S4697,"Cubic","Extrapolate=Linear","MultiX=Average","Skip=True","Sort=True")</f>
        <v>14.295690834473323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50459</v>
      </c>
      <c r="T4698" s="43">
        <f ca="1">_xll.BInterpol('Base CDI'!$H$4:$H$28,'Base CDI'!$J$4:$J$29,S4698,"Cubic","Extrapolate=Linear","MultiX=Average","Skip=True","Sort=True")</f>
        <v>14.459281805745556</v>
      </c>
      <c r="U4698" s="43">
        <f ca="1">_xll.BInterpol('Base CDI'!$H$4:$H$28,'Base CDI'!$I$4:$I$29,S4698,"Cubic","Extrapolate=Linear","MultiX=Average","Skip=True","Sort=True")</f>
        <v>14.295704514363884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50460</v>
      </c>
      <c r="T4699" s="43">
        <f ca="1">_xll.BInterpol('Base CDI'!$H$4:$H$28,'Base CDI'!$J$4:$J$29,S4699,"Cubic","Extrapolate=Linear","MultiX=Average","Skip=True","Sort=True")</f>
        <v>14.45928727770178</v>
      </c>
      <c r="U4699" s="43">
        <f ca="1">_xll.BInterpol('Base CDI'!$H$4:$H$28,'Base CDI'!$I$4:$I$29,S4699,"Cubic","Extrapolate=Linear","MultiX=Average","Skip=True","Sort=True")</f>
        <v>14.295718194254444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50461</v>
      </c>
      <c r="T4700" s="43">
        <f ca="1">_xll.BInterpol('Base CDI'!$H$4:$H$28,'Base CDI'!$J$4:$J$29,S4700,"Cubic","Extrapolate=Linear","MultiX=Average","Skip=True","Sort=True")</f>
        <v>14.459292749658005</v>
      </c>
      <c r="U4700" s="43">
        <f ca="1">_xll.BInterpol('Base CDI'!$H$4:$H$28,'Base CDI'!$I$4:$I$29,S4700,"Cubic","Extrapolate=Linear","MultiX=Average","Skip=True","Sort=True")</f>
        <v>14.295731874145005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50462</v>
      </c>
      <c r="T4701" s="43">
        <f ca="1">_xll.BInterpol('Base CDI'!$H$4:$H$28,'Base CDI'!$J$4:$J$29,S4701,"Cubic","Extrapolate=Linear","MultiX=Average","Skip=True","Sort=True")</f>
        <v>14.459298221614228</v>
      </c>
      <c r="U4701" s="43">
        <f ca="1">_xll.BInterpol('Base CDI'!$H$4:$H$28,'Base CDI'!$I$4:$I$29,S4701,"Cubic","Extrapolate=Linear","MultiX=Average","Skip=True","Sort=True")</f>
        <v>14.295745554035566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50463</v>
      </c>
      <c r="T4702" s="43">
        <f ca="1">_xll.BInterpol('Base CDI'!$H$4:$H$28,'Base CDI'!$J$4:$J$29,S4702,"Cubic","Extrapolate=Linear","MultiX=Average","Skip=True","Sort=True")</f>
        <v>14.459303693570453</v>
      </c>
      <c r="U4702" s="43">
        <f ca="1">_xll.BInterpol('Base CDI'!$H$4:$H$28,'Base CDI'!$I$4:$I$29,S4702,"Cubic","Extrapolate=Linear","MultiX=Average","Skip=True","Sort=True")</f>
        <v>14.295759233926127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50464</v>
      </c>
      <c r="T4703" s="43">
        <f ca="1">_xll.BInterpol('Base CDI'!$H$4:$H$28,'Base CDI'!$J$4:$J$29,S4703,"Cubic","Extrapolate=Linear","MultiX=Average","Skip=True","Sort=True")</f>
        <v>14.459309165526678</v>
      </c>
      <c r="U4703" s="43">
        <f ca="1">_xll.BInterpol('Base CDI'!$H$4:$H$28,'Base CDI'!$I$4:$I$29,S4703,"Cubic","Extrapolate=Linear","MultiX=Average","Skip=True","Sort=True")</f>
        <v>14.295772913816689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50465</v>
      </c>
      <c r="T4704" s="43">
        <f ca="1">_xll.BInterpol('Base CDI'!$H$4:$H$28,'Base CDI'!$J$4:$J$29,S4704,"Cubic","Extrapolate=Linear","MultiX=Average","Skip=True","Sort=True")</f>
        <v>14.459314637482901</v>
      </c>
      <c r="U4704" s="43">
        <f ca="1">_xll.BInterpol('Base CDI'!$H$4:$H$28,'Base CDI'!$I$4:$I$29,S4704,"Cubic","Extrapolate=Linear","MultiX=Average","Skip=True","Sort=True")</f>
        <v>14.29578659370725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50466</v>
      </c>
      <c r="T4705" s="43">
        <f ca="1">_xll.BInterpol('Base CDI'!$H$4:$H$28,'Base CDI'!$J$4:$J$29,S4705,"Cubic","Extrapolate=Linear","MultiX=Average","Skip=True","Sort=True")</f>
        <v>14.459320109439126</v>
      </c>
      <c r="U4705" s="43">
        <f ca="1">_xll.BInterpol('Base CDI'!$H$4:$H$28,'Base CDI'!$I$4:$I$29,S4705,"Cubic","Extrapolate=Linear","MultiX=Average","Skip=True","Sort=True")</f>
        <v>14.295800273597811</v>
      </c>
    </row>
    <row r="4706" spans="16:21" x14ac:dyDescent="0.25">
      <c r="P4706" s="10">
        <v>41358</v>
      </c>
      <c r="Q4706">
        <v>30.13869</v>
      </c>
      <c r="S4706" s="42">
        <f t="shared" ca="1" si="78"/>
        <v>50467</v>
      </c>
      <c r="T4706" s="43">
        <f ca="1">_xll.BInterpol('Base CDI'!$H$4:$H$28,'Base CDI'!$J$4:$J$29,S4706,"Cubic","Extrapolate=Linear","MultiX=Average","Skip=True","Sort=True")</f>
        <v>14.459325581395351</v>
      </c>
      <c r="U4706" s="43">
        <f ca="1">_xll.BInterpol('Base CDI'!$H$4:$H$28,'Base CDI'!$I$4:$I$29,S4706,"Cubic","Extrapolate=Linear","MultiX=Average","Skip=True","Sort=True")</f>
        <v>14.295813953488372</v>
      </c>
    </row>
    <row r="4707" spans="16:21" x14ac:dyDescent="0.25">
      <c r="P4707" s="10">
        <v>41359</v>
      </c>
      <c r="Q4707">
        <v>30.14677</v>
      </c>
      <c r="S4707" s="42">
        <f t="shared" ca="1" si="78"/>
        <v>50468</v>
      </c>
      <c r="T4707" s="43">
        <f ca="1">_xll.BInterpol('Base CDI'!$H$4:$H$28,'Base CDI'!$J$4:$J$29,S4707,"Cubic","Extrapolate=Linear","MultiX=Average","Skip=True","Sort=True")</f>
        <v>14.459331053351574</v>
      </c>
      <c r="U4707" s="43">
        <f ca="1">_xll.BInterpol('Base CDI'!$H$4:$H$28,'Base CDI'!$I$4:$I$29,S4707,"Cubic","Extrapolate=Linear","MultiX=Average","Skip=True","Sort=True")</f>
        <v>14.295827633378932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50469</v>
      </c>
      <c r="T4708" s="43">
        <f ca="1">_xll.BInterpol('Base CDI'!$H$4:$H$28,'Base CDI'!$J$4:$J$29,S4708,"Cubic","Extrapolate=Linear","MultiX=Average","Skip=True","Sort=True")</f>
        <v>14.459336525307799</v>
      </c>
      <c r="U4708" s="43">
        <f ca="1">_xll.BInterpol('Base CDI'!$H$4:$H$28,'Base CDI'!$I$4:$I$29,S4708,"Cubic","Extrapolate=Linear","MultiX=Average","Skip=True","Sort=True")</f>
        <v>14.295841313269493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50470</v>
      </c>
      <c r="T4709" s="43">
        <f ca="1">_xll.BInterpol('Base CDI'!$H$4:$H$28,'Base CDI'!$J$4:$J$29,S4709,"Cubic","Extrapolate=Linear","MultiX=Average","Skip=True","Sort=True")</f>
        <v>14.459341997264023</v>
      </c>
      <c r="U4709" s="43">
        <f ca="1">_xll.BInterpol('Base CDI'!$H$4:$H$28,'Base CDI'!$I$4:$I$29,S4709,"Cubic","Extrapolate=Linear","MultiX=Average","Skip=True","Sort=True")</f>
        <v>14.295854993160054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50471</v>
      </c>
      <c r="T4710" s="43">
        <f ca="1">_xll.BInterpol('Base CDI'!$H$4:$H$28,'Base CDI'!$J$4:$J$29,S4710,"Cubic","Extrapolate=Linear","MultiX=Average","Skip=True","Sort=True")</f>
        <v>14.459347469220248</v>
      </c>
      <c r="U4710" s="43">
        <f ca="1">_xll.BInterpol('Base CDI'!$H$4:$H$28,'Base CDI'!$I$4:$I$29,S4710,"Cubic","Extrapolate=Linear","MultiX=Average","Skip=True","Sort=True")</f>
        <v>14.295868673050615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50472</v>
      </c>
      <c r="T4711" s="43">
        <f ca="1">_xll.BInterpol('Base CDI'!$H$4:$H$28,'Base CDI'!$J$4:$J$29,S4711,"Cubic","Extrapolate=Linear","MultiX=Average","Skip=True","Sort=True")</f>
        <v>14.459352941176473</v>
      </c>
      <c r="U4711" s="43">
        <f ca="1">_xll.BInterpol('Base CDI'!$H$4:$H$28,'Base CDI'!$I$4:$I$29,S4711,"Cubic","Extrapolate=Linear","MultiX=Average","Skip=True","Sort=True")</f>
        <v>14.295882352941176</v>
      </c>
    </row>
    <row r="4712" spans="16:21" x14ac:dyDescent="0.25">
      <c r="P4712" s="10">
        <v>41367</v>
      </c>
      <c r="Q4712">
        <v>30.18731</v>
      </c>
      <c r="S4712" s="42">
        <f t="shared" ca="1" si="78"/>
        <v>50473</v>
      </c>
      <c r="T4712" s="43">
        <f ca="1">_xll.BInterpol('Base CDI'!$H$4:$H$28,'Base CDI'!$J$4:$J$29,S4712,"Cubic","Extrapolate=Linear","MultiX=Average","Skip=True","Sort=True")</f>
        <v>14.459358413132696</v>
      </c>
      <c r="U4712" s="43">
        <f ca="1">_xll.BInterpol('Base CDI'!$H$4:$H$28,'Base CDI'!$I$4:$I$29,S4712,"Cubic","Extrapolate=Linear","MultiX=Average","Skip=True","Sort=True")</f>
        <v>14.295896032831736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50474</v>
      </c>
      <c r="T4713" s="43">
        <f ca="1">_xll.BInterpol('Base CDI'!$H$4:$H$28,'Base CDI'!$J$4:$J$29,S4713,"Cubic","Extrapolate=Linear","MultiX=Average","Skip=True","Sort=True")</f>
        <v>14.459363885088921</v>
      </c>
      <c r="U4713" s="43">
        <f ca="1">_xll.BInterpol('Base CDI'!$H$4:$H$28,'Base CDI'!$I$4:$I$29,S4713,"Cubic","Extrapolate=Linear","MultiX=Average","Skip=True","Sort=True")</f>
        <v>14.295909712722297</v>
      </c>
    </row>
    <row r="4714" spans="16:21" x14ac:dyDescent="0.25">
      <c r="P4714" s="10">
        <v>41369</v>
      </c>
      <c r="Q4714">
        <v>30.20354</v>
      </c>
      <c r="S4714" s="42">
        <f t="shared" ca="1" si="78"/>
        <v>50475</v>
      </c>
      <c r="T4714" s="43">
        <f ca="1">_xll.BInterpol('Base CDI'!$H$4:$H$28,'Base CDI'!$J$4:$J$29,S4714,"Cubic","Extrapolate=Linear","MultiX=Average","Skip=True","Sort=True")</f>
        <v>14.459369357045146</v>
      </c>
      <c r="U4714" s="43">
        <f ca="1">_xll.BInterpol('Base CDI'!$H$4:$H$28,'Base CDI'!$I$4:$I$29,S4714,"Cubic","Extrapolate=Linear","MultiX=Average","Skip=True","Sort=True")</f>
        <v>14.295923392612858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50476</v>
      </c>
      <c r="T4715" s="43">
        <f ca="1">_xll.BInterpol('Base CDI'!$H$4:$H$28,'Base CDI'!$J$4:$J$29,S4715,"Cubic","Extrapolate=Linear","MultiX=Average","Skip=True","Sort=True")</f>
        <v>14.459374829001369</v>
      </c>
      <c r="U4715" s="43">
        <f ca="1">_xll.BInterpol('Base CDI'!$H$4:$H$28,'Base CDI'!$I$4:$I$29,S4715,"Cubic","Extrapolate=Linear","MultiX=Average","Skip=True","Sort=True")</f>
        <v>14.295937072503419</v>
      </c>
    </row>
    <row r="4716" spans="16:21" x14ac:dyDescent="0.25">
      <c r="P4716" s="10">
        <v>41373</v>
      </c>
      <c r="Q4716">
        <v>30.21979</v>
      </c>
      <c r="S4716" s="42">
        <f t="shared" ca="1" si="78"/>
        <v>50477</v>
      </c>
      <c r="T4716" s="43">
        <f ca="1">_xll.BInterpol('Base CDI'!$H$4:$H$28,'Base CDI'!$J$4:$J$29,S4716,"Cubic","Extrapolate=Linear","MultiX=Average","Skip=True","Sort=True")</f>
        <v>14.459380300957594</v>
      </c>
      <c r="U4716" s="43">
        <f ca="1">_xll.BInterpol('Base CDI'!$H$4:$H$28,'Base CDI'!$I$4:$I$29,S4716,"Cubic","Extrapolate=Linear","MultiX=Average","Skip=True","Sort=True")</f>
        <v>14.295950752393979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50478</v>
      </c>
      <c r="T4717" s="43">
        <f ca="1">_xll.BInterpol('Base CDI'!$H$4:$H$28,'Base CDI'!$J$4:$J$29,S4717,"Cubic","Extrapolate=Linear","MultiX=Average","Skip=True","Sort=True")</f>
        <v>14.459385772913818</v>
      </c>
      <c r="U4717" s="43">
        <f ca="1">_xll.BInterpol('Base CDI'!$H$4:$H$28,'Base CDI'!$I$4:$I$29,S4717,"Cubic","Extrapolate=Linear","MultiX=Average","Skip=True","Sort=True")</f>
        <v>14.29596443228454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50479</v>
      </c>
      <c r="T4718" s="43">
        <f ca="1">_xll.BInterpol('Base CDI'!$H$4:$H$28,'Base CDI'!$J$4:$J$29,S4718,"Cubic","Extrapolate=Linear","MultiX=Average","Skip=True","Sort=True")</f>
        <v>14.459391244870043</v>
      </c>
      <c r="U4718" s="43">
        <f ca="1">_xll.BInterpol('Base CDI'!$H$4:$H$28,'Base CDI'!$I$4:$I$29,S4718,"Cubic","Extrapolate=Linear","MultiX=Average","Skip=True","Sort=True")</f>
        <v>14.295978112175101</v>
      </c>
    </row>
    <row r="4719" spans="16:21" x14ac:dyDescent="0.25">
      <c r="P4719" s="10">
        <v>41376</v>
      </c>
      <c r="Q4719">
        <v>30.24417</v>
      </c>
      <c r="S4719" s="42">
        <f t="shared" ca="1" si="78"/>
        <v>50480</v>
      </c>
      <c r="T4719" s="43">
        <f ca="1">_xll.BInterpol('Base CDI'!$H$4:$H$28,'Base CDI'!$J$4:$J$29,S4719,"Cubic","Extrapolate=Linear","MultiX=Average","Skip=True","Sort=True")</f>
        <v>14.459396716826268</v>
      </c>
      <c r="U4719" s="43">
        <f ca="1">_xll.BInterpol('Base CDI'!$H$4:$H$28,'Base CDI'!$I$4:$I$29,S4719,"Cubic","Extrapolate=Linear","MultiX=Average","Skip=True","Sort=True")</f>
        <v>14.295991792065662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50481</v>
      </c>
      <c r="T4720" s="43">
        <f ca="1">_xll.BInterpol('Base CDI'!$H$4:$H$28,'Base CDI'!$J$4:$J$29,S4720,"Cubic","Extrapolate=Linear","MultiX=Average","Skip=True","Sort=True")</f>
        <v>14.459402188782491</v>
      </c>
      <c r="U4720" s="43">
        <f ca="1">_xll.BInterpol('Base CDI'!$H$4:$H$28,'Base CDI'!$I$4:$I$29,S4720,"Cubic","Extrapolate=Linear","MultiX=Average","Skip=True","Sort=True")</f>
        <v>14.296005471956223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50482</v>
      </c>
      <c r="T4721" s="43">
        <f ca="1">_xll.BInterpol('Base CDI'!$H$4:$H$28,'Base CDI'!$J$4:$J$29,S4721,"Cubic","Extrapolate=Linear","MultiX=Average","Skip=True","Sort=True")</f>
        <v>14.459407660738716</v>
      </c>
      <c r="U4721" s="43">
        <f ca="1">_xll.BInterpol('Base CDI'!$H$4:$H$28,'Base CDI'!$I$4:$I$29,S4721,"Cubic","Extrapolate=Linear","MultiX=Average","Skip=True","Sort=True")</f>
        <v>14.296019151846783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50483</v>
      </c>
      <c r="T4722" s="43">
        <f ca="1">_xll.BInterpol('Base CDI'!$H$4:$H$28,'Base CDI'!$J$4:$J$29,S4722,"Cubic","Extrapolate=Linear","MultiX=Average","Skip=True","Sort=True")</f>
        <v>14.459413132694939</v>
      </c>
      <c r="U4722" s="43">
        <f ca="1">_xll.BInterpol('Base CDI'!$H$4:$H$28,'Base CDI'!$I$4:$I$29,S4722,"Cubic","Extrapolate=Linear","MultiX=Average","Skip=True","Sort=True")</f>
        <v>14.296032831737346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50484</v>
      </c>
      <c r="T4723" s="43">
        <f ca="1">_xll.BInterpol('Base CDI'!$H$4:$H$28,'Base CDI'!$J$4:$J$29,S4723,"Cubic","Extrapolate=Linear","MultiX=Average","Skip=True","Sort=True")</f>
        <v>14.459418604651164</v>
      </c>
      <c r="U4723" s="43">
        <f ca="1">_xll.BInterpol('Base CDI'!$H$4:$H$28,'Base CDI'!$I$4:$I$29,S4723,"Cubic","Extrapolate=Linear","MultiX=Average","Skip=True","Sort=True")</f>
        <v>14.296046511627907</v>
      </c>
    </row>
    <row r="4724" spans="16:21" x14ac:dyDescent="0.25">
      <c r="P4724" s="10">
        <v>41383</v>
      </c>
      <c r="Q4724">
        <v>30.28509</v>
      </c>
      <c r="S4724" s="42">
        <f t="shared" ca="1" si="78"/>
        <v>50485</v>
      </c>
      <c r="T4724" s="43">
        <f ca="1">_xll.BInterpol('Base CDI'!$H$4:$H$28,'Base CDI'!$J$4:$J$29,S4724,"Cubic","Extrapolate=Linear","MultiX=Average","Skip=True","Sort=True")</f>
        <v>14.459424076607389</v>
      </c>
      <c r="U4724" s="43">
        <f ca="1">_xll.BInterpol('Base CDI'!$H$4:$H$28,'Base CDI'!$I$4:$I$29,S4724,"Cubic","Extrapolate=Linear","MultiX=Average","Skip=True","Sort=True")</f>
        <v>14.296060191518468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50486</v>
      </c>
      <c r="T4725" s="43">
        <f ca="1">_xll.BInterpol('Base CDI'!$H$4:$H$28,'Base CDI'!$J$4:$J$29,S4725,"Cubic","Extrapolate=Linear","MultiX=Average","Skip=True","Sort=True")</f>
        <v>14.459429548563612</v>
      </c>
      <c r="U4725" s="43">
        <f ca="1">_xll.BInterpol('Base CDI'!$H$4:$H$28,'Base CDI'!$I$4:$I$29,S4725,"Cubic","Extrapolate=Linear","MultiX=Average","Skip=True","Sort=True")</f>
        <v>14.296073871409028</v>
      </c>
    </row>
    <row r="4726" spans="16:21" x14ac:dyDescent="0.25">
      <c r="P4726" s="10">
        <v>41387</v>
      </c>
      <c r="Q4726">
        <v>30.3019</v>
      </c>
      <c r="S4726" s="42">
        <f t="shared" ca="1" si="78"/>
        <v>50487</v>
      </c>
      <c r="T4726" s="43">
        <f ca="1">_xll.BInterpol('Base CDI'!$H$4:$H$28,'Base CDI'!$J$4:$J$29,S4726,"Cubic","Extrapolate=Linear","MultiX=Average","Skip=True","Sort=True")</f>
        <v>14.459435020519837</v>
      </c>
      <c r="U4726" s="43">
        <f ca="1">_xll.BInterpol('Base CDI'!$H$4:$H$28,'Base CDI'!$I$4:$I$29,S4726,"Cubic","Extrapolate=Linear","MultiX=Average","Skip=True","Sort=True")</f>
        <v>14.296087551299589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50488</v>
      </c>
      <c r="T4727" s="43">
        <f ca="1">_xll.BInterpol('Base CDI'!$H$4:$H$28,'Base CDI'!$J$4:$J$29,S4727,"Cubic","Extrapolate=Linear","MultiX=Average","Skip=True","Sort=True")</f>
        <v>14.459440492476062</v>
      </c>
      <c r="U4727" s="43">
        <f ca="1">_xll.BInterpol('Base CDI'!$H$4:$H$28,'Base CDI'!$I$4:$I$29,S4727,"Cubic","Extrapolate=Linear","MultiX=Average","Skip=True","Sort=True")</f>
        <v>14.29610123119015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50489</v>
      </c>
      <c r="T4728" s="43">
        <f ca="1">_xll.BInterpol('Base CDI'!$H$4:$H$28,'Base CDI'!$J$4:$J$29,S4728,"Cubic","Extrapolate=Linear","MultiX=Average","Skip=True","Sort=True")</f>
        <v>14.459445964432286</v>
      </c>
      <c r="U4728" s="43">
        <f ca="1">_xll.BInterpol('Base CDI'!$H$4:$H$28,'Base CDI'!$I$4:$I$29,S4728,"Cubic","Extrapolate=Linear","MultiX=Average","Skip=True","Sort=True")</f>
        <v>14.296114911080711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50490</v>
      </c>
      <c r="T4729" s="43">
        <f ca="1">_xll.BInterpol('Base CDI'!$H$4:$H$28,'Base CDI'!$J$4:$J$29,S4729,"Cubic","Extrapolate=Linear","MultiX=Average","Skip=True","Sort=True")</f>
        <v>14.459451436388511</v>
      </c>
      <c r="U4729" s="43">
        <f ca="1">_xll.BInterpol('Base CDI'!$H$4:$H$28,'Base CDI'!$I$4:$I$29,S4729,"Cubic","Extrapolate=Linear","MultiX=Average","Skip=True","Sort=True")</f>
        <v>14.296128590971271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50491</v>
      </c>
      <c r="T4730" s="43">
        <f ca="1">_xll.BInterpol('Base CDI'!$H$4:$H$28,'Base CDI'!$J$4:$J$29,S4730,"Cubic","Extrapolate=Linear","MultiX=Average","Skip=True","Sort=True")</f>
        <v>14.459456908344734</v>
      </c>
      <c r="U4730" s="43">
        <f ca="1">_xll.BInterpol('Base CDI'!$H$4:$H$28,'Base CDI'!$I$4:$I$29,S4730,"Cubic","Extrapolate=Linear","MultiX=Average","Skip=True","Sort=True")</f>
        <v>14.296142270861832</v>
      </c>
    </row>
    <row r="4731" spans="16:21" x14ac:dyDescent="0.25">
      <c r="P4731" s="10">
        <v>41394</v>
      </c>
      <c r="Q4731">
        <v>30.34393</v>
      </c>
      <c r="S4731" s="42">
        <f t="shared" ca="1" si="78"/>
        <v>50492</v>
      </c>
      <c r="T4731" s="43">
        <f ca="1">_xll.BInterpol('Base CDI'!$H$4:$H$28,'Base CDI'!$J$4:$J$29,S4731,"Cubic","Extrapolate=Linear","MultiX=Average","Skip=True","Sort=True")</f>
        <v>14.459462380300959</v>
      </c>
      <c r="U4731" s="43">
        <f ca="1">_xll.BInterpol('Base CDI'!$H$4:$H$28,'Base CDI'!$I$4:$I$29,S4731,"Cubic","Extrapolate=Linear","MultiX=Average","Skip=True","Sort=True")</f>
        <v>14.296155950752393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50493</v>
      </c>
      <c r="T4732" s="43">
        <f ca="1">_xll.BInterpol('Base CDI'!$H$4:$H$28,'Base CDI'!$J$4:$J$29,S4732,"Cubic","Extrapolate=Linear","MultiX=Average","Skip=True","Sort=True")</f>
        <v>14.459467852257184</v>
      </c>
      <c r="U4732" s="43">
        <f ca="1">_xll.BInterpol('Base CDI'!$H$4:$H$28,'Base CDI'!$I$4:$I$29,S4732,"Cubic","Extrapolate=Linear","MultiX=Average","Skip=True","Sort=True")</f>
        <v>14.296169630642954</v>
      </c>
    </row>
    <row r="4733" spans="16:21" x14ac:dyDescent="0.25">
      <c r="P4733" s="10">
        <v>41397</v>
      </c>
      <c r="Q4733">
        <v>30.36074</v>
      </c>
      <c r="S4733" s="42">
        <f t="shared" ca="1" si="78"/>
        <v>50494</v>
      </c>
      <c r="T4733" s="43">
        <f ca="1">_xll.BInterpol('Base CDI'!$H$4:$H$28,'Base CDI'!$J$4:$J$29,S4733,"Cubic","Extrapolate=Linear","MultiX=Average","Skip=True","Sort=True")</f>
        <v>14.459473324213407</v>
      </c>
      <c r="U4733" s="43">
        <f ca="1">_xll.BInterpol('Base CDI'!$H$4:$H$28,'Base CDI'!$I$4:$I$29,S4733,"Cubic","Extrapolate=Linear","MultiX=Average","Skip=True","Sort=True")</f>
        <v>14.296183310533515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50495</v>
      </c>
      <c r="T4734" s="43">
        <f ca="1">_xll.BInterpol('Base CDI'!$H$4:$H$28,'Base CDI'!$J$4:$J$29,S4734,"Cubic","Extrapolate=Linear","MultiX=Average","Skip=True","Sort=True")</f>
        <v>14.459478796169632</v>
      </c>
      <c r="U4734" s="43">
        <f ca="1">_xll.BInterpol('Base CDI'!$H$4:$H$28,'Base CDI'!$I$4:$I$29,S4734,"Cubic","Extrapolate=Linear","MultiX=Average","Skip=True","Sort=True")</f>
        <v>14.296196990424075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50496</v>
      </c>
      <c r="T4735" s="43">
        <f ca="1">_xll.BInterpol('Base CDI'!$H$4:$H$28,'Base CDI'!$J$4:$J$29,S4735,"Cubic","Extrapolate=Linear","MultiX=Average","Skip=True","Sort=True")</f>
        <v>14.459484268125857</v>
      </c>
      <c r="U4735" s="43">
        <f ca="1">_xll.BInterpol('Base CDI'!$H$4:$H$28,'Base CDI'!$I$4:$I$29,S4735,"Cubic","Extrapolate=Linear","MultiX=Average","Skip=True","Sort=True")</f>
        <v>14.296210670314636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50497</v>
      </c>
      <c r="T4736" s="43">
        <f ca="1">_xll.BInterpol('Base CDI'!$H$4:$H$28,'Base CDI'!$J$4:$J$29,S4736,"Cubic","Extrapolate=Linear","MultiX=Average","Skip=True","Sort=True")</f>
        <v>14.459489740082081</v>
      </c>
      <c r="U4736" s="43">
        <f ca="1">_xll.BInterpol('Base CDI'!$H$4:$H$28,'Base CDI'!$I$4:$I$29,S4736,"Cubic","Extrapolate=Linear","MultiX=Average","Skip=True","Sort=True")</f>
        <v>14.296224350205197</v>
      </c>
    </row>
    <row r="4737" spans="16:21" x14ac:dyDescent="0.25">
      <c r="P4737" s="10">
        <v>41403</v>
      </c>
      <c r="Q4737">
        <v>30.39443</v>
      </c>
      <c r="S4737" s="42">
        <f t="shared" ca="1" si="78"/>
        <v>50498</v>
      </c>
      <c r="T4737" s="43">
        <f ca="1">_xll.BInterpol('Base CDI'!$H$4:$H$28,'Base CDI'!$J$4:$J$29,S4737,"Cubic","Extrapolate=Linear","MultiX=Average","Skip=True","Sort=True")</f>
        <v>14.459495212038306</v>
      </c>
      <c r="U4737" s="43">
        <f ca="1">_xll.BInterpol('Base CDI'!$H$4:$H$28,'Base CDI'!$I$4:$I$29,S4737,"Cubic","Extrapolate=Linear","MultiX=Average","Skip=True","Sort=True")</f>
        <v>14.296238030095758</v>
      </c>
    </row>
    <row r="4738" spans="16:21" x14ac:dyDescent="0.25">
      <c r="P4738" s="10">
        <v>41404</v>
      </c>
      <c r="Q4738">
        <v>30.40286</v>
      </c>
      <c r="S4738" s="42">
        <f t="shared" ca="1" si="78"/>
        <v>50499</v>
      </c>
      <c r="T4738" s="43">
        <f ca="1">_xll.BInterpol('Base CDI'!$H$4:$H$28,'Base CDI'!$J$4:$J$29,S4738,"Cubic","Extrapolate=Linear","MultiX=Average","Skip=True","Sort=True")</f>
        <v>14.459500683994529</v>
      </c>
      <c r="U4738" s="43">
        <f ca="1">_xll.BInterpol('Base CDI'!$H$4:$H$28,'Base CDI'!$I$4:$I$29,S4738,"Cubic","Extrapolate=Linear","MultiX=Average","Skip=True","Sort=True")</f>
        <v>14.296251709986318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50500</v>
      </c>
      <c r="T4739" s="43">
        <f ca="1">_xll.BInterpol('Base CDI'!$H$4:$H$28,'Base CDI'!$J$4:$J$29,S4739,"Cubic","Extrapolate=Linear","MultiX=Average","Skip=True","Sort=True")</f>
        <v>14.459506155950754</v>
      </c>
      <c r="U4739" s="43">
        <f ca="1">_xll.BInterpol('Base CDI'!$H$4:$H$28,'Base CDI'!$I$4:$I$29,S4739,"Cubic","Extrapolate=Linear","MultiX=Average","Skip=True","Sort=True")</f>
        <v>14.296265389876879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50501</v>
      </c>
      <c r="T4740" s="43">
        <f ca="1">_xll.BInterpol('Base CDI'!$H$4:$H$28,'Base CDI'!$J$4:$J$29,S4740,"Cubic","Extrapolate=Linear","MultiX=Average","Skip=True","Sort=True")</f>
        <v>14.459511627906979</v>
      </c>
      <c r="U4740" s="43">
        <f ca="1">_xll.BInterpol('Base CDI'!$H$4:$H$28,'Base CDI'!$I$4:$I$29,S4740,"Cubic","Extrapolate=Linear","MultiX=Average","Skip=True","Sort=True")</f>
        <v>14.29627906976744</v>
      </c>
    </row>
    <row r="4741" spans="16:21" x14ac:dyDescent="0.25">
      <c r="P4741" s="10">
        <v>41409</v>
      </c>
      <c r="Q4741">
        <v>30.42811</v>
      </c>
      <c r="S4741" s="42">
        <f t="shared" ca="1" si="78"/>
        <v>50502</v>
      </c>
      <c r="T4741" s="43">
        <f ca="1">_xll.BInterpol('Base CDI'!$H$4:$H$28,'Base CDI'!$J$4:$J$29,S4741,"Cubic","Extrapolate=Linear","MultiX=Average","Skip=True","Sort=True")</f>
        <v>14.459517099863202</v>
      </c>
      <c r="U4741" s="43">
        <f ca="1">_xll.BInterpol('Base CDI'!$H$4:$H$28,'Base CDI'!$I$4:$I$29,S4741,"Cubic","Extrapolate=Linear","MultiX=Average","Skip=True","Sort=True")</f>
        <v>14.296292749658003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50503</v>
      </c>
      <c r="T4742" s="43">
        <f ca="1">_xll.BInterpol('Base CDI'!$H$4:$H$28,'Base CDI'!$J$4:$J$29,S4742,"Cubic","Extrapolate=Linear","MultiX=Average","Skip=True","Sort=True")</f>
        <v>14.459522571819427</v>
      </c>
      <c r="U4742" s="43">
        <f ca="1">_xll.BInterpol('Base CDI'!$H$4:$H$28,'Base CDI'!$I$4:$I$29,S4742,"Cubic","Extrapolate=Linear","MultiX=Average","Skip=True","Sort=True")</f>
        <v>14.296306429548563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50504</v>
      </c>
      <c r="T4743" s="43">
        <f ca="1">_xll.BInterpol('Base CDI'!$H$4:$H$28,'Base CDI'!$J$4:$J$29,S4743,"Cubic","Extrapolate=Linear","MultiX=Average","Skip=True","Sort=True")</f>
        <v>14.459528043775652</v>
      </c>
      <c r="U4743" s="43">
        <f ca="1">_xll.BInterpol('Base CDI'!$H$4:$H$28,'Base CDI'!$I$4:$I$29,S4743,"Cubic","Extrapolate=Linear","MultiX=Average","Skip=True","Sort=True")</f>
        <v>14.296320109439124</v>
      </c>
    </row>
    <row r="4744" spans="16:21" x14ac:dyDescent="0.25">
      <c r="P4744" s="10">
        <v>41414</v>
      </c>
      <c r="Q4744">
        <v>30.45337</v>
      </c>
      <c r="S4744" s="42">
        <f t="shared" ca="1" si="78"/>
        <v>50505</v>
      </c>
      <c r="T4744" s="43">
        <f ca="1">_xll.BInterpol('Base CDI'!$H$4:$H$28,'Base CDI'!$J$4:$J$29,S4744,"Cubic","Extrapolate=Linear","MultiX=Average","Skip=True","Sort=True")</f>
        <v>14.459533515731875</v>
      </c>
      <c r="U4744" s="43">
        <f ca="1">_xll.BInterpol('Base CDI'!$H$4:$H$28,'Base CDI'!$I$4:$I$29,S4744,"Cubic","Extrapolate=Linear","MultiX=Average","Skip=True","Sort=True")</f>
        <v>14.296333789329685</v>
      </c>
    </row>
    <row r="4745" spans="16:21" x14ac:dyDescent="0.25">
      <c r="P4745" s="10">
        <v>41415</v>
      </c>
      <c r="Q4745">
        <v>30.4618</v>
      </c>
      <c r="S4745" s="42">
        <f t="shared" ca="1" si="78"/>
        <v>50506</v>
      </c>
      <c r="T4745" s="43">
        <f ca="1">_xll.BInterpol('Base CDI'!$H$4:$H$28,'Base CDI'!$J$4:$J$29,S4745,"Cubic","Extrapolate=Linear","MultiX=Average","Skip=True","Sort=True")</f>
        <v>14.4595389876881</v>
      </c>
      <c r="U4745" s="43">
        <f ca="1">_xll.BInterpol('Base CDI'!$H$4:$H$28,'Base CDI'!$I$4:$I$29,S4745,"Cubic","Extrapolate=Linear","MultiX=Average","Skip=True","Sort=True")</f>
        <v>14.296347469220246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50507</v>
      </c>
      <c r="T4746" s="43">
        <f ca="1">_xll.BInterpol('Base CDI'!$H$4:$H$28,'Base CDI'!$J$4:$J$29,S4746,"Cubic","Extrapolate=Linear","MultiX=Average","Skip=True","Sort=True")</f>
        <v>14.459544459644324</v>
      </c>
      <c r="U4746" s="43">
        <f ca="1">_xll.BInterpol('Base CDI'!$H$4:$H$28,'Base CDI'!$I$4:$I$29,S4746,"Cubic","Extrapolate=Linear","MultiX=Average","Skip=True","Sort=True")</f>
        <v>14.296361149110806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50508</v>
      </c>
      <c r="T4747" s="43">
        <f ca="1">_xll.BInterpol('Base CDI'!$H$4:$H$28,'Base CDI'!$J$4:$J$29,S4747,"Cubic","Extrapolate=Linear","MultiX=Average","Skip=True","Sort=True")</f>
        <v>14.459549931600549</v>
      </c>
      <c r="U4747" s="43">
        <f ca="1">_xll.BInterpol('Base CDI'!$H$4:$H$28,'Base CDI'!$I$4:$I$29,S4747,"Cubic","Extrapolate=Linear","MultiX=Average","Skip=True","Sort=True")</f>
        <v>14.296374829001367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50509</v>
      </c>
      <c r="T4748" s="43">
        <f ca="1">_xll.BInterpol('Base CDI'!$H$4:$H$28,'Base CDI'!$J$4:$J$29,S4748,"Cubic","Extrapolate=Linear","MultiX=Average","Skip=True","Sort=True")</f>
        <v>14.459555403556774</v>
      </c>
      <c r="U4748" s="43">
        <f ca="1">_xll.BInterpol('Base CDI'!$H$4:$H$28,'Base CDI'!$I$4:$I$29,S4748,"Cubic","Extrapolate=Linear","MultiX=Average","Skip=True","Sort=True")</f>
        <v>14.296388508891928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50510</v>
      </c>
      <c r="T4749" s="43">
        <f ca="1">_xll.BInterpol('Base CDI'!$H$4:$H$28,'Base CDI'!$J$4:$J$29,S4749,"Cubic","Extrapolate=Linear","MultiX=Average","Skip=True","Sort=True")</f>
        <v>14.459560875512997</v>
      </c>
      <c r="U4749" s="43">
        <f ca="1">_xll.BInterpol('Base CDI'!$H$4:$H$28,'Base CDI'!$I$4:$I$29,S4749,"Cubic","Extrapolate=Linear","MultiX=Average","Skip=True","Sort=True")</f>
        <v>14.296402188782489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50511</v>
      </c>
      <c r="T4750" s="43">
        <f ca="1">_xll.BInterpol('Base CDI'!$H$4:$H$28,'Base CDI'!$J$4:$J$29,S4750,"Cubic","Extrapolate=Linear","MultiX=Average","Skip=True","Sort=True")</f>
        <v>14.459566347469222</v>
      </c>
      <c r="U4750" s="43">
        <f ca="1">_xll.BInterpol('Base CDI'!$H$4:$H$28,'Base CDI'!$I$4:$I$29,S4750,"Cubic","Extrapolate=Linear","MultiX=Average","Skip=True","Sort=True")</f>
        <v>14.29641586867305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50512</v>
      </c>
      <c r="T4751" s="43">
        <f ca="1">_xll.BInterpol('Base CDI'!$H$4:$H$28,'Base CDI'!$J$4:$J$29,S4751,"Cubic","Extrapolate=Linear","MultiX=Average","Skip=True","Sort=True")</f>
        <v>14.459571819425447</v>
      </c>
      <c r="U4751" s="43">
        <f ca="1">_xll.BInterpol('Base CDI'!$H$4:$H$28,'Base CDI'!$I$4:$I$29,S4751,"Cubic","Extrapolate=Linear","MultiX=Average","Skip=True","Sort=True")</f>
        <v>14.29642954856361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50513</v>
      </c>
      <c r="T4752" s="43">
        <f ca="1">_xll.BInterpol('Base CDI'!$H$4:$H$28,'Base CDI'!$J$4:$J$29,S4752,"Cubic","Extrapolate=Linear","MultiX=Average","Skip=True","Sort=True")</f>
        <v>14.45957729138167</v>
      </c>
      <c r="U4752" s="43">
        <f ca="1">_xll.BInterpol('Base CDI'!$H$4:$H$28,'Base CDI'!$I$4:$I$29,S4752,"Cubic","Extrapolate=Linear","MultiX=Average","Skip=True","Sort=True")</f>
        <v>14.296443228454171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50514</v>
      </c>
      <c r="T4753" s="43">
        <f ca="1">_xll.BInterpol('Base CDI'!$H$4:$H$28,'Base CDI'!$J$4:$J$29,S4753,"Cubic","Extrapolate=Linear","MultiX=Average","Skip=True","Sort=True")</f>
        <v>14.459582763337895</v>
      </c>
      <c r="U4753" s="43">
        <f ca="1">_xll.BInterpol('Base CDI'!$H$4:$H$28,'Base CDI'!$I$4:$I$29,S4753,"Cubic","Extrapolate=Linear","MultiX=Average","Skip=True","Sort=True")</f>
        <v>14.296456908344732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50515</v>
      </c>
      <c r="T4754" s="43">
        <f ca="1">_xll.BInterpol('Base CDI'!$H$4:$H$28,'Base CDI'!$J$4:$J$29,S4754,"Cubic","Extrapolate=Linear","MultiX=Average","Skip=True","Sort=True")</f>
        <v>14.459588235294119</v>
      </c>
      <c r="U4754" s="43">
        <f ca="1">_xll.BInterpol('Base CDI'!$H$4:$H$28,'Base CDI'!$I$4:$I$29,S4754,"Cubic","Extrapolate=Linear","MultiX=Average","Skip=True","Sort=True")</f>
        <v>14.296470588235293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50516</v>
      </c>
      <c r="T4755" s="43">
        <f ca="1">_xll.BInterpol('Base CDI'!$H$4:$H$28,'Base CDI'!$J$4:$J$29,S4755,"Cubic","Extrapolate=Linear","MultiX=Average","Skip=True","Sort=True")</f>
        <v>14.459593707250344</v>
      </c>
      <c r="U4755" s="43">
        <f ca="1">_xll.BInterpol('Base CDI'!$H$4:$H$28,'Base CDI'!$I$4:$I$29,S4755,"Cubic","Extrapolate=Linear","MultiX=Average","Skip=True","Sort=True")</f>
        <v>14.296484268125853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50517</v>
      </c>
      <c r="T4756" s="43">
        <f ca="1">_xll.BInterpol('Base CDI'!$H$4:$H$28,'Base CDI'!$J$4:$J$29,S4756,"Cubic","Extrapolate=Linear","MultiX=Average","Skip=True","Sort=True")</f>
        <v>14.459599179206569</v>
      </c>
      <c r="U4756" s="43">
        <f ca="1">_xll.BInterpol('Base CDI'!$H$4:$H$28,'Base CDI'!$I$4:$I$29,S4756,"Cubic","Extrapolate=Linear","MultiX=Average","Skip=True","Sort=True")</f>
        <v>14.296497948016414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50518</v>
      </c>
      <c r="T4757" s="43">
        <f ca="1">_xll.BInterpol('Base CDI'!$H$4:$H$28,'Base CDI'!$J$4:$J$29,S4757,"Cubic","Extrapolate=Linear","MultiX=Average","Skip=True","Sort=True")</f>
        <v>14.459604651162792</v>
      </c>
      <c r="U4757" s="43">
        <f ca="1">_xll.BInterpol('Base CDI'!$H$4:$H$28,'Base CDI'!$I$4:$I$29,S4757,"Cubic","Extrapolate=Linear","MultiX=Average","Skip=True","Sort=True")</f>
        <v>14.296511627906975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50519</v>
      </c>
      <c r="T4758" s="43">
        <f ca="1">_xll.BInterpol('Base CDI'!$H$4:$H$28,'Base CDI'!$J$4:$J$29,S4758,"Cubic","Extrapolate=Linear","MultiX=Average","Skip=True","Sort=True")</f>
        <v>14.459610123119017</v>
      </c>
      <c r="U4758" s="43">
        <f ca="1">_xll.BInterpol('Base CDI'!$H$4:$H$28,'Base CDI'!$I$4:$I$29,S4758,"Cubic","Extrapolate=Linear","MultiX=Average","Skip=True","Sort=True")</f>
        <v>14.296525307797536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50520</v>
      </c>
      <c r="T4759" s="43">
        <f ca="1">_xll.BInterpol('Base CDI'!$H$4:$H$28,'Base CDI'!$J$4:$J$29,S4759,"Cubic","Extrapolate=Linear","MultiX=Average","Skip=True","Sort=True")</f>
        <v>14.459615595075242</v>
      </c>
      <c r="U4759" s="43">
        <f ca="1">_xll.BInterpol('Base CDI'!$H$4:$H$28,'Base CDI'!$I$4:$I$29,S4759,"Cubic","Extrapolate=Linear","MultiX=Average","Skip=True","Sort=True")</f>
        <v>14.296538987688098</v>
      </c>
    </row>
    <row r="4760" spans="16:21" x14ac:dyDescent="0.25">
      <c r="P4760" s="10">
        <v>41437</v>
      </c>
      <c r="Q4760">
        <v>30.59299</v>
      </c>
      <c r="S4760" s="42">
        <f t="shared" ca="1" si="79"/>
        <v>50521</v>
      </c>
      <c r="T4760" s="43">
        <f ca="1">_xll.BInterpol('Base CDI'!$H$4:$H$28,'Base CDI'!$J$4:$J$29,S4760,"Cubic","Extrapolate=Linear","MultiX=Average","Skip=True","Sort=True")</f>
        <v>14.459621067031465</v>
      </c>
      <c r="U4760" s="43">
        <f ca="1">_xll.BInterpol('Base CDI'!$H$4:$H$28,'Base CDI'!$I$4:$I$29,S4760,"Cubic","Extrapolate=Linear","MultiX=Average","Skip=True","Sort=True")</f>
        <v>14.296552667578659</v>
      </c>
    </row>
    <row r="4761" spans="16:21" x14ac:dyDescent="0.25">
      <c r="P4761" s="10">
        <v>41438</v>
      </c>
      <c r="Q4761">
        <v>30.60201</v>
      </c>
      <c r="S4761" s="42">
        <f t="shared" ca="1" si="79"/>
        <v>50522</v>
      </c>
      <c r="T4761" s="43">
        <f ca="1">_xll.BInterpol('Base CDI'!$H$4:$H$28,'Base CDI'!$J$4:$J$29,S4761,"Cubic","Extrapolate=Linear","MultiX=Average","Skip=True","Sort=True")</f>
        <v>14.45962653898769</v>
      </c>
      <c r="U4761" s="43">
        <f ca="1">_xll.BInterpol('Base CDI'!$H$4:$H$28,'Base CDI'!$I$4:$I$29,S4761,"Cubic","Extrapolate=Linear","MultiX=Average","Skip=True","Sort=True")</f>
        <v>14.29656634746922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50523</v>
      </c>
      <c r="T4762" s="43">
        <f ca="1">_xll.BInterpol('Base CDI'!$H$4:$H$28,'Base CDI'!$J$4:$J$29,S4762,"Cubic","Extrapolate=Linear","MultiX=Average","Skip=True","Sort=True")</f>
        <v>14.459632010943913</v>
      </c>
      <c r="U4762" s="43">
        <f ca="1">_xll.BInterpol('Base CDI'!$H$4:$H$28,'Base CDI'!$I$4:$I$29,S4762,"Cubic","Extrapolate=Linear","MultiX=Average","Skip=True","Sort=True")</f>
        <v>14.296580027359781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50524</v>
      </c>
      <c r="T4763" s="43">
        <f ca="1">_xll.BInterpol('Base CDI'!$H$4:$H$28,'Base CDI'!$J$4:$J$29,S4763,"Cubic","Extrapolate=Linear","MultiX=Average","Skip=True","Sort=True")</f>
        <v>14.459637482900138</v>
      </c>
      <c r="U4763" s="43">
        <f ca="1">_xll.BInterpol('Base CDI'!$H$4:$H$28,'Base CDI'!$I$4:$I$29,S4763,"Cubic","Extrapolate=Linear","MultiX=Average","Skip=True","Sort=True")</f>
        <v>14.296593707250342</v>
      </c>
    </row>
    <row r="4764" spans="16:21" x14ac:dyDescent="0.25">
      <c r="P4764" s="10">
        <v>41443</v>
      </c>
      <c r="Q4764">
        <v>30.62912</v>
      </c>
      <c r="S4764" s="42">
        <f t="shared" ca="1" si="79"/>
        <v>50525</v>
      </c>
      <c r="T4764" s="43">
        <f ca="1">_xll.BInterpol('Base CDI'!$H$4:$H$28,'Base CDI'!$J$4:$J$29,S4764,"Cubic","Extrapolate=Linear","MultiX=Average","Skip=True","Sort=True")</f>
        <v>14.459642954856363</v>
      </c>
      <c r="U4764" s="43">
        <f ca="1">_xll.BInterpol('Base CDI'!$H$4:$H$28,'Base CDI'!$I$4:$I$29,S4764,"Cubic","Extrapolate=Linear","MultiX=Average","Skip=True","Sort=True")</f>
        <v>14.296607387140902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50526</v>
      </c>
      <c r="T4765" s="43">
        <f ca="1">_xll.BInterpol('Base CDI'!$H$4:$H$28,'Base CDI'!$J$4:$J$29,S4765,"Cubic","Extrapolate=Linear","MultiX=Average","Skip=True","Sort=True")</f>
        <v>14.459648426812587</v>
      </c>
      <c r="U4765" s="43">
        <f ca="1">_xll.BInterpol('Base CDI'!$H$4:$H$28,'Base CDI'!$I$4:$I$29,S4765,"Cubic","Extrapolate=Linear","MultiX=Average","Skip=True","Sort=True")</f>
        <v>14.296621067031463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50527</v>
      </c>
      <c r="T4766" s="43">
        <f ca="1">_xll.BInterpol('Base CDI'!$H$4:$H$28,'Base CDI'!$J$4:$J$29,S4766,"Cubic","Extrapolate=Linear","MultiX=Average","Skip=True","Sort=True")</f>
        <v>14.459653898768812</v>
      </c>
      <c r="U4766" s="43">
        <f ca="1">_xll.BInterpol('Base CDI'!$H$4:$H$28,'Base CDI'!$I$4:$I$29,S4766,"Cubic","Extrapolate=Linear","MultiX=Average","Skip=True","Sort=True")</f>
        <v>14.296634746922024</v>
      </c>
    </row>
    <row r="4767" spans="16:21" x14ac:dyDescent="0.25">
      <c r="P4767" s="10">
        <v>41446</v>
      </c>
      <c r="Q4767">
        <v>30.65625</v>
      </c>
      <c r="S4767" s="42">
        <f t="shared" ca="1" si="79"/>
        <v>50528</v>
      </c>
      <c r="T4767" s="43">
        <f ca="1">_xll.BInterpol('Base CDI'!$H$4:$H$28,'Base CDI'!$J$4:$J$29,S4767,"Cubic","Extrapolate=Linear","MultiX=Average","Skip=True","Sort=True")</f>
        <v>14.459659370725037</v>
      </c>
      <c r="U4767" s="43">
        <f ca="1">_xll.BInterpol('Base CDI'!$H$4:$H$28,'Base CDI'!$I$4:$I$29,S4767,"Cubic","Extrapolate=Linear","MultiX=Average","Skip=True","Sort=True")</f>
        <v>14.296648426812585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50529</v>
      </c>
      <c r="T4768" s="43">
        <f ca="1">_xll.BInterpol('Base CDI'!$H$4:$H$28,'Base CDI'!$J$4:$J$29,S4768,"Cubic","Extrapolate=Linear","MultiX=Average","Skip=True","Sort=True")</f>
        <v>14.45966484268126</v>
      </c>
      <c r="U4768" s="43">
        <f ca="1">_xll.BInterpol('Base CDI'!$H$4:$H$28,'Base CDI'!$I$4:$I$29,S4768,"Cubic","Extrapolate=Linear","MultiX=Average","Skip=True","Sort=True")</f>
        <v>14.296662106703145</v>
      </c>
    </row>
    <row r="4769" spans="16:21" x14ac:dyDescent="0.25">
      <c r="P4769" s="10">
        <v>41450</v>
      </c>
      <c r="Q4769">
        <v>30.67435</v>
      </c>
      <c r="S4769" s="42">
        <f t="shared" ca="1" si="79"/>
        <v>50530</v>
      </c>
      <c r="T4769" s="43">
        <f ca="1">_xll.BInterpol('Base CDI'!$H$4:$H$28,'Base CDI'!$J$4:$J$29,S4769,"Cubic","Extrapolate=Linear","MultiX=Average","Skip=True","Sort=True")</f>
        <v>14.459670314637485</v>
      </c>
      <c r="U4769" s="43">
        <f ca="1">_xll.BInterpol('Base CDI'!$H$4:$H$28,'Base CDI'!$I$4:$I$29,S4769,"Cubic","Extrapolate=Linear","MultiX=Average","Skip=True","Sort=True")</f>
        <v>14.296675786593706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50531</v>
      </c>
      <c r="T4770" s="43">
        <f ca="1">_xll.BInterpol('Base CDI'!$H$4:$H$28,'Base CDI'!$J$4:$J$29,S4770,"Cubic","Extrapolate=Linear","MultiX=Average","Skip=True","Sort=True")</f>
        <v>14.459675786593708</v>
      </c>
      <c r="U4770" s="43">
        <f ca="1">_xll.BInterpol('Base CDI'!$H$4:$H$28,'Base CDI'!$I$4:$I$29,S4770,"Cubic","Extrapolate=Linear","MultiX=Average","Skip=True","Sort=True")</f>
        <v>14.296689466484267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50532</v>
      </c>
      <c r="T4771" s="43">
        <f ca="1">_xll.BInterpol('Base CDI'!$H$4:$H$28,'Base CDI'!$J$4:$J$29,S4771,"Cubic","Extrapolate=Linear","MultiX=Average","Skip=True","Sort=True")</f>
        <v>14.459681258549933</v>
      </c>
      <c r="U4771" s="43">
        <f ca="1">_xll.BInterpol('Base CDI'!$H$4:$H$28,'Base CDI'!$I$4:$I$29,S4771,"Cubic","Extrapolate=Linear","MultiX=Average","Skip=True","Sort=True")</f>
        <v>14.296703146374828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50533</v>
      </c>
      <c r="T4772" s="43">
        <f ca="1">_xll.BInterpol('Base CDI'!$H$4:$H$28,'Base CDI'!$J$4:$J$29,S4772,"Cubic","Extrapolate=Linear","MultiX=Average","Skip=True","Sort=True")</f>
        <v>14.459686730506158</v>
      </c>
      <c r="U4772" s="43">
        <f ca="1">_xll.BInterpol('Base CDI'!$H$4:$H$28,'Base CDI'!$I$4:$I$29,S4772,"Cubic","Extrapolate=Linear","MultiX=Average","Skip=True","Sort=True")</f>
        <v>14.296716826265389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50534</v>
      </c>
      <c r="T4773" s="43">
        <f ca="1">_xll.BInterpol('Base CDI'!$H$4:$H$28,'Base CDI'!$J$4:$J$29,S4773,"Cubic","Extrapolate=Linear","MultiX=Average","Skip=True","Sort=True")</f>
        <v>14.459692202462382</v>
      </c>
      <c r="U4773" s="43">
        <f ca="1">_xll.BInterpol('Base CDI'!$H$4:$H$28,'Base CDI'!$I$4:$I$29,S4773,"Cubic","Extrapolate=Linear","MultiX=Average","Skip=True","Sort=True")</f>
        <v>14.296730506155949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50535</v>
      </c>
      <c r="T4774" s="43">
        <f ca="1">_xll.BInterpol('Base CDI'!$H$4:$H$28,'Base CDI'!$J$4:$J$29,S4774,"Cubic","Extrapolate=Linear","MultiX=Average","Skip=True","Sort=True")</f>
        <v>14.459697674418607</v>
      </c>
      <c r="U4774" s="43">
        <f ca="1">_xll.BInterpol('Base CDI'!$H$4:$H$28,'Base CDI'!$I$4:$I$29,S4774,"Cubic","Extrapolate=Linear","MultiX=Average","Skip=True","Sort=True")</f>
        <v>14.29674418604651</v>
      </c>
    </row>
    <row r="4775" spans="16:21" x14ac:dyDescent="0.25">
      <c r="P4775" s="10">
        <v>41458</v>
      </c>
      <c r="Q4775">
        <v>30.7287</v>
      </c>
      <c r="S4775" s="42">
        <f t="shared" ca="1" si="79"/>
        <v>50536</v>
      </c>
      <c r="T4775" s="43">
        <f ca="1">_xll.BInterpol('Base CDI'!$H$4:$H$28,'Base CDI'!$J$4:$J$29,S4775,"Cubic","Extrapolate=Linear","MultiX=Average","Skip=True","Sort=True")</f>
        <v>14.45970314637483</v>
      </c>
      <c r="U4775" s="43">
        <f ca="1">_xll.BInterpol('Base CDI'!$H$4:$H$28,'Base CDI'!$I$4:$I$29,S4775,"Cubic","Extrapolate=Linear","MultiX=Average","Skip=True","Sort=True")</f>
        <v>14.296757865937071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50537</v>
      </c>
      <c r="T4776" s="43">
        <f ca="1">_xll.BInterpol('Base CDI'!$H$4:$H$28,'Base CDI'!$J$4:$J$29,S4776,"Cubic","Extrapolate=Linear","MultiX=Average","Skip=True","Sort=True")</f>
        <v>14.459708618331055</v>
      </c>
      <c r="U4776" s="43">
        <f ca="1">_xll.BInterpol('Base CDI'!$H$4:$H$28,'Base CDI'!$I$4:$I$29,S4776,"Cubic","Extrapolate=Linear","MultiX=Average","Skip=True","Sort=True")</f>
        <v>14.296771545827632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50538</v>
      </c>
      <c r="T4777" s="43">
        <f ca="1">_xll.BInterpol('Base CDI'!$H$4:$H$28,'Base CDI'!$J$4:$J$29,S4777,"Cubic","Extrapolate=Linear","MultiX=Average","Skip=True","Sort=True")</f>
        <v>14.45971409028728</v>
      </c>
      <c r="U4777" s="43">
        <f ca="1">_xll.BInterpol('Base CDI'!$H$4:$H$28,'Base CDI'!$I$4:$I$29,S4777,"Cubic","Extrapolate=Linear","MultiX=Average","Skip=True","Sort=True")</f>
        <v>14.296785225718192</v>
      </c>
    </row>
    <row r="4778" spans="16:21" x14ac:dyDescent="0.25">
      <c r="P4778" s="10">
        <v>41463</v>
      </c>
      <c r="Q4778">
        <v>30.75592</v>
      </c>
      <c r="S4778" s="42">
        <f t="shared" ca="1" si="79"/>
        <v>50539</v>
      </c>
      <c r="T4778" s="43">
        <f ca="1">_xll.BInterpol('Base CDI'!$H$4:$H$28,'Base CDI'!$J$4:$J$29,S4778,"Cubic","Extrapolate=Linear","MultiX=Average","Skip=True","Sort=True")</f>
        <v>14.459719562243503</v>
      </c>
      <c r="U4778" s="43">
        <f ca="1">_xll.BInterpol('Base CDI'!$H$4:$H$28,'Base CDI'!$I$4:$I$29,S4778,"Cubic","Extrapolate=Linear","MultiX=Average","Skip=True","Sort=True")</f>
        <v>14.296798905608755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50540</v>
      </c>
      <c r="T4779" s="43">
        <f ca="1">_xll.BInterpol('Base CDI'!$H$4:$H$28,'Base CDI'!$J$4:$J$29,S4779,"Cubic","Extrapolate=Linear","MultiX=Average","Skip=True","Sort=True")</f>
        <v>14.459725034199728</v>
      </c>
      <c r="U4779" s="43">
        <f ca="1">_xll.BInterpol('Base CDI'!$H$4:$H$28,'Base CDI'!$I$4:$I$29,S4779,"Cubic","Extrapolate=Linear","MultiX=Average","Skip=True","Sort=True")</f>
        <v>14.296812585499316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50541</v>
      </c>
      <c r="T4780" s="43">
        <f ca="1">_xll.BInterpol('Base CDI'!$H$4:$H$28,'Base CDI'!$J$4:$J$29,S4780,"Cubic","Extrapolate=Linear","MultiX=Average","Skip=True","Sort=True")</f>
        <v>14.459730506155953</v>
      </c>
      <c r="U4780" s="43">
        <f ca="1">_xll.BInterpol('Base CDI'!$H$4:$H$28,'Base CDI'!$I$4:$I$29,S4780,"Cubic","Extrapolate=Linear","MultiX=Average","Skip=True","Sort=True")</f>
        <v>14.296826265389877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50542</v>
      </c>
      <c r="T4781" s="43">
        <f ca="1">_xll.BInterpol('Base CDI'!$H$4:$H$28,'Base CDI'!$J$4:$J$29,S4781,"Cubic","Extrapolate=Linear","MultiX=Average","Skip=True","Sort=True")</f>
        <v>14.459735978112176</v>
      </c>
      <c r="U4781" s="43">
        <f ca="1">_xll.BInterpol('Base CDI'!$H$4:$H$28,'Base CDI'!$I$4:$I$29,S4781,"Cubic","Extrapolate=Linear","MultiX=Average","Skip=True","Sort=True")</f>
        <v>14.296839945280437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50543</v>
      </c>
      <c r="T4782" s="43">
        <f ca="1">_xll.BInterpol('Base CDI'!$H$4:$H$28,'Base CDI'!$J$4:$J$29,S4782,"Cubic","Extrapolate=Linear","MultiX=Average","Skip=True","Sort=True")</f>
        <v>14.459741450068401</v>
      </c>
      <c r="U4782" s="43">
        <f ca="1">_xll.BInterpol('Base CDI'!$H$4:$H$28,'Base CDI'!$I$4:$I$29,S4782,"Cubic","Extrapolate=Linear","MultiX=Average","Skip=True","Sort=True")</f>
        <v>14.296853625170998</v>
      </c>
    </row>
    <row r="4783" spans="16:21" x14ac:dyDescent="0.25">
      <c r="P4783" s="10">
        <v>41470</v>
      </c>
      <c r="Q4783">
        <v>30.80247</v>
      </c>
      <c r="S4783" s="42">
        <f t="shared" ca="1" si="79"/>
        <v>50544</v>
      </c>
      <c r="T4783" s="43">
        <f ca="1">_xll.BInterpol('Base CDI'!$H$4:$H$28,'Base CDI'!$J$4:$J$29,S4783,"Cubic","Extrapolate=Linear","MultiX=Average","Skip=True","Sort=True")</f>
        <v>14.459746922024625</v>
      </c>
      <c r="U4783" s="43">
        <f ca="1">_xll.BInterpol('Base CDI'!$H$4:$H$28,'Base CDI'!$I$4:$I$29,S4783,"Cubic","Extrapolate=Linear","MultiX=Average","Skip=True","Sort=True")</f>
        <v>14.296867305061559</v>
      </c>
    </row>
    <row r="4784" spans="16:21" x14ac:dyDescent="0.25">
      <c r="P4784" s="10">
        <v>41471</v>
      </c>
      <c r="Q4784">
        <v>30.81212</v>
      </c>
      <c r="S4784" s="42">
        <f t="shared" ca="1" si="79"/>
        <v>50545</v>
      </c>
      <c r="T4784" s="43">
        <f ca="1">_xll.BInterpol('Base CDI'!$H$4:$H$28,'Base CDI'!$J$4:$J$29,S4784,"Cubic","Extrapolate=Linear","MultiX=Average","Skip=True","Sort=True")</f>
        <v>14.45975239398085</v>
      </c>
      <c r="U4784" s="43">
        <f ca="1">_xll.BInterpol('Base CDI'!$H$4:$H$28,'Base CDI'!$I$4:$I$29,S4784,"Cubic","Extrapolate=Linear","MultiX=Average","Skip=True","Sort=True")</f>
        <v>14.29688098495212</v>
      </c>
    </row>
    <row r="4785" spans="16:21" x14ac:dyDescent="0.25">
      <c r="P4785" s="10">
        <v>41472</v>
      </c>
      <c r="Q4785">
        <v>30.82178</v>
      </c>
      <c r="S4785" s="42">
        <f t="shared" ca="1" si="79"/>
        <v>50546</v>
      </c>
      <c r="T4785" s="43">
        <f ca="1">_xll.BInterpol('Base CDI'!$H$4:$H$28,'Base CDI'!$J$4:$J$29,S4785,"Cubic","Extrapolate=Linear","MultiX=Average","Skip=True","Sort=True")</f>
        <v>14.459757865937075</v>
      </c>
      <c r="U4785" s="43">
        <f ca="1">_xll.BInterpol('Base CDI'!$H$4:$H$28,'Base CDI'!$I$4:$I$29,S4785,"Cubic","Extrapolate=Linear","MultiX=Average","Skip=True","Sort=True")</f>
        <v>14.29689466484268</v>
      </c>
    </row>
    <row r="4786" spans="16:21" x14ac:dyDescent="0.25">
      <c r="P4786" s="10">
        <v>41473</v>
      </c>
      <c r="Q4786">
        <v>30.83145</v>
      </c>
      <c r="S4786" s="42">
        <f t="shared" ca="1" si="79"/>
        <v>50547</v>
      </c>
      <c r="T4786" s="43">
        <f ca="1">_xll.BInterpol('Base CDI'!$H$4:$H$28,'Base CDI'!$J$4:$J$29,S4786,"Cubic","Extrapolate=Linear","MultiX=Average","Skip=True","Sort=True")</f>
        <v>14.459763337893298</v>
      </c>
      <c r="U4786" s="43">
        <f ca="1">_xll.BInterpol('Base CDI'!$H$4:$H$28,'Base CDI'!$I$4:$I$29,S4786,"Cubic","Extrapolate=Linear","MultiX=Average","Skip=True","Sort=True")</f>
        <v>14.296908344733241</v>
      </c>
    </row>
    <row r="4787" spans="16:21" x14ac:dyDescent="0.25">
      <c r="P4787" s="10">
        <v>41474</v>
      </c>
      <c r="Q4787">
        <v>30.84111</v>
      </c>
      <c r="S4787" s="42">
        <f t="shared" ca="1" si="79"/>
        <v>50548</v>
      </c>
      <c r="T4787" s="43">
        <f ca="1">_xll.BInterpol('Base CDI'!$H$4:$H$28,'Base CDI'!$J$4:$J$29,S4787,"Cubic","Extrapolate=Linear","MultiX=Average","Skip=True","Sort=True")</f>
        <v>14.459768809849523</v>
      </c>
      <c r="U4787" s="43">
        <f ca="1">_xll.BInterpol('Base CDI'!$H$4:$H$28,'Base CDI'!$I$4:$I$29,S4787,"Cubic","Extrapolate=Linear","MultiX=Average","Skip=True","Sort=True")</f>
        <v>14.296922024623802</v>
      </c>
    </row>
    <row r="4788" spans="16:21" x14ac:dyDescent="0.25">
      <c r="P4788" s="10">
        <v>41477</v>
      </c>
      <c r="Q4788">
        <v>30.85078</v>
      </c>
      <c r="S4788" s="42">
        <f t="shared" ca="1" si="79"/>
        <v>50549</v>
      </c>
      <c r="T4788" s="43">
        <f ca="1">_xll.BInterpol('Base CDI'!$H$4:$H$28,'Base CDI'!$J$4:$J$29,S4788,"Cubic","Extrapolate=Linear","MultiX=Average","Skip=True","Sort=True")</f>
        <v>14.459774281805748</v>
      </c>
      <c r="U4788" s="43">
        <f ca="1">_xll.BInterpol('Base CDI'!$H$4:$H$28,'Base CDI'!$I$4:$I$29,S4788,"Cubic","Extrapolate=Linear","MultiX=Average","Skip=True","Sort=True")</f>
        <v>14.296935704514363</v>
      </c>
    </row>
    <row r="4789" spans="16:21" x14ac:dyDescent="0.25">
      <c r="P4789" s="10">
        <v>41478</v>
      </c>
      <c r="Q4789">
        <v>30.86046</v>
      </c>
      <c r="S4789" s="42">
        <f t="shared" ca="1" si="79"/>
        <v>50550</v>
      </c>
      <c r="T4789" s="43">
        <f ca="1">_xll.BInterpol('Base CDI'!$H$4:$H$28,'Base CDI'!$J$4:$J$29,S4789,"Cubic","Extrapolate=Linear","MultiX=Average","Skip=True","Sort=True")</f>
        <v>14.459779753761971</v>
      </c>
      <c r="U4789" s="43">
        <f ca="1">_xll.BInterpol('Base CDI'!$H$4:$H$28,'Base CDI'!$I$4:$I$29,S4789,"Cubic","Extrapolate=Linear","MultiX=Average","Skip=True","Sort=True")</f>
        <v>14.296949384404924</v>
      </c>
    </row>
    <row r="4790" spans="16:21" x14ac:dyDescent="0.25">
      <c r="P4790" s="10">
        <v>41479</v>
      </c>
      <c r="Q4790">
        <v>30.87013</v>
      </c>
      <c r="S4790" s="42">
        <f t="shared" ca="1" si="79"/>
        <v>50551</v>
      </c>
      <c r="T4790" s="43">
        <f ca="1">_xll.BInterpol('Base CDI'!$H$4:$H$28,'Base CDI'!$J$4:$J$29,S4790,"Cubic","Extrapolate=Linear","MultiX=Average","Skip=True","Sort=True")</f>
        <v>14.459785225718196</v>
      </c>
      <c r="U4790" s="43">
        <f ca="1">_xll.BInterpol('Base CDI'!$H$4:$H$28,'Base CDI'!$I$4:$I$29,S4790,"Cubic","Extrapolate=Linear","MultiX=Average","Skip=True","Sort=True")</f>
        <v>14.296963064295484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50552</v>
      </c>
      <c r="T4791" s="43">
        <f ca="1">_xll.BInterpol('Base CDI'!$H$4:$H$28,'Base CDI'!$J$4:$J$29,S4791,"Cubic","Extrapolate=Linear","MultiX=Average","Skip=True","Sort=True")</f>
        <v>14.459790697674419</v>
      </c>
      <c r="U4791" s="43">
        <f ca="1">_xll.BInterpol('Base CDI'!$H$4:$H$28,'Base CDI'!$I$4:$I$29,S4791,"Cubic","Extrapolate=Linear","MultiX=Average","Skip=True","Sort=True")</f>
        <v>14.296976744186045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50553</v>
      </c>
      <c r="T4792" s="43">
        <f ca="1">_xll.BInterpol('Base CDI'!$H$4:$H$28,'Base CDI'!$J$4:$J$29,S4792,"Cubic","Extrapolate=Linear","MultiX=Average","Skip=True","Sort=True")</f>
        <v>14.459796169630645</v>
      </c>
      <c r="U4792" s="43">
        <f ca="1">_xll.BInterpol('Base CDI'!$H$4:$H$28,'Base CDI'!$I$4:$I$29,S4792,"Cubic","Extrapolate=Linear","MultiX=Average","Skip=True","Sort=True")</f>
        <v>14.296990424076606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50554</v>
      </c>
      <c r="T4793" s="43">
        <f ca="1">_xll.BInterpol('Base CDI'!$H$4:$H$28,'Base CDI'!$J$4:$J$29,S4793,"Cubic","Extrapolate=Linear","MultiX=Average","Skip=True","Sort=True")</f>
        <v>14.45980164158687</v>
      </c>
      <c r="U4793" s="43">
        <f ca="1">_xll.BInterpol('Base CDI'!$H$4:$H$28,'Base CDI'!$I$4:$I$29,S4793,"Cubic","Extrapolate=Linear","MultiX=Average","Skip=True","Sort=True")</f>
        <v>14.297004103967167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50555</v>
      </c>
      <c r="T4794" s="43">
        <f ca="1">_xll.BInterpol('Base CDI'!$H$4:$H$28,'Base CDI'!$J$4:$J$29,S4794,"Cubic","Extrapolate=Linear","MultiX=Average","Skip=True","Sort=True")</f>
        <v>14.459807113543093</v>
      </c>
      <c r="U4794" s="43">
        <f ca="1">_xll.BInterpol('Base CDI'!$H$4:$H$28,'Base CDI'!$I$4:$I$29,S4794,"Cubic","Extrapolate=Linear","MultiX=Average","Skip=True","Sort=True")</f>
        <v>14.297017783857727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50556</v>
      </c>
      <c r="T4795" s="43">
        <f ca="1">_xll.BInterpol('Base CDI'!$H$4:$H$28,'Base CDI'!$J$4:$J$29,S4795,"Cubic","Extrapolate=Linear","MultiX=Average","Skip=True","Sort=True")</f>
        <v>14.459812585499318</v>
      </c>
      <c r="U4795" s="43">
        <f ca="1">_xll.BInterpol('Base CDI'!$H$4:$H$28,'Base CDI'!$I$4:$I$29,S4795,"Cubic","Extrapolate=Linear","MultiX=Average","Skip=True","Sort=True")</f>
        <v>14.297031463748288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50557</v>
      </c>
      <c r="T4796" s="43">
        <f ca="1">_xll.BInterpol('Base CDI'!$H$4:$H$28,'Base CDI'!$J$4:$J$29,S4796,"Cubic","Extrapolate=Linear","MultiX=Average","Skip=True","Sort=True")</f>
        <v>14.459818057455543</v>
      </c>
      <c r="U4796" s="43">
        <f ca="1">_xll.BInterpol('Base CDI'!$H$4:$H$28,'Base CDI'!$I$4:$I$29,S4796,"Cubic","Extrapolate=Linear","MultiX=Average","Skip=True","Sort=True")</f>
        <v>14.297045143638849</v>
      </c>
    </row>
    <row r="4797" spans="16:21" x14ac:dyDescent="0.25">
      <c r="P4797" s="10">
        <v>41488</v>
      </c>
      <c r="Q4797">
        <v>30.93796</v>
      </c>
      <c r="S4797" s="42">
        <f t="shared" ca="1" si="79"/>
        <v>50558</v>
      </c>
      <c r="T4797" s="43">
        <f ca="1">_xll.BInterpol('Base CDI'!$H$4:$H$28,'Base CDI'!$J$4:$J$29,S4797,"Cubic","Extrapolate=Linear","MultiX=Average","Skip=True","Sort=True")</f>
        <v>14.459823529411766</v>
      </c>
      <c r="U4797" s="43">
        <f ca="1">_xll.BInterpol('Base CDI'!$H$4:$H$28,'Base CDI'!$I$4:$I$29,S4797,"Cubic","Extrapolate=Linear","MultiX=Average","Skip=True","Sort=True")</f>
        <v>14.297058823529412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50559</v>
      </c>
      <c r="T4798" s="43">
        <f ca="1">_xll.BInterpol('Base CDI'!$H$4:$H$28,'Base CDI'!$J$4:$J$29,S4798,"Cubic","Extrapolate=Linear","MultiX=Average","Skip=True","Sort=True")</f>
        <v>14.459829001367991</v>
      </c>
      <c r="U4798" s="43">
        <f ca="1">_xll.BInterpol('Base CDI'!$H$4:$H$28,'Base CDI'!$I$4:$I$29,S4798,"Cubic","Extrapolate=Linear","MultiX=Average","Skip=True","Sort=True")</f>
        <v>14.297072503419972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50560</v>
      </c>
      <c r="T4799" s="43">
        <f ca="1">_xll.BInterpol('Base CDI'!$H$4:$H$28,'Base CDI'!$J$4:$J$29,S4799,"Cubic","Extrapolate=Linear","MultiX=Average","Skip=True","Sort=True")</f>
        <v>14.459834473324214</v>
      </c>
      <c r="U4799" s="43">
        <f ca="1">_xll.BInterpol('Base CDI'!$H$4:$H$28,'Base CDI'!$I$4:$I$29,S4799,"Cubic","Extrapolate=Linear","MultiX=Average","Skip=True","Sort=True")</f>
        <v>14.297086183310533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50561</v>
      </c>
      <c r="T4800" s="43">
        <f ca="1">_xll.BInterpol('Base CDI'!$H$4:$H$28,'Base CDI'!$J$4:$J$29,S4800,"Cubic","Extrapolate=Linear","MultiX=Average","Skip=True","Sort=True")</f>
        <v>14.459839945280439</v>
      </c>
      <c r="U4800" s="43">
        <f ca="1">_xll.BInterpol('Base CDI'!$H$4:$H$28,'Base CDI'!$I$4:$I$29,S4800,"Cubic","Extrapolate=Linear","MultiX=Average","Skip=True","Sort=True")</f>
        <v>14.297099863201094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50562</v>
      </c>
      <c r="T4801" s="43">
        <f ca="1">_xll.BInterpol('Base CDI'!$H$4:$H$28,'Base CDI'!$J$4:$J$29,S4801,"Cubic","Extrapolate=Linear","MultiX=Average","Skip=True","Sort=True")</f>
        <v>14.459845417236664</v>
      </c>
      <c r="U4801" s="43">
        <f ca="1">_xll.BInterpol('Base CDI'!$H$4:$H$28,'Base CDI'!$I$4:$I$29,S4801,"Cubic","Extrapolate=Linear","MultiX=Average","Skip=True","Sort=True")</f>
        <v>14.297113543091655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50563</v>
      </c>
      <c r="T4802" s="43">
        <f ca="1">_xll.BInterpol('Base CDI'!$H$4:$H$28,'Base CDI'!$J$4:$J$29,S4802,"Cubic","Extrapolate=Linear","MultiX=Average","Skip=True","Sort=True")</f>
        <v>14.459850889192888</v>
      </c>
      <c r="U4802" s="43">
        <f ca="1">_xll.BInterpol('Base CDI'!$H$4:$H$28,'Base CDI'!$I$4:$I$29,S4802,"Cubic","Extrapolate=Linear","MultiX=Average","Skip=True","Sort=True")</f>
        <v>14.297127222982215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50564</v>
      </c>
      <c r="T4803" s="43">
        <f ca="1">_xll.BInterpol('Base CDI'!$H$4:$H$28,'Base CDI'!$J$4:$J$29,S4803,"Cubic","Extrapolate=Linear","MultiX=Average","Skip=True","Sort=True")</f>
        <v>14.459856361149113</v>
      </c>
      <c r="U4803" s="43">
        <f ca="1">_xll.BInterpol('Base CDI'!$H$4:$H$28,'Base CDI'!$I$4:$I$29,S4803,"Cubic","Extrapolate=Linear","MultiX=Average","Skip=True","Sort=True")</f>
        <v>14.297140902872776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50565</v>
      </c>
      <c r="T4804" s="43">
        <f ca="1">_xll.BInterpol('Base CDI'!$H$4:$H$28,'Base CDI'!$J$4:$J$29,S4804,"Cubic","Extrapolate=Linear","MultiX=Average","Skip=True","Sort=True")</f>
        <v>14.459861833105338</v>
      </c>
      <c r="U4804" s="43">
        <f ca="1">_xll.BInterpol('Base CDI'!$H$4:$H$28,'Base CDI'!$I$4:$I$29,S4804,"Cubic","Extrapolate=Linear","MultiX=Average","Skip=True","Sort=True")</f>
        <v>14.297154582763337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50566</v>
      </c>
      <c r="T4805" s="43">
        <f ca="1">_xll.BInterpol('Base CDI'!$H$4:$H$28,'Base CDI'!$J$4:$J$29,S4805,"Cubic","Extrapolate=Linear","MultiX=Average","Skip=True","Sort=True")</f>
        <v>14.459867305061561</v>
      </c>
      <c r="U4805" s="43">
        <f ca="1">_xll.BInterpol('Base CDI'!$H$4:$H$28,'Base CDI'!$I$4:$I$29,S4805,"Cubic","Extrapolate=Linear","MultiX=Average","Skip=True","Sort=True")</f>
        <v>14.297168262653898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50567</v>
      </c>
      <c r="T4806" s="43">
        <f ca="1">_xll.BInterpol('Base CDI'!$H$4:$H$28,'Base CDI'!$J$4:$J$29,S4806,"Cubic","Extrapolate=Linear","MultiX=Average","Skip=True","Sort=True")</f>
        <v>14.459872777017786</v>
      </c>
      <c r="U4806" s="43">
        <f ca="1">_xll.BInterpol('Base CDI'!$H$4:$H$28,'Base CDI'!$I$4:$I$29,S4806,"Cubic","Extrapolate=Linear","MultiX=Average","Skip=True","Sort=True")</f>
        <v>14.297181942544459</v>
      </c>
    </row>
    <row r="4807" spans="16:21" x14ac:dyDescent="0.25">
      <c r="P4807" s="10">
        <v>41502</v>
      </c>
      <c r="Q4807">
        <v>31.0351</v>
      </c>
      <c r="S4807" s="42">
        <f t="shared" ca="1" si="79"/>
        <v>50568</v>
      </c>
      <c r="T4807" s="43">
        <f ca="1">_xll.BInterpol('Base CDI'!$H$4:$H$28,'Base CDI'!$J$4:$J$29,S4807,"Cubic","Extrapolate=Linear","MultiX=Average","Skip=True","Sort=True")</f>
        <v>14.459878248974009</v>
      </c>
      <c r="U4807" s="43">
        <f ca="1">_xll.BInterpol('Base CDI'!$H$4:$H$28,'Base CDI'!$I$4:$I$29,S4807,"Cubic","Extrapolate=Linear","MultiX=Average","Skip=True","Sort=True")</f>
        <v>14.297195622435019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50569</v>
      </c>
      <c r="T4808" s="43">
        <f ca="1">_xll.BInterpol('Base CDI'!$H$4:$H$28,'Base CDI'!$J$4:$J$29,S4808,"Cubic","Extrapolate=Linear","MultiX=Average","Skip=True","Sort=True")</f>
        <v>14.459883720930234</v>
      </c>
      <c r="U4808" s="43">
        <f ca="1">_xll.BInterpol('Base CDI'!$H$4:$H$28,'Base CDI'!$I$4:$I$29,S4808,"Cubic","Extrapolate=Linear","MultiX=Average","Skip=True","Sort=True")</f>
        <v>14.29720930232558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50570</v>
      </c>
      <c r="T4809" s="43">
        <f ca="1">_xll.BInterpol('Base CDI'!$H$4:$H$28,'Base CDI'!$J$4:$J$29,S4809,"Cubic","Extrapolate=Linear","MultiX=Average","Skip=True","Sort=True")</f>
        <v>14.459889192886459</v>
      </c>
      <c r="U4809" s="43">
        <f ca="1">_xll.BInterpol('Base CDI'!$H$4:$H$28,'Base CDI'!$I$4:$I$29,S4809,"Cubic","Extrapolate=Linear","MultiX=Average","Skip=True","Sort=True")</f>
        <v>14.297222982216141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50571</v>
      </c>
      <c r="T4810" s="43">
        <f ca="1">_xll.BInterpol('Base CDI'!$H$4:$H$28,'Base CDI'!$J$4:$J$29,S4810,"Cubic","Extrapolate=Linear","MultiX=Average","Skip=True","Sort=True")</f>
        <v>14.459894664842682</v>
      </c>
      <c r="U4810" s="43">
        <f ca="1">_xll.BInterpol('Base CDI'!$H$4:$H$28,'Base CDI'!$I$4:$I$29,S4810,"Cubic","Extrapolate=Linear","MultiX=Average","Skip=True","Sort=True")</f>
        <v>14.297236662106702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50572</v>
      </c>
      <c r="T4811" s="43">
        <f ca="1">_xll.BInterpol('Base CDI'!$H$4:$H$28,'Base CDI'!$J$4:$J$29,S4811,"Cubic","Extrapolate=Linear","MultiX=Average","Skip=True","Sort=True")</f>
        <v>14.459900136798908</v>
      </c>
      <c r="U4811" s="43">
        <f ca="1">_xll.BInterpol('Base CDI'!$H$4:$H$28,'Base CDI'!$I$4:$I$29,S4811,"Cubic","Extrapolate=Linear","MultiX=Average","Skip=True","Sort=True")</f>
        <v>14.297250341997263</v>
      </c>
    </row>
    <row r="4812" spans="16:21" x14ac:dyDescent="0.25">
      <c r="P4812" s="10">
        <v>41509</v>
      </c>
      <c r="Q4812">
        <v>31.08379</v>
      </c>
      <c r="S4812" s="42">
        <f t="shared" ca="1" si="80"/>
        <v>50573</v>
      </c>
      <c r="T4812" s="43">
        <f ca="1">_xll.BInterpol('Base CDI'!$H$4:$H$28,'Base CDI'!$J$4:$J$29,S4812,"Cubic","Extrapolate=Linear","MultiX=Average","Skip=True","Sort=True")</f>
        <v>14.459905608755133</v>
      </c>
      <c r="U4812" s="43">
        <f ca="1">_xll.BInterpol('Base CDI'!$H$4:$H$28,'Base CDI'!$I$4:$I$29,S4812,"Cubic","Extrapolate=Linear","MultiX=Average","Skip=True","Sort=True")</f>
        <v>14.297264021887823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50574</v>
      </c>
      <c r="T4813" s="43">
        <f ca="1">_xll.BInterpol('Base CDI'!$H$4:$H$28,'Base CDI'!$J$4:$J$29,S4813,"Cubic","Extrapolate=Linear","MultiX=Average","Skip=True","Sort=True")</f>
        <v>14.459911080711356</v>
      </c>
      <c r="U4813" s="43">
        <f ca="1">_xll.BInterpol('Base CDI'!$H$4:$H$28,'Base CDI'!$I$4:$I$29,S4813,"Cubic","Extrapolate=Linear","MultiX=Average","Skip=True","Sort=True")</f>
        <v>14.297277701778384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50575</v>
      </c>
      <c r="T4814" s="43">
        <f ca="1">_xll.BInterpol('Base CDI'!$H$4:$H$28,'Base CDI'!$J$4:$J$29,S4814,"Cubic","Extrapolate=Linear","MultiX=Average","Skip=True","Sort=True")</f>
        <v>14.459916552667581</v>
      </c>
      <c r="U4814" s="43">
        <f ca="1">_xll.BInterpol('Base CDI'!$H$4:$H$28,'Base CDI'!$I$4:$I$29,S4814,"Cubic","Extrapolate=Linear","MultiX=Average","Skip=True","Sort=True")</f>
        <v>14.297291381668945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50576</v>
      </c>
      <c r="T4815" s="43">
        <f ca="1">_xll.BInterpol('Base CDI'!$H$4:$H$28,'Base CDI'!$J$4:$J$29,S4815,"Cubic","Extrapolate=Linear","MultiX=Average","Skip=True","Sort=True")</f>
        <v>14.459922024623804</v>
      </c>
      <c r="U4815" s="43">
        <f ca="1">_xll.BInterpol('Base CDI'!$H$4:$H$28,'Base CDI'!$I$4:$I$29,S4815,"Cubic","Extrapolate=Linear","MultiX=Average","Skip=True","Sort=True")</f>
        <v>14.297305061559506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50577</v>
      </c>
      <c r="T4816" s="43">
        <f ca="1">_xll.BInterpol('Base CDI'!$H$4:$H$28,'Base CDI'!$J$4:$J$29,S4816,"Cubic","Extrapolate=Linear","MultiX=Average","Skip=True","Sort=True")</f>
        <v>14.459927496580029</v>
      </c>
      <c r="U4816" s="43">
        <f ca="1">_xll.BInterpol('Base CDI'!$H$4:$H$28,'Base CDI'!$I$4:$I$29,S4816,"Cubic","Extrapolate=Linear","MultiX=Average","Skip=True","Sort=True")</f>
        <v>14.297318741450068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50578</v>
      </c>
      <c r="T4817" s="43">
        <f ca="1">_xll.BInterpol('Base CDI'!$H$4:$H$28,'Base CDI'!$J$4:$J$29,S4817,"Cubic","Extrapolate=Linear","MultiX=Average","Skip=True","Sort=True")</f>
        <v>14.459932968536254</v>
      </c>
      <c r="U4817" s="43">
        <f ca="1">_xll.BInterpol('Base CDI'!$H$4:$H$28,'Base CDI'!$I$4:$I$29,S4817,"Cubic","Extrapolate=Linear","MultiX=Average","Skip=True","Sort=True")</f>
        <v>14.297332421340629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50579</v>
      </c>
      <c r="T4818" s="43">
        <f ca="1">_xll.BInterpol('Base CDI'!$H$4:$H$28,'Base CDI'!$J$4:$J$29,S4818,"Cubic","Extrapolate=Linear","MultiX=Average","Skip=True","Sort=True")</f>
        <v>14.459938440492477</v>
      </c>
      <c r="U4818" s="43">
        <f ca="1">_xll.BInterpol('Base CDI'!$H$4:$H$28,'Base CDI'!$I$4:$I$29,S4818,"Cubic","Extrapolate=Linear","MultiX=Average","Skip=True","Sort=True")</f>
        <v>14.29734610123119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50580</v>
      </c>
      <c r="T4819" s="43">
        <f ca="1">_xll.BInterpol('Base CDI'!$H$4:$H$28,'Base CDI'!$J$4:$J$29,S4819,"Cubic","Extrapolate=Linear","MultiX=Average","Skip=True","Sort=True")</f>
        <v>14.459943912448702</v>
      </c>
      <c r="U4819" s="43">
        <f ca="1">_xll.BInterpol('Base CDI'!$H$4:$H$28,'Base CDI'!$I$4:$I$29,S4819,"Cubic","Extrapolate=Linear","MultiX=Average","Skip=True","Sort=True")</f>
        <v>14.297359781121751</v>
      </c>
    </row>
    <row r="4820" spans="16:21" x14ac:dyDescent="0.25">
      <c r="P4820" s="10">
        <v>41521</v>
      </c>
      <c r="Q4820">
        <v>31.16412</v>
      </c>
      <c r="S4820" s="42">
        <f t="shared" ca="1" si="80"/>
        <v>50581</v>
      </c>
      <c r="T4820" s="43">
        <f ca="1">_xll.BInterpol('Base CDI'!$H$4:$H$28,'Base CDI'!$J$4:$J$29,S4820,"Cubic","Extrapolate=Linear","MultiX=Average","Skip=True","Sort=True")</f>
        <v>14.459949384404926</v>
      </c>
      <c r="U4820" s="43">
        <f ca="1">_xll.BInterpol('Base CDI'!$H$4:$H$28,'Base CDI'!$I$4:$I$29,S4820,"Cubic","Extrapolate=Linear","MultiX=Average","Skip=True","Sort=True")</f>
        <v>14.297373461012311</v>
      </c>
    </row>
    <row r="4821" spans="16:21" x14ac:dyDescent="0.25">
      <c r="P4821" s="10">
        <v>41522</v>
      </c>
      <c r="Q4821">
        <v>31.17446</v>
      </c>
      <c r="S4821" s="42">
        <f t="shared" ca="1" si="80"/>
        <v>50582</v>
      </c>
      <c r="T4821" s="43">
        <f ca="1">_xll.BInterpol('Base CDI'!$H$4:$H$28,'Base CDI'!$J$4:$J$29,S4821,"Cubic","Extrapolate=Linear","MultiX=Average","Skip=True","Sort=True")</f>
        <v>14.459954856361151</v>
      </c>
      <c r="U4821" s="43">
        <f ca="1">_xll.BInterpol('Base CDI'!$H$4:$H$28,'Base CDI'!$I$4:$I$29,S4821,"Cubic","Extrapolate=Linear","MultiX=Average","Skip=True","Sort=True")</f>
        <v>14.297387140902872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50583</v>
      </c>
      <c r="T4822" s="43">
        <f ca="1">_xll.BInterpol('Base CDI'!$H$4:$H$28,'Base CDI'!$J$4:$J$29,S4822,"Cubic","Extrapolate=Linear","MultiX=Average","Skip=True","Sort=True")</f>
        <v>14.459960328317376</v>
      </c>
      <c r="U4822" s="43">
        <f ca="1">_xll.BInterpol('Base CDI'!$H$4:$H$28,'Base CDI'!$I$4:$I$29,S4822,"Cubic","Extrapolate=Linear","MultiX=Average","Skip=True","Sort=True")</f>
        <v>14.297400820793433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50584</v>
      </c>
      <c r="T4823" s="43">
        <f ca="1">_xll.BInterpol('Base CDI'!$H$4:$H$28,'Base CDI'!$J$4:$J$29,S4823,"Cubic","Extrapolate=Linear","MultiX=Average","Skip=True","Sort=True")</f>
        <v>14.459965800273599</v>
      </c>
      <c r="U4823" s="43">
        <f ca="1">_xll.BInterpol('Base CDI'!$H$4:$H$28,'Base CDI'!$I$4:$I$29,S4823,"Cubic","Extrapolate=Linear","MultiX=Average","Skip=True","Sort=True")</f>
        <v>14.297414500683994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50585</v>
      </c>
      <c r="T4824" s="43">
        <f ca="1">_xll.BInterpol('Base CDI'!$H$4:$H$28,'Base CDI'!$J$4:$J$29,S4824,"Cubic","Extrapolate=Linear","MultiX=Average","Skip=True","Sort=True")</f>
        <v>14.459971272229824</v>
      </c>
      <c r="U4824" s="43">
        <f ca="1">_xll.BInterpol('Base CDI'!$H$4:$H$28,'Base CDI'!$I$4:$I$29,S4824,"Cubic","Extrapolate=Linear","MultiX=Average","Skip=True","Sort=True")</f>
        <v>14.297428180574554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50586</v>
      </c>
      <c r="T4825" s="43">
        <f ca="1">_xll.BInterpol('Base CDI'!$H$4:$H$28,'Base CDI'!$J$4:$J$29,S4825,"Cubic","Extrapolate=Linear","MultiX=Average","Skip=True","Sort=True")</f>
        <v>14.459976744186049</v>
      </c>
      <c r="U4825" s="43">
        <f ca="1">_xll.BInterpol('Base CDI'!$H$4:$H$28,'Base CDI'!$I$4:$I$29,S4825,"Cubic","Extrapolate=Linear","MultiX=Average","Skip=True","Sort=True")</f>
        <v>14.297441860465115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50587</v>
      </c>
      <c r="T4826" s="43">
        <f ca="1">_xll.BInterpol('Base CDI'!$H$4:$H$28,'Base CDI'!$J$4:$J$29,S4826,"Cubic","Extrapolate=Linear","MultiX=Average","Skip=True","Sort=True")</f>
        <v>14.459982216142272</v>
      </c>
      <c r="U4826" s="43">
        <f ca="1">_xll.BInterpol('Base CDI'!$H$4:$H$28,'Base CDI'!$I$4:$I$29,S4826,"Cubic","Extrapolate=Linear","MultiX=Average","Skip=True","Sort=True")</f>
        <v>14.297455540355676</v>
      </c>
    </row>
    <row r="4827" spans="16:21" x14ac:dyDescent="0.25">
      <c r="P4827" s="10">
        <v>41530</v>
      </c>
      <c r="Q4827">
        <v>31.23658</v>
      </c>
      <c r="S4827" s="42">
        <f t="shared" ca="1" si="80"/>
        <v>50588</v>
      </c>
      <c r="T4827" s="43">
        <f ca="1">_xll.BInterpol('Base CDI'!$H$4:$H$28,'Base CDI'!$J$4:$J$29,S4827,"Cubic","Extrapolate=Linear","MultiX=Average","Skip=True","Sort=True")</f>
        <v>14.459987688098497</v>
      </c>
      <c r="U4827" s="43">
        <f ca="1">_xll.BInterpol('Base CDI'!$H$4:$H$28,'Base CDI'!$I$4:$I$29,S4827,"Cubic","Extrapolate=Linear","MultiX=Average","Skip=True","Sort=True")</f>
        <v>14.297469220246237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50589</v>
      </c>
      <c r="T4828" s="43">
        <f ca="1">_xll.BInterpol('Base CDI'!$H$4:$H$28,'Base CDI'!$J$4:$J$29,S4828,"Cubic","Extrapolate=Linear","MultiX=Average","Skip=True","Sort=True")</f>
        <v>14.45999316005472</v>
      </c>
      <c r="U4828" s="43">
        <f ca="1">_xll.BInterpol('Base CDI'!$H$4:$H$28,'Base CDI'!$I$4:$I$29,S4828,"Cubic","Extrapolate=Linear","MultiX=Average","Skip=True","Sort=True")</f>
        <v>14.297482900136798</v>
      </c>
    </row>
    <row r="4829" spans="16:21" x14ac:dyDescent="0.25">
      <c r="P4829" s="10">
        <v>41534</v>
      </c>
      <c r="Q4829">
        <v>31.25731</v>
      </c>
      <c r="S4829" s="42">
        <f t="shared" ca="1" si="80"/>
        <v>50590</v>
      </c>
      <c r="T4829" s="43">
        <f ca="1">_xll.BInterpol('Base CDI'!$H$4:$H$28,'Base CDI'!$J$4:$J$29,S4829,"Cubic","Extrapolate=Linear","MultiX=Average","Skip=True","Sort=True")</f>
        <v>14.459998632010945</v>
      </c>
      <c r="U4829" s="43">
        <f ca="1">_xll.BInterpol('Base CDI'!$H$4:$H$28,'Base CDI'!$I$4:$I$29,S4829,"Cubic","Extrapolate=Linear","MultiX=Average","Skip=True","Sort=True")</f>
        <v>14.297496580027358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50591</v>
      </c>
      <c r="T4830" s="43">
        <f ca="1">_xll.BInterpol('Base CDI'!$H$4:$H$28,'Base CDI'!$J$4:$J$29,S4830,"Cubic","Extrapolate=Linear","MultiX=Average","Skip=True","Sort=True")</f>
        <v>14.460004103967171</v>
      </c>
      <c r="U4830" s="43">
        <f ca="1">_xll.BInterpol('Base CDI'!$H$4:$H$28,'Base CDI'!$I$4:$I$29,S4830,"Cubic","Extrapolate=Linear","MultiX=Average","Skip=True","Sort=True")</f>
        <v>14.297510259917919</v>
      </c>
    </row>
    <row r="4831" spans="16:21" x14ac:dyDescent="0.25">
      <c r="P4831" s="10">
        <v>41536</v>
      </c>
      <c r="Q4831">
        <v>31.27806</v>
      </c>
      <c r="S4831" s="42">
        <f t="shared" ca="1" si="80"/>
        <v>50592</v>
      </c>
      <c r="T4831" s="43">
        <f ca="1">_xll.BInterpol('Base CDI'!$H$4:$H$28,'Base CDI'!$J$4:$J$29,S4831,"Cubic","Extrapolate=Linear","MultiX=Average","Skip=True","Sort=True")</f>
        <v>14.460009575923394</v>
      </c>
      <c r="U4831" s="43">
        <f ca="1">_xll.BInterpol('Base CDI'!$H$4:$H$28,'Base CDI'!$I$4:$I$29,S4831,"Cubic","Extrapolate=Linear","MultiX=Average","Skip=True","Sort=True")</f>
        <v>14.29752393980848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50593</v>
      </c>
      <c r="T4832" s="43">
        <f ca="1">_xll.BInterpol('Base CDI'!$H$4:$H$28,'Base CDI'!$J$4:$J$29,S4832,"Cubic","Extrapolate=Linear","MultiX=Average","Skip=True","Sort=True")</f>
        <v>14.460015047879619</v>
      </c>
      <c r="U4832" s="43">
        <f ca="1">_xll.BInterpol('Base CDI'!$H$4:$H$28,'Base CDI'!$I$4:$I$29,S4832,"Cubic","Extrapolate=Linear","MultiX=Average","Skip=True","Sort=True")</f>
        <v>14.297537619699041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50594</v>
      </c>
      <c r="T4833" s="43">
        <f ca="1">_xll.BInterpol('Base CDI'!$H$4:$H$28,'Base CDI'!$J$4:$J$29,S4833,"Cubic","Extrapolate=Linear","MultiX=Average","Skip=True","Sort=True")</f>
        <v>14.460020519835844</v>
      </c>
      <c r="U4833" s="43">
        <f ca="1">_xll.BInterpol('Base CDI'!$H$4:$H$28,'Base CDI'!$I$4:$I$29,S4833,"Cubic","Extrapolate=Linear","MultiX=Average","Skip=True","Sort=True")</f>
        <v>14.297551299589601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50595</v>
      </c>
      <c r="T4834" s="43">
        <f ca="1">_xll.BInterpol('Base CDI'!$H$4:$H$28,'Base CDI'!$J$4:$J$29,S4834,"Cubic","Extrapolate=Linear","MultiX=Average","Skip=True","Sort=True")</f>
        <v>14.460025991792067</v>
      </c>
      <c r="U4834" s="43">
        <f ca="1">_xll.BInterpol('Base CDI'!$H$4:$H$28,'Base CDI'!$I$4:$I$29,S4834,"Cubic","Extrapolate=Linear","MultiX=Average","Skip=True","Sort=True")</f>
        <v>14.297564979480164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50596</v>
      </c>
      <c r="T4835" s="43">
        <f ca="1">_xll.BInterpol('Base CDI'!$H$4:$H$28,'Base CDI'!$J$4:$J$29,S4835,"Cubic","Extrapolate=Linear","MultiX=Average","Skip=True","Sort=True")</f>
        <v>14.460031463748292</v>
      </c>
      <c r="U4835" s="43">
        <f ca="1">_xll.BInterpol('Base CDI'!$H$4:$H$28,'Base CDI'!$I$4:$I$29,S4835,"Cubic","Extrapolate=Linear","MultiX=Average","Skip=True","Sort=True")</f>
        <v>14.297578659370725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50597</v>
      </c>
      <c r="T4836" s="43">
        <f ca="1">_xll.BInterpol('Base CDI'!$H$4:$H$28,'Base CDI'!$J$4:$J$29,S4836,"Cubic","Extrapolate=Linear","MultiX=Average","Skip=True","Sort=True")</f>
        <v>14.460036935704515</v>
      </c>
      <c r="U4836" s="43">
        <f ca="1">_xll.BInterpol('Base CDI'!$H$4:$H$28,'Base CDI'!$I$4:$I$29,S4836,"Cubic","Extrapolate=Linear","MultiX=Average","Skip=True","Sort=True")</f>
        <v>14.297592339261286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50598</v>
      </c>
      <c r="T4837" s="43">
        <f ca="1">_xll.BInterpol('Base CDI'!$H$4:$H$28,'Base CDI'!$J$4:$J$29,S4837,"Cubic","Extrapolate=Linear","MultiX=Average","Skip=True","Sort=True")</f>
        <v>14.46004240766074</v>
      </c>
      <c r="U4837" s="43">
        <f ca="1">_xll.BInterpol('Base CDI'!$H$4:$H$28,'Base CDI'!$I$4:$I$29,S4837,"Cubic","Extrapolate=Linear","MultiX=Average","Skip=True","Sort=True")</f>
        <v>14.297606019151846</v>
      </c>
    </row>
    <row r="4838" spans="16:21" x14ac:dyDescent="0.25">
      <c r="P4838" s="10">
        <v>41547</v>
      </c>
      <c r="Q4838">
        <v>31.35079</v>
      </c>
      <c r="S4838" s="42">
        <f t="shared" ca="1" si="80"/>
        <v>50599</v>
      </c>
      <c r="T4838" s="43">
        <f ca="1">_xll.BInterpol('Base CDI'!$H$4:$H$28,'Base CDI'!$J$4:$J$29,S4838,"Cubic","Extrapolate=Linear","MultiX=Average","Skip=True","Sort=True")</f>
        <v>14.460047879616965</v>
      </c>
      <c r="U4838" s="43">
        <f ca="1">_xll.BInterpol('Base CDI'!$H$4:$H$28,'Base CDI'!$I$4:$I$29,S4838,"Cubic","Extrapolate=Linear","MultiX=Average","Skip=True","Sort=True")</f>
        <v>14.297619699042407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50600</v>
      </c>
      <c r="T4839" s="43">
        <f ca="1">_xll.BInterpol('Base CDI'!$H$4:$H$28,'Base CDI'!$J$4:$J$29,S4839,"Cubic","Extrapolate=Linear","MultiX=Average","Skip=True","Sort=True")</f>
        <v>14.460053351573189</v>
      </c>
      <c r="U4839" s="43">
        <f ca="1">_xll.BInterpol('Base CDI'!$H$4:$H$28,'Base CDI'!$I$4:$I$29,S4839,"Cubic","Extrapolate=Linear","MultiX=Average","Skip=True","Sort=True")</f>
        <v>14.297633378932968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50601</v>
      </c>
      <c r="T4840" s="43">
        <f ca="1">_xll.BInterpol('Base CDI'!$H$4:$H$28,'Base CDI'!$J$4:$J$29,S4840,"Cubic","Extrapolate=Linear","MultiX=Average","Skip=True","Sort=True")</f>
        <v>14.460058823529414</v>
      </c>
      <c r="U4840" s="43">
        <f ca="1">_xll.BInterpol('Base CDI'!$H$4:$H$28,'Base CDI'!$I$4:$I$29,S4840,"Cubic","Extrapolate=Linear","MultiX=Average","Skip=True","Sort=True")</f>
        <v>14.297647058823529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50602</v>
      </c>
      <c r="T4841" s="43">
        <f ca="1">_xll.BInterpol('Base CDI'!$H$4:$H$28,'Base CDI'!$J$4:$J$29,S4841,"Cubic","Extrapolate=Linear","MultiX=Average","Skip=True","Sort=True")</f>
        <v>14.460064295485639</v>
      </c>
      <c r="U4841" s="43">
        <f ca="1">_xll.BInterpol('Base CDI'!$H$4:$H$28,'Base CDI'!$I$4:$I$29,S4841,"Cubic","Extrapolate=Linear","MultiX=Average","Skip=True","Sort=True")</f>
        <v>14.297660738714089</v>
      </c>
    </row>
    <row r="4842" spans="16:21" x14ac:dyDescent="0.25">
      <c r="P4842" s="10">
        <v>41551</v>
      </c>
      <c r="Q4842">
        <v>31.39235</v>
      </c>
      <c r="S4842" s="42">
        <f t="shared" ca="1" si="80"/>
        <v>50603</v>
      </c>
      <c r="T4842" s="43">
        <f ca="1">_xll.BInterpol('Base CDI'!$H$4:$H$28,'Base CDI'!$J$4:$J$29,S4842,"Cubic","Extrapolate=Linear","MultiX=Average","Skip=True","Sort=True")</f>
        <v>14.460069767441862</v>
      </c>
      <c r="U4842" s="43">
        <f ca="1">_xll.BInterpol('Base CDI'!$H$4:$H$28,'Base CDI'!$I$4:$I$29,S4842,"Cubic","Extrapolate=Linear","MultiX=Average","Skip=True","Sort=True")</f>
        <v>14.29767441860465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50604</v>
      </c>
      <c r="T4843" s="43">
        <f ca="1">_xll.BInterpol('Base CDI'!$H$4:$H$28,'Base CDI'!$J$4:$J$29,S4843,"Cubic","Extrapolate=Linear","MultiX=Average","Skip=True","Sort=True")</f>
        <v>14.460075239398087</v>
      </c>
      <c r="U4843" s="43">
        <f ca="1">_xll.BInterpol('Base CDI'!$H$4:$H$28,'Base CDI'!$I$4:$I$29,S4843,"Cubic","Extrapolate=Linear","MultiX=Average","Skip=True","Sort=True")</f>
        <v>14.297688098495211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50605</v>
      </c>
      <c r="T4844" s="43">
        <f ca="1">_xll.BInterpol('Base CDI'!$H$4:$H$28,'Base CDI'!$J$4:$J$29,S4844,"Cubic","Extrapolate=Linear","MultiX=Average","Skip=True","Sort=True")</f>
        <v>14.46008071135431</v>
      </c>
      <c r="U4844" s="43">
        <f ca="1">_xll.BInterpol('Base CDI'!$H$4:$H$28,'Base CDI'!$I$4:$I$29,S4844,"Cubic","Extrapolate=Linear","MultiX=Average","Skip=True","Sort=True")</f>
        <v>14.297701778385772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50606</v>
      </c>
      <c r="T4845" s="43">
        <f ca="1">_xll.BInterpol('Base CDI'!$H$4:$H$28,'Base CDI'!$J$4:$J$29,S4845,"Cubic","Extrapolate=Linear","MultiX=Average","Skip=True","Sort=True")</f>
        <v>14.460086183310535</v>
      </c>
      <c r="U4845" s="43">
        <f ca="1">_xll.BInterpol('Base CDI'!$H$4:$H$28,'Base CDI'!$I$4:$I$29,S4845,"Cubic","Extrapolate=Linear","MultiX=Average","Skip=True","Sort=True")</f>
        <v>14.297715458276333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50607</v>
      </c>
      <c r="T4846" s="43">
        <f ca="1">_xll.BInterpol('Base CDI'!$H$4:$H$28,'Base CDI'!$J$4:$J$29,S4846,"Cubic","Extrapolate=Linear","MultiX=Average","Skip=True","Sort=True")</f>
        <v>14.46009165526676</v>
      </c>
      <c r="U4846" s="43">
        <f ca="1">_xll.BInterpol('Base CDI'!$H$4:$H$28,'Base CDI'!$I$4:$I$29,S4846,"Cubic","Extrapolate=Linear","MultiX=Average","Skip=True","Sort=True")</f>
        <v>14.297729138166893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50608</v>
      </c>
      <c r="T4847" s="43">
        <f ca="1">_xll.BInterpol('Base CDI'!$H$4:$H$28,'Base CDI'!$J$4:$J$29,S4847,"Cubic","Extrapolate=Linear","MultiX=Average","Skip=True","Sort=True")</f>
        <v>14.460097127222983</v>
      </c>
      <c r="U4847" s="43">
        <f ca="1">_xll.BInterpol('Base CDI'!$H$4:$H$28,'Base CDI'!$I$4:$I$29,S4847,"Cubic","Extrapolate=Linear","MultiX=Average","Skip=True","Sort=True")</f>
        <v>14.297742818057454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50609</v>
      </c>
      <c r="T4848" s="43">
        <f ca="1">_xll.BInterpol('Base CDI'!$H$4:$H$28,'Base CDI'!$J$4:$J$29,S4848,"Cubic","Extrapolate=Linear","MultiX=Average","Skip=True","Sort=True")</f>
        <v>14.460102599179208</v>
      </c>
      <c r="U4848" s="43">
        <f ca="1">_xll.BInterpol('Base CDI'!$H$4:$H$28,'Base CDI'!$I$4:$I$29,S4848,"Cubic","Extrapolate=Linear","MultiX=Average","Skip=True","Sort=True")</f>
        <v>14.297756497948015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50610</v>
      </c>
      <c r="T4849" s="43">
        <f ca="1">_xll.BInterpol('Base CDI'!$H$4:$H$28,'Base CDI'!$J$4:$J$29,S4849,"Cubic","Extrapolate=Linear","MultiX=Average","Skip=True","Sort=True")</f>
        <v>14.460108071135434</v>
      </c>
      <c r="U4849" s="43">
        <f ca="1">_xll.BInterpol('Base CDI'!$H$4:$H$28,'Base CDI'!$I$4:$I$29,S4849,"Cubic","Extrapolate=Linear","MultiX=Average","Skip=True","Sort=True")</f>
        <v>14.297770177838576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50611</v>
      </c>
      <c r="T4850" s="43">
        <f ca="1">_xll.BInterpol('Base CDI'!$H$4:$H$28,'Base CDI'!$J$4:$J$29,S4850,"Cubic","Extrapolate=Linear","MultiX=Average","Skip=True","Sort=True")</f>
        <v>14.460113543091657</v>
      </c>
      <c r="U4850" s="43">
        <f ca="1">_xll.BInterpol('Base CDI'!$H$4:$H$28,'Base CDI'!$I$4:$I$29,S4850,"Cubic","Extrapolate=Linear","MultiX=Average","Skip=True","Sort=True")</f>
        <v>14.297783857729137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50612</v>
      </c>
      <c r="T4851" s="43">
        <f ca="1">_xll.BInterpol('Base CDI'!$H$4:$H$28,'Base CDI'!$J$4:$J$29,S4851,"Cubic","Extrapolate=Linear","MultiX=Average","Skip=True","Sort=True")</f>
        <v>14.460119015047882</v>
      </c>
      <c r="U4851" s="43">
        <f ca="1">_xll.BInterpol('Base CDI'!$H$4:$H$28,'Base CDI'!$I$4:$I$29,S4851,"Cubic","Extrapolate=Linear","MultiX=Average","Skip=True","Sort=True")</f>
        <v>14.297797537619697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50613</v>
      </c>
      <c r="T4852" s="43">
        <f ca="1">_xll.BInterpol('Base CDI'!$H$4:$H$28,'Base CDI'!$J$4:$J$29,S4852,"Cubic","Extrapolate=Linear","MultiX=Average","Skip=True","Sort=True")</f>
        <v>14.460124487004105</v>
      </c>
      <c r="U4852" s="43">
        <f ca="1">_xll.BInterpol('Base CDI'!$H$4:$H$28,'Base CDI'!$I$4:$I$29,S4852,"Cubic","Extrapolate=Linear","MultiX=Average","Skip=True","Sort=True")</f>
        <v>14.297811217510258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50614</v>
      </c>
      <c r="T4853" s="43">
        <f ca="1">_xll.BInterpol('Base CDI'!$H$4:$H$28,'Base CDI'!$J$4:$J$29,S4853,"Cubic","Extrapolate=Linear","MultiX=Average","Skip=True","Sort=True")</f>
        <v>14.46012995896033</v>
      </c>
      <c r="U4853" s="43">
        <f ca="1">_xll.BInterpol('Base CDI'!$H$4:$H$28,'Base CDI'!$I$4:$I$29,S4853,"Cubic","Extrapolate=Linear","MultiX=Average","Skip=True","Sort=True")</f>
        <v>14.297824897400821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50615</v>
      </c>
      <c r="T4854" s="43">
        <f ca="1">_xll.BInterpol('Base CDI'!$H$4:$H$28,'Base CDI'!$J$4:$J$29,S4854,"Cubic","Extrapolate=Linear","MultiX=Average","Skip=True","Sort=True")</f>
        <v>14.460135430916555</v>
      </c>
      <c r="U4854" s="43">
        <f ca="1">_xll.BInterpol('Base CDI'!$H$4:$H$28,'Base CDI'!$I$4:$I$29,S4854,"Cubic","Extrapolate=Linear","MultiX=Average","Skip=True","Sort=True")</f>
        <v>14.297838577291381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50616</v>
      </c>
      <c r="T4855" s="43">
        <f ca="1">_xll.BInterpol('Base CDI'!$H$4:$H$28,'Base CDI'!$J$4:$J$29,S4855,"Cubic","Extrapolate=Linear","MultiX=Average","Skip=True","Sort=True")</f>
        <v>14.460140902872778</v>
      </c>
      <c r="U4855" s="43">
        <f ca="1">_xll.BInterpol('Base CDI'!$H$4:$H$28,'Base CDI'!$I$4:$I$29,S4855,"Cubic","Extrapolate=Linear","MultiX=Average","Skip=True","Sort=True")</f>
        <v>14.297852257181942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50617</v>
      </c>
      <c r="T4856" s="43">
        <f ca="1">_xll.BInterpol('Base CDI'!$H$4:$H$28,'Base CDI'!$J$4:$J$29,S4856,"Cubic","Extrapolate=Linear","MultiX=Average","Skip=True","Sort=True")</f>
        <v>14.460146374829003</v>
      </c>
      <c r="U4856" s="43">
        <f ca="1">_xll.BInterpol('Base CDI'!$H$4:$H$28,'Base CDI'!$I$4:$I$29,S4856,"Cubic","Extrapolate=Linear","MultiX=Average","Skip=True","Sort=True")</f>
        <v>14.297865937072503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50618</v>
      </c>
      <c r="T4857" s="43">
        <f ca="1">_xll.BInterpol('Base CDI'!$H$4:$H$28,'Base CDI'!$J$4:$J$29,S4857,"Cubic","Extrapolate=Linear","MultiX=Average","Skip=True","Sort=True")</f>
        <v>14.460151846785228</v>
      </c>
      <c r="U4857" s="43">
        <f ca="1">_xll.BInterpol('Base CDI'!$H$4:$H$28,'Base CDI'!$I$4:$I$29,S4857,"Cubic","Extrapolate=Linear","MultiX=Average","Skip=True","Sort=True")</f>
        <v>14.297879616963064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50619</v>
      </c>
      <c r="T4858" s="43">
        <f ca="1">_xll.BInterpol('Base CDI'!$H$4:$H$28,'Base CDI'!$J$4:$J$29,S4858,"Cubic","Extrapolate=Linear","MultiX=Average","Skip=True","Sort=True")</f>
        <v>14.460157318741452</v>
      </c>
      <c r="U4858" s="43">
        <f ca="1">_xll.BInterpol('Base CDI'!$H$4:$H$28,'Base CDI'!$I$4:$I$29,S4858,"Cubic","Extrapolate=Linear","MultiX=Average","Skip=True","Sort=True")</f>
        <v>14.297893296853625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50620</v>
      </c>
      <c r="T4859" s="43">
        <f ca="1">_xll.BInterpol('Base CDI'!$H$4:$H$28,'Base CDI'!$J$4:$J$29,S4859,"Cubic","Extrapolate=Linear","MultiX=Average","Skip=True","Sort=True")</f>
        <v>14.460162790697677</v>
      </c>
      <c r="U4859" s="43">
        <f ca="1">_xll.BInterpol('Base CDI'!$H$4:$H$28,'Base CDI'!$I$4:$I$29,S4859,"Cubic","Extrapolate=Linear","MultiX=Average","Skip=True","Sort=True")</f>
        <v>14.297906976744185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50621</v>
      </c>
      <c r="T4860" s="43">
        <f ca="1">_xll.BInterpol('Base CDI'!$H$4:$H$28,'Base CDI'!$J$4:$J$29,S4860,"Cubic","Extrapolate=Linear","MultiX=Average","Skip=True","Sort=True")</f>
        <v>14.4601682626539</v>
      </c>
      <c r="U4860" s="43">
        <f ca="1">_xll.BInterpol('Base CDI'!$H$4:$H$28,'Base CDI'!$I$4:$I$29,S4860,"Cubic","Extrapolate=Linear","MultiX=Average","Skip=True","Sort=True")</f>
        <v>14.297920656634746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50622</v>
      </c>
      <c r="T4861" s="43">
        <f ca="1">_xll.BInterpol('Base CDI'!$H$4:$H$28,'Base CDI'!$J$4:$J$29,S4861,"Cubic","Extrapolate=Linear","MultiX=Average","Skip=True","Sort=True")</f>
        <v>14.460173734610125</v>
      </c>
      <c r="U4861" s="43">
        <f ca="1">_xll.BInterpol('Base CDI'!$H$4:$H$28,'Base CDI'!$I$4:$I$29,S4861,"Cubic","Extrapolate=Linear","MultiX=Average","Skip=True","Sort=True")</f>
        <v>14.297934336525307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50623</v>
      </c>
      <c r="T4862" s="43">
        <f ca="1">_xll.BInterpol('Base CDI'!$H$4:$H$28,'Base CDI'!$J$4:$J$29,S4862,"Cubic","Extrapolate=Linear","MultiX=Average","Skip=True","Sort=True")</f>
        <v>14.46017920656635</v>
      </c>
      <c r="U4862" s="43">
        <f ca="1">_xll.BInterpol('Base CDI'!$H$4:$H$28,'Base CDI'!$I$4:$I$29,S4862,"Cubic","Extrapolate=Linear","MultiX=Average","Skip=True","Sort=True")</f>
        <v>14.297948016415868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50624</v>
      </c>
      <c r="T4863" s="43">
        <f ca="1">_xll.BInterpol('Base CDI'!$H$4:$H$28,'Base CDI'!$J$4:$J$29,S4863,"Cubic","Extrapolate=Linear","MultiX=Average","Skip=True","Sort=True")</f>
        <v>14.460184678522573</v>
      </c>
      <c r="U4863" s="43">
        <f ca="1">_xll.BInterpol('Base CDI'!$H$4:$H$28,'Base CDI'!$I$4:$I$29,S4863,"Cubic","Extrapolate=Linear","MultiX=Average","Skip=True","Sort=True")</f>
        <v>14.297961696306428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50625</v>
      </c>
      <c r="T4864" s="43">
        <f ca="1">_xll.BInterpol('Base CDI'!$H$4:$H$28,'Base CDI'!$J$4:$J$29,S4864,"Cubic","Extrapolate=Linear","MultiX=Average","Skip=True","Sort=True")</f>
        <v>14.460190150478798</v>
      </c>
      <c r="U4864" s="43">
        <f ca="1">_xll.BInterpol('Base CDI'!$H$4:$H$28,'Base CDI'!$I$4:$I$29,S4864,"Cubic","Extrapolate=Linear","MultiX=Average","Skip=True","Sort=True")</f>
        <v>14.297975376196989</v>
      </c>
    </row>
    <row r="4865" spans="16:21" x14ac:dyDescent="0.25">
      <c r="P4865" s="10">
        <v>41584</v>
      </c>
      <c r="Q4865">
        <v>31.64659</v>
      </c>
      <c r="S4865" s="42">
        <f t="shared" ca="1" si="80"/>
        <v>50626</v>
      </c>
      <c r="T4865" s="43">
        <f ca="1">_xll.BInterpol('Base CDI'!$H$4:$H$28,'Base CDI'!$J$4:$J$29,S4865,"Cubic","Extrapolate=Linear","MultiX=Average","Skip=True","Sort=True")</f>
        <v>14.460195622435023</v>
      </c>
      <c r="U4865" s="43">
        <f ca="1">_xll.BInterpol('Base CDI'!$H$4:$H$28,'Base CDI'!$I$4:$I$29,S4865,"Cubic","Extrapolate=Linear","MultiX=Average","Skip=True","Sort=True")</f>
        <v>14.29798905608755</v>
      </c>
    </row>
    <row r="4866" spans="16:21" x14ac:dyDescent="0.25">
      <c r="P4866" s="10">
        <v>41585</v>
      </c>
      <c r="Q4866">
        <v>31.65774</v>
      </c>
      <c r="S4866" s="42">
        <f t="shared" ca="1" si="80"/>
        <v>50627</v>
      </c>
      <c r="T4866" s="43">
        <f ca="1">_xll.BInterpol('Base CDI'!$H$4:$H$28,'Base CDI'!$J$4:$J$29,S4866,"Cubic","Extrapolate=Linear","MultiX=Average","Skip=True","Sort=True")</f>
        <v>14.460201094391246</v>
      </c>
      <c r="U4866" s="43">
        <f ca="1">_xll.BInterpol('Base CDI'!$H$4:$H$28,'Base CDI'!$I$4:$I$29,S4866,"Cubic","Extrapolate=Linear","MultiX=Average","Skip=True","Sort=True")</f>
        <v>14.298002735978111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50628</v>
      </c>
      <c r="T4867" s="43">
        <f ca="1">_xll.BInterpol('Base CDI'!$H$4:$H$28,'Base CDI'!$J$4:$J$29,S4867,"Cubic","Extrapolate=Linear","MultiX=Average","Skip=True","Sort=True")</f>
        <v>14.460206566347471</v>
      </c>
      <c r="U4867" s="43">
        <f ca="1">_xll.BInterpol('Base CDI'!$H$4:$H$28,'Base CDI'!$I$4:$I$29,S4867,"Cubic","Extrapolate=Linear","MultiX=Average","Skip=True","Sort=True")</f>
        <v>14.298016415868672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50629</v>
      </c>
      <c r="T4868" s="43">
        <f ca="1">_xll.BInterpol('Base CDI'!$H$4:$H$28,'Base CDI'!$J$4:$J$29,S4868,"Cubic","Extrapolate=Linear","MultiX=Average","Skip=True","Sort=True")</f>
        <v>14.460212038303695</v>
      </c>
      <c r="U4868" s="43">
        <f ca="1">_xll.BInterpol('Base CDI'!$H$4:$H$28,'Base CDI'!$I$4:$I$29,S4868,"Cubic","Extrapolate=Linear","MultiX=Average","Skip=True","Sort=True")</f>
        <v>14.298030095759232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50630</v>
      </c>
      <c r="T4869" s="43">
        <f ca="1">_xll.BInterpol('Base CDI'!$H$4:$H$28,'Base CDI'!$J$4:$J$29,S4869,"Cubic","Extrapolate=Linear","MultiX=Average","Skip=True","Sort=True")</f>
        <v>14.46021751025992</v>
      </c>
      <c r="U4869" s="43">
        <f ca="1">_xll.BInterpol('Base CDI'!$H$4:$H$28,'Base CDI'!$I$4:$I$29,S4869,"Cubic","Extrapolate=Linear","MultiX=Average","Skip=True","Sort=True")</f>
        <v>14.298043775649793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50631</v>
      </c>
      <c r="T4870" s="43">
        <f ca="1">_xll.BInterpol('Base CDI'!$H$4:$H$28,'Base CDI'!$J$4:$J$29,S4870,"Cubic","Extrapolate=Linear","MultiX=Average","Skip=True","Sort=True")</f>
        <v>14.460222982216145</v>
      </c>
      <c r="U4870" s="43">
        <f ca="1">_xll.BInterpol('Base CDI'!$H$4:$H$28,'Base CDI'!$I$4:$I$29,S4870,"Cubic","Extrapolate=Linear","MultiX=Average","Skip=True","Sort=True")</f>
        <v>14.298057455540354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50632</v>
      </c>
      <c r="T4871" s="43">
        <f ca="1">_xll.BInterpol('Base CDI'!$H$4:$H$28,'Base CDI'!$J$4:$J$29,S4871,"Cubic","Extrapolate=Linear","MultiX=Average","Skip=True","Sort=True")</f>
        <v>14.460228454172368</v>
      </c>
      <c r="U4871" s="43">
        <f ca="1">_xll.BInterpol('Base CDI'!$H$4:$H$28,'Base CDI'!$I$4:$I$29,S4871,"Cubic","Extrapolate=Linear","MultiX=Average","Skip=True","Sort=True")</f>
        <v>14.298071135430915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50633</v>
      </c>
      <c r="T4872" s="43">
        <f ca="1">_xll.BInterpol('Base CDI'!$H$4:$H$28,'Base CDI'!$J$4:$J$29,S4872,"Cubic","Extrapolate=Linear","MultiX=Average","Skip=True","Sort=True")</f>
        <v>14.460233926128593</v>
      </c>
      <c r="U4872" s="43">
        <f ca="1">_xll.BInterpol('Base CDI'!$H$4:$H$28,'Base CDI'!$I$4:$I$29,S4872,"Cubic","Extrapolate=Linear","MultiX=Average","Skip=True","Sort=True")</f>
        <v>14.298084815321477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50634</v>
      </c>
      <c r="T4873" s="43">
        <f ca="1">_xll.BInterpol('Base CDI'!$H$4:$H$28,'Base CDI'!$J$4:$J$29,S4873,"Cubic","Extrapolate=Linear","MultiX=Average","Skip=True","Sort=True")</f>
        <v>14.460239398084816</v>
      </c>
      <c r="U4873" s="43">
        <f ca="1">_xll.BInterpol('Base CDI'!$H$4:$H$28,'Base CDI'!$I$4:$I$29,S4873,"Cubic","Extrapolate=Linear","MultiX=Average","Skip=True","Sort=True")</f>
        <v>14.298098495212038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50635</v>
      </c>
      <c r="T4874" s="43">
        <f ca="1">_xll.BInterpol('Base CDI'!$H$4:$H$28,'Base CDI'!$J$4:$J$29,S4874,"Cubic","Extrapolate=Linear","MultiX=Average","Skip=True","Sort=True")</f>
        <v>14.460244870041041</v>
      </c>
      <c r="U4874" s="43">
        <f ca="1">_xll.BInterpol('Base CDI'!$H$4:$H$28,'Base CDI'!$I$4:$I$29,S4874,"Cubic","Extrapolate=Linear","MultiX=Average","Skip=True","Sort=True")</f>
        <v>14.298112175102599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50636</v>
      </c>
      <c r="T4875" s="43">
        <f ca="1">_xll.BInterpol('Base CDI'!$H$4:$H$28,'Base CDI'!$J$4:$J$29,S4875,"Cubic","Extrapolate=Linear","MultiX=Average","Skip=True","Sort=True")</f>
        <v>14.460250341997266</v>
      </c>
      <c r="U4875" s="43">
        <f ca="1">_xll.BInterpol('Base CDI'!$H$4:$H$28,'Base CDI'!$I$4:$I$29,S4875,"Cubic","Extrapolate=Linear","MultiX=Average","Skip=True","Sort=True")</f>
        <v>14.29812585499316</v>
      </c>
    </row>
    <row r="4876" spans="16:21" x14ac:dyDescent="0.25">
      <c r="P4876" s="10">
        <v>41600</v>
      </c>
      <c r="Q4876">
        <v>31.76942</v>
      </c>
      <c r="S4876" s="42">
        <f t="shared" ca="1" si="81"/>
        <v>50637</v>
      </c>
      <c r="T4876" s="43">
        <f ca="1">_xll.BInterpol('Base CDI'!$H$4:$H$28,'Base CDI'!$J$4:$J$29,S4876,"Cubic","Extrapolate=Linear","MultiX=Average","Skip=True","Sort=True")</f>
        <v>14.46025581395349</v>
      </c>
      <c r="U4876" s="43">
        <f ca="1">_xll.BInterpol('Base CDI'!$H$4:$H$28,'Base CDI'!$I$4:$I$29,S4876,"Cubic","Extrapolate=Linear","MultiX=Average","Skip=True","Sort=True")</f>
        <v>14.29813953488372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50638</v>
      </c>
      <c r="T4877" s="43">
        <f ca="1">_xll.BInterpol('Base CDI'!$H$4:$H$28,'Base CDI'!$J$4:$J$29,S4877,"Cubic","Extrapolate=Linear","MultiX=Average","Skip=True","Sort=True")</f>
        <v>14.460261285909715</v>
      </c>
      <c r="U4877" s="43">
        <f ca="1">_xll.BInterpol('Base CDI'!$H$4:$H$28,'Base CDI'!$I$4:$I$29,S4877,"Cubic","Extrapolate=Linear","MultiX=Average","Skip=True","Sort=True")</f>
        <v>14.298153214774281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50639</v>
      </c>
      <c r="T4878" s="43">
        <f ca="1">_xll.BInterpol('Base CDI'!$H$4:$H$28,'Base CDI'!$J$4:$J$29,S4878,"Cubic","Extrapolate=Linear","MultiX=Average","Skip=True","Sort=True")</f>
        <v>14.46026675786594</v>
      </c>
      <c r="U4878" s="43">
        <f ca="1">_xll.BInterpol('Base CDI'!$H$4:$H$28,'Base CDI'!$I$4:$I$29,S4878,"Cubic","Extrapolate=Linear","MultiX=Average","Skip=True","Sort=True")</f>
        <v>14.298166894664842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50640</v>
      </c>
      <c r="T4879" s="43">
        <f ca="1">_xll.BInterpol('Base CDI'!$H$4:$H$28,'Base CDI'!$J$4:$J$29,S4879,"Cubic","Extrapolate=Linear","MultiX=Average","Skip=True","Sort=True")</f>
        <v>14.460272229822163</v>
      </c>
      <c r="U4879" s="43">
        <f ca="1">_xll.BInterpol('Base CDI'!$H$4:$H$28,'Base CDI'!$I$4:$I$29,S4879,"Cubic","Extrapolate=Linear","MultiX=Average","Skip=True","Sort=True")</f>
        <v>14.298180574555403</v>
      </c>
    </row>
    <row r="4880" spans="16:21" x14ac:dyDescent="0.25">
      <c r="P4880" s="10">
        <v>41606</v>
      </c>
      <c r="Q4880">
        <v>31.8142</v>
      </c>
      <c r="S4880" s="42">
        <f t="shared" ca="1" si="81"/>
        <v>50641</v>
      </c>
      <c r="T4880" s="43">
        <f ca="1">_xll.BInterpol('Base CDI'!$H$4:$H$28,'Base CDI'!$J$4:$J$29,S4880,"Cubic","Extrapolate=Linear","MultiX=Average","Skip=True","Sort=True")</f>
        <v>14.460277701778388</v>
      </c>
      <c r="U4880" s="43">
        <f ca="1">_xll.BInterpol('Base CDI'!$H$4:$H$28,'Base CDI'!$I$4:$I$29,S4880,"Cubic","Extrapolate=Linear","MultiX=Average","Skip=True","Sort=True")</f>
        <v>14.298194254445963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50642</v>
      </c>
      <c r="T4881" s="43">
        <f ca="1">_xll.BInterpol('Base CDI'!$H$4:$H$28,'Base CDI'!$J$4:$J$29,S4881,"Cubic","Extrapolate=Linear","MultiX=Average","Skip=True","Sort=True")</f>
        <v>14.460283173734611</v>
      </c>
      <c r="U4881" s="43">
        <f ca="1">_xll.BInterpol('Base CDI'!$H$4:$H$28,'Base CDI'!$I$4:$I$29,S4881,"Cubic","Extrapolate=Linear","MultiX=Average","Skip=True","Sort=True")</f>
        <v>14.298207934336524</v>
      </c>
    </row>
    <row r="4882" spans="16:21" x14ac:dyDescent="0.25">
      <c r="P4882" s="10">
        <v>41610</v>
      </c>
      <c r="Q4882">
        <v>31.83775</v>
      </c>
      <c r="S4882" s="42">
        <f t="shared" ca="1" si="81"/>
        <v>50643</v>
      </c>
      <c r="T4882" s="43">
        <f ca="1">_xll.BInterpol('Base CDI'!$H$4:$H$28,'Base CDI'!$J$4:$J$29,S4882,"Cubic","Extrapolate=Linear","MultiX=Average","Skip=True","Sort=True")</f>
        <v>14.460288645690836</v>
      </c>
      <c r="U4882" s="43">
        <f ca="1">_xll.BInterpol('Base CDI'!$H$4:$H$28,'Base CDI'!$I$4:$I$29,S4882,"Cubic","Extrapolate=Linear","MultiX=Average","Skip=True","Sort=True")</f>
        <v>14.298221614227085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50644</v>
      </c>
      <c r="T4883" s="43">
        <f ca="1">_xll.BInterpol('Base CDI'!$H$4:$H$28,'Base CDI'!$J$4:$J$29,S4883,"Cubic","Extrapolate=Linear","MultiX=Average","Skip=True","Sort=True")</f>
        <v>14.460294117647061</v>
      </c>
      <c r="U4883" s="43">
        <f ca="1">_xll.BInterpol('Base CDI'!$H$4:$H$28,'Base CDI'!$I$4:$I$29,S4883,"Cubic","Extrapolate=Linear","MultiX=Average","Skip=True","Sort=True")</f>
        <v>14.298235294117646</v>
      </c>
    </row>
    <row r="4884" spans="16:21" x14ac:dyDescent="0.25">
      <c r="P4884" s="10">
        <v>41612</v>
      </c>
      <c r="Q4884">
        <v>31.86131</v>
      </c>
      <c r="S4884" s="42">
        <f t="shared" ca="1" si="81"/>
        <v>50645</v>
      </c>
      <c r="T4884" s="43">
        <f ca="1">_xll.BInterpol('Base CDI'!$H$4:$H$28,'Base CDI'!$J$4:$J$29,S4884,"Cubic","Extrapolate=Linear","MultiX=Average","Skip=True","Sort=True")</f>
        <v>14.460299589603284</v>
      </c>
      <c r="U4884" s="43">
        <f ca="1">_xll.BInterpol('Base CDI'!$H$4:$H$28,'Base CDI'!$I$4:$I$29,S4884,"Cubic","Extrapolate=Linear","MultiX=Average","Skip=True","Sort=True")</f>
        <v>14.298248974008207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50646</v>
      </c>
      <c r="T4885" s="43">
        <f ca="1">_xll.BInterpol('Base CDI'!$H$4:$H$28,'Base CDI'!$J$4:$J$29,S4885,"Cubic","Extrapolate=Linear","MultiX=Average","Skip=True","Sort=True")</f>
        <v>14.460305061559509</v>
      </c>
      <c r="U4885" s="43">
        <f ca="1">_xll.BInterpol('Base CDI'!$H$4:$H$28,'Base CDI'!$I$4:$I$29,S4885,"Cubic","Extrapolate=Linear","MultiX=Average","Skip=True","Sort=True")</f>
        <v>14.298262653898767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50647</v>
      </c>
      <c r="T4886" s="43">
        <f ca="1">_xll.BInterpol('Base CDI'!$H$4:$H$28,'Base CDI'!$J$4:$J$29,S4886,"Cubic","Extrapolate=Linear","MultiX=Average","Skip=True","Sort=True")</f>
        <v>14.460310533515734</v>
      </c>
      <c r="U4886" s="43">
        <f ca="1">_xll.BInterpol('Base CDI'!$H$4:$H$28,'Base CDI'!$I$4:$I$29,S4886,"Cubic","Extrapolate=Linear","MultiX=Average","Skip=True","Sort=True")</f>
        <v>14.298276333789328</v>
      </c>
    </row>
    <row r="4887" spans="16:21" x14ac:dyDescent="0.25">
      <c r="P4887" s="10">
        <v>41617</v>
      </c>
      <c r="Q4887">
        <v>31.89668</v>
      </c>
      <c r="S4887" s="42">
        <f t="shared" ca="1" si="81"/>
        <v>50648</v>
      </c>
      <c r="T4887" s="43">
        <f ca="1">_xll.BInterpol('Base CDI'!$H$4:$H$28,'Base CDI'!$J$4:$J$29,S4887,"Cubic","Extrapolate=Linear","MultiX=Average","Skip=True","Sort=True")</f>
        <v>14.460316005471958</v>
      </c>
      <c r="U4887" s="43">
        <f ca="1">_xll.BInterpol('Base CDI'!$H$4:$H$28,'Base CDI'!$I$4:$I$29,S4887,"Cubic","Extrapolate=Linear","MultiX=Average","Skip=True","Sort=True")</f>
        <v>14.298290013679889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50649</v>
      </c>
      <c r="T4888" s="43">
        <f ca="1">_xll.BInterpol('Base CDI'!$H$4:$H$28,'Base CDI'!$J$4:$J$29,S4888,"Cubic","Extrapolate=Linear","MultiX=Average","Skip=True","Sort=True")</f>
        <v>14.460321477428183</v>
      </c>
      <c r="U4888" s="43">
        <f ca="1">_xll.BInterpol('Base CDI'!$H$4:$H$28,'Base CDI'!$I$4:$I$29,S4888,"Cubic","Extrapolate=Linear","MultiX=Average","Skip=True","Sort=True")</f>
        <v>14.29830369357045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50650</v>
      </c>
      <c r="T4889" s="43">
        <f ca="1">_xll.BInterpol('Base CDI'!$H$4:$H$28,'Base CDI'!$J$4:$J$29,S4889,"Cubic","Extrapolate=Linear","MultiX=Average","Skip=True","Sort=True")</f>
        <v>14.460326949384406</v>
      </c>
      <c r="U4889" s="43">
        <f ca="1">_xll.BInterpol('Base CDI'!$H$4:$H$28,'Base CDI'!$I$4:$I$29,S4889,"Cubic","Extrapolate=Linear","MultiX=Average","Skip=True","Sort=True")</f>
        <v>14.298317373461011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50651</v>
      </c>
      <c r="T4890" s="43">
        <f ca="1">_xll.BInterpol('Base CDI'!$H$4:$H$28,'Base CDI'!$J$4:$J$29,S4890,"Cubic","Extrapolate=Linear","MultiX=Average","Skip=True","Sort=True")</f>
        <v>14.460332421340631</v>
      </c>
      <c r="U4890" s="43">
        <f ca="1">_xll.BInterpol('Base CDI'!$H$4:$H$28,'Base CDI'!$I$4:$I$29,S4890,"Cubic","Extrapolate=Linear","MultiX=Average","Skip=True","Sort=True")</f>
        <v>14.298331053351571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50652</v>
      </c>
      <c r="T4891" s="43">
        <f ca="1">_xll.BInterpol('Base CDI'!$H$4:$H$28,'Base CDI'!$J$4:$J$29,S4891,"Cubic","Extrapolate=Linear","MultiX=Average","Skip=True","Sort=True")</f>
        <v>14.460337893296856</v>
      </c>
      <c r="U4891" s="43">
        <f ca="1">_xll.BInterpol('Base CDI'!$H$4:$H$28,'Base CDI'!$I$4:$I$29,S4891,"Cubic","Extrapolate=Linear","MultiX=Average","Skip=True","Sort=True")</f>
        <v>14.298344733242134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50653</v>
      </c>
      <c r="T4892" s="43">
        <f ca="1">_xll.BInterpol('Base CDI'!$H$4:$H$28,'Base CDI'!$J$4:$J$29,S4892,"Cubic","Extrapolate=Linear","MultiX=Average","Skip=True","Sort=True")</f>
        <v>14.460343365253079</v>
      </c>
      <c r="U4892" s="43">
        <f ca="1">_xll.BInterpol('Base CDI'!$H$4:$H$28,'Base CDI'!$I$4:$I$29,S4892,"Cubic","Extrapolate=Linear","MultiX=Average","Skip=True","Sort=True")</f>
        <v>14.298358413132695</v>
      </c>
    </row>
    <row r="4893" spans="16:21" x14ac:dyDescent="0.25">
      <c r="P4893" s="10">
        <v>41625</v>
      </c>
      <c r="Q4893">
        <v>31.96773</v>
      </c>
      <c r="S4893" s="42">
        <f t="shared" ca="1" si="81"/>
        <v>50654</v>
      </c>
      <c r="T4893" s="43">
        <f ca="1">_xll.BInterpol('Base CDI'!$H$4:$H$28,'Base CDI'!$J$4:$J$29,S4893,"Cubic","Extrapolate=Linear","MultiX=Average","Skip=True","Sort=True")</f>
        <v>14.460348837209304</v>
      </c>
      <c r="U4893" s="43">
        <f ca="1">_xll.BInterpol('Base CDI'!$H$4:$H$28,'Base CDI'!$I$4:$I$29,S4893,"Cubic","Extrapolate=Linear","MultiX=Average","Skip=True","Sort=True")</f>
        <v>14.298372093023255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50655</v>
      </c>
      <c r="T4894" s="43">
        <f ca="1">_xll.BInterpol('Base CDI'!$H$4:$H$28,'Base CDI'!$J$4:$J$29,S4894,"Cubic","Extrapolate=Linear","MultiX=Average","Skip=True","Sort=True")</f>
        <v>14.460354309165529</v>
      </c>
      <c r="U4894" s="43">
        <f ca="1">_xll.BInterpol('Base CDI'!$H$4:$H$28,'Base CDI'!$I$4:$I$29,S4894,"Cubic","Extrapolate=Linear","MultiX=Average","Skip=True","Sort=True")</f>
        <v>14.298385772913816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50656</v>
      </c>
      <c r="T4895" s="43">
        <f ca="1">_xll.BInterpol('Base CDI'!$H$4:$H$28,'Base CDI'!$J$4:$J$29,S4895,"Cubic","Extrapolate=Linear","MultiX=Average","Skip=True","Sort=True")</f>
        <v>14.460359781121753</v>
      </c>
      <c r="U4895" s="43">
        <f ca="1">_xll.BInterpol('Base CDI'!$H$4:$H$28,'Base CDI'!$I$4:$I$29,S4895,"Cubic","Extrapolate=Linear","MultiX=Average","Skip=True","Sort=True")</f>
        <v>14.298399452804377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50657</v>
      </c>
      <c r="T4896" s="43">
        <f ca="1">_xll.BInterpol('Base CDI'!$H$4:$H$28,'Base CDI'!$J$4:$J$29,S4896,"Cubic","Extrapolate=Linear","MultiX=Average","Skip=True","Sort=True")</f>
        <v>14.460365253077978</v>
      </c>
      <c r="U4896" s="43">
        <f ca="1">_xll.BInterpol('Base CDI'!$H$4:$H$28,'Base CDI'!$I$4:$I$29,S4896,"Cubic","Extrapolate=Linear","MultiX=Average","Skip=True","Sort=True")</f>
        <v>14.298413132694938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50658</v>
      </c>
      <c r="T4897" s="43">
        <f ca="1">_xll.BInterpol('Base CDI'!$H$4:$H$28,'Base CDI'!$J$4:$J$29,S4897,"Cubic","Extrapolate=Linear","MultiX=Average","Skip=True","Sort=True")</f>
        <v>14.460370725034201</v>
      </c>
      <c r="U4897" s="43">
        <f ca="1">_xll.BInterpol('Base CDI'!$H$4:$H$28,'Base CDI'!$I$4:$I$29,S4897,"Cubic","Extrapolate=Linear","MultiX=Average","Skip=True","Sort=True")</f>
        <v>14.298426812585499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50659</v>
      </c>
      <c r="T4898" s="43">
        <f ca="1">_xll.BInterpol('Base CDI'!$H$4:$H$28,'Base CDI'!$J$4:$J$29,S4898,"Cubic","Extrapolate=Linear","MultiX=Average","Skip=True","Sort=True")</f>
        <v>14.460376196990426</v>
      </c>
      <c r="U4898" s="43">
        <f ca="1">_xll.BInterpol('Base CDI'!$H$4:$H$28,'Base CDI'!$I$4:$I$29,S4898,"Cubic","Extrapolate=Linear","MultiX=Average","Skip=True","Sort=True")</f>
        <v>14.298440492476059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50660</v>
      </c>
      <c r="T4899" s="43">
        <f ca="1">_xll.BInterpol('Base CDI'!$H$4:$H$28,'Base CDI'!$J$4:$J$29,S4899,"Cubic","Extrapolate=Linear","MultiX=Average","Skip=True","Sort=True")</f>
        <v>14.460381668946651</v>
      </c>
      <c r="U4899" s="43">
        <f ca="1">_xll.BInterpol('Base CDI'!$H$4:$H$28,'Base CDI'!$I$4:$I$29,S4899,"Cubic","Extrapolate=Linear","MultiX=Average","Skip=True","Sort=True")</f>
        <v>14.29845417236662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50661</v>
      </c>
      <c r="T4900" s="43">
        <f ca="1">_xll.BInterpol('Base CDI'!$H$4:$H$28,'Base CDI'!$J$4:$J$29,S4900,"Cubic","Extrapolate=Linear","MultiX=Average","Skip=True","Sort=True")</f>
        <v>14.460387140902874</v>
      </c>
      <c r="U4900" s="43">
        <f ca="1">_xll.BInterpol('Base CDI'!$H$4:$H$28,'Base CDI'!$I$4:$I$29,S4900,"Cubic","Extrapolate=Linear","MultiX=Average","Skip=True","Sort=True")</f>
        <v>14.298467852257181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50662</v>
      </c>
      <c r="T4901" s="43">
        <f ca="1">_xll.BInterpol('Base CDI'!$H$4:$H$28,'Base CDI'!$J$4:$J$29,S4901,"Cubic","Extrapolate=Linear","MultiX=Average","Skip=True","Sort=True")</f>
        <v>14.460392612859099</v>
      </c>
      <c r="U4901" s="43">
        <f ca="1">_xll.BInterpol('Base CDI'!$H$4:$H$28,'Base CDI'!$I$4:$I$29,S4901,"Cubic","Extrapolate=Linear","MultiX=Average","Skip=True","Sort=True")</f>
        <v>14.298481532147742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50663</v>
      </c>
      <c r="T4902" s="43">
        <f ca="1">_xll.BInterpol('Base CDI'!$H$4:$H$28,'Base CDI'!$J$4:$J$29,S4902,"Cubic","Extrapolate=Linear","MultiX=Average","Skip=True","Sort=True")</f>
        <v>14.460398084815324</v>
      </c>
      <c r="U4902" s="43">
        <f ca="1">_xll.BInterpol('Base CDI'!$H$4:$H$28,'Base CDI'!$I$4:$I$29,S4902,"Cubic","Extrapolate=Linear","MultiX=Average","Skip=True","Sort=True")</f>
        <v>14.298495212038302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50664</v>
      </c>
      <c r="T4903" s="43">
        <f ca="1">_xll.BInterpol('Base CDI'!$H$4:$H$28,'Base CDI'!$J$4:$J$29,S4903,"Cubic","Extrapolate=Linear","MultiX=Average","Skip=True","Sort=True")</f>
        <v>14.460403556771547</v>
      </c>
      <c r="U4903" s="43">
        <f ca="1">_xll.BInterpol('Base CDI'!$H$4:$H$28,'Base CDI'!$I$4:$I$29,S4903,"Cubic","Extrapolate=Linear","MultiX=Average","Skip=True","Sort=True")</f>
        <v>14.298508891928863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50665</v>
      </c>
      <c r="T4904" s="43">
        <f ca="1">_xll.BInterpol('Base CDI'!$H$4:$H$28,'Base CDI'!$J$4:$J$29,S4904,"Cubic","Extrapolate=Linear","MultiX=Average","Skip=True","Sort=True")</f>
        <v>14.460409028727772</v>
      </c>
      <c r="U4904" s="43">
        <f ca="1">_xll.BInterpol('Base CDI'!$H$4:$H$28,'Base CDI'!$I$4:$I$29,S4904,"Cubic","Extrapolate=Linear","MultiX=Average","Skip=True","Sort=True")</f>
        <v>14.298522571819424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50666</v>
      </c>
      <c r="T4905" s="43">
        <f ca="1">_xll.BInterpol('Base CDI'!$H$4:$H$28,'Base CDI'!$J$4:$J$29,S4905,"Cubic","Extrapolate=Linear","MultiX=Average","Skip=True","Sort=True")</f>
        <v>14.460414500683996</v>
      </c>
      <c r="U4905" s="43">
        <f ca="1">_xll.BInterpol('Base CDI'!$H$4:$H$28,'Base CDI'!$I$4:$I$29,S4905,"Cubic","Extrapolate=Linear","MultiX=Average","Skip=True","Sort=True")</f>
        <v>14.298536251709985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50667</v>
      </c>
      <c r="T4906" s="43">
        <f ca="1">_xll.BInterpol('Base CDI'!$H$4:$H$28,'Base CDI'!$J$4:$J$29,S4906,"Cubic","Extrapolate=Linear","MultiX=Average","Skip=True","Sort=True")</f>
        <v>14.460419972640221</v>
      </c>
      <c r="U4906" s="43">
        <f ca="1">_xll.BInterpol('Base CDI'!$H$4:$H$28,'Base CDI'!$I$4:$I$29,S4906,"Cubic","Extrapolate=Linear","MultiX=Average","Skip=True","Sort=True")</f>
        <v>14.298549931600546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50668</v>
      </c>
      <c r="T4907" s="43">
        <f ca="1">_xll.BInterpol('Base CDI'!$H$4:$H$28,'Base CDI'!$J$4:$J$29,S4907,"Cubic","Extrapolate=Linear","MultiX=Average","Skip=True","Sort=True")</f>
        <v>14.460425444596446</v>
      </c>
      <c r="U4907" s="43">
        <f ca="1">_xll.BInterpol('Base CDI'!$H$4:$H$28,'Base CDI'!$I$4:$I$29,S4907,"Cubic","Extrapolate=Linear","MultiX=Average","Skip=True","Sort=True")</f>
        <v>14.298563611491106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50669</v>
      </c>
      <c r="T4908" s="43">
        <f ca="1">_xll.BInterpol('Base CDI'!$H$4:$H$28,'Base CDI'!$J$4:$J$29,S4908,"Cubic","Extrapolate=Linear","MultiX=Average","Skip=True","Sort=True")</f>
        <v>14.460430916552669</v>
      </c>
      <c r="U4908" s="43">
        <f ca="1">_xll.BInterpol('Base CDI'!$H$4:$H$28,'Base CDI'!$I$4:$I$29,S4908,"Cubic","Extrapolate=Linear","MultiX=Average","Skip=True","Sort=True")</f>
        <v>14.298577291381667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50670</v>
      </c>
      <c r="T4909" s="43">
        <f ca="1">_xll.BInterpol('Base CDI'!$H$4:$H$28,'Base CDI'!$J$4:$J$29,S4909,"Cubic","Extrapolate=Linear","MultiX=Average","Skip=True","Sort=True")</f>
        <v>14.460436388508894</v>
      </c>
      <c r="U4909" s="43">
        <f ca="1">_xll.BInterpol('Base CDI'!$H$4:$H$28,'Base CDI'!$I$4:$I$29,S4909,"Cubic","Extrapolate=Linear","MultiX=Average","Skip=True","Sort=True")</f>
        <v>14.29859097127223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50671</v>
      </c>
      <c r="T4910" s="43">
        <f ca="1">_xll.BInterpol('Base CDI'!$H$4:$H$28,'Base CDI'!$J$4:$J$29,S4910,"Cubic","Extrapolate=Linear","MultiX=Average","Skip=True","Sort=True")</f>
        <v>14.460441860465119</v>
      </c>
      <c r="U4910" s="43">
        <f ca="1">_xll.BInterpol('Base CDI'!$H$4:$H$28,'Base CDI'!$I$4:$I$29,S4910,"Cubic","Extrapolate=Linear","MultiX=Average","Skip=True","Sort=True")</f>
        <v>14.29860465116279</v>
      </c>
    </row>
    <row r="4911" spans="16:21" x14ac:dyDescent="0.25">
      <c r="P4911" s="10">
        <v>41653</v>
      </c>
      <c r="Q4911">
        <v>32.1813</v>
      </c>
      <c r="S4911" s="42">
        <f t="shared" ca="1" si="81"/>
        <v>50672</v>
      </c>
      <c r="T4911" s="43">
        <f ca="1">_xll.BInterpol('Base CDI'!$H$4:$H$28,'Base CDI'!$J$4:$J$29,S4911,"Cubic","Extrapolate=Linear","MultiX=Average","Skip=True","Sort=True")</f>
        <v>14.460447332421342</v>
      </c>
      <c r="U4911" s="43">
        <f ca="1">_xll.BInterpol('Base CDI'!$H$4:$H$28,'Base CDI'!$I$4:$I$29,S4911,"Cubic","Extrapolate=Linear","MultiX=Average","Skip=True","Sort=True")</f>
        <v>14.298618331053351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50673</v>
      </c>
      <c r="T4912" s="43">
        <f ca="1">_xll.BInterpol('Base CDI'!$H$4:$H$28,'Base CDI'!$J$4:$J$29,S4912,"Cubic","Extrapolate=Linear","MultiX=Average","Skip=True","Sort=True")</f>
        <v>14.460452804377567</v>
      </c>
      <c r="U4912" s="43">
        <f ca="1">_xll.BInterpol('Base CDI'!$H$4:$H$28,'Base CDI'!$I$4:$I$29,S4912,"Cubic","Extrapolate=Linear","MultiX=Average","Skip=True","Sort=True")</f>
        <v>14.298632010943912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50674</v>
      </c>
      <c r="T4913" s="43">
        <f ca="1">_xll.BInterpol('Base CDI'!$H$4:$H$28,'Base CDI'!$J$4:$J$29,S4913,"Cubic","Extrapolate=Linear","MultiX=Average","Skip=True","Sort=True")</f>
        <v>14.460458276333791</v>
      </c>
      <c r="U4913" s="43">
        <f ca="1">_xll.BInterpol('Base CDI'!$H$4:$H$28,'Base CDI'!$I$4:$I$29,S4913,"Cubic","Extrapolate=Linear","MultiX=Average","Skip=True","Sort=True")</f>
        <v>14.298645690834473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50675</v>
      </c>
      <c r="T4914" s="43">
        <f ca="1">_xll.BInterpol('Base CDI'!$H$4:$H$28,'Base CDI'!$J$4:$J$29,S4914,"Cubic","Extrapolate=Linear","MultiX=Average","Skip=True","Sort=True")</f>
        <v>14.460463748290016</v>
      </c>
      <c r="U4914" s="43">
        <f ca="1">_xll.BInterpol('Base CDI'!$H$4:$H$28,'Base CDI'!$I$4:$I$29,S4914,"Cubic","Extrapolate=Linear","MultiX=Average","Skip=True","Sort=True")</f>
        <v>14.298659370725034</v>
      </c>
    </row>
    <row r="4915" spans="16:21" x14ac:dyDescent="0.25">
      <c r="P4915" s="10">
        <v>41659</v>
      </c>
      <c r="Q4915">
        <v>32.23019</v>
      </c>
      <c r="S4915" s="42">
        <f t="shared" ca="1" si="81"/>
        <v>50676</v>
      </c>
      <c r="T4915" s="43">
        <f ca="1">_xll.BInterpol('Base CDI'!$H$4:$H$28,'Base CDI'!$J$4:$J$29,S4915,"Cubic","Extrapolate=Linear","MultiX=Average","Skip=True","Sort=True")</f>
        <v>14.460469220246241</v>
      </c>
      <c r="U4915" s="43">
        <f ca="1">_xll.BInterpol('Base CDI'!$H$4:$H$28,'Base CDI'!$I$4:$I$29,S4915,"Cubic","Extrapolate=Linear","MultiX=Average","Skip=True","Sort=True")</f>
        <v>14.298673050615594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50677</v>
      </c>
      <c r="T4916" s="43">
        <f ca="1">_xll.BInterpol('Base CDI'!$H$4:$H$28,'Base CDI'!$J$4:$J$29,S4916,"Cubic","Extrapolate=Linear","MultiX=Average","Skip=True","Sort=True")</f>
        <v>14.460474692202464</v>
      </c>
      <c r="U4916" s="43">
        <f ca="1">_xll.BInterpol('Base CDI'!$H$4:$H$28,'Base CDI'!$I$4:$I$29,S4916,"Cubic","Extrapolate=Linear","MultiX=Average","Skip=True","Sort=True")</f>
        <v>14.298686730506155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50678</v>
      </c>
      <c r="T4917" s="43">
        <f ca="1">_xll.BInterpol('Base CDI'!$H$4:$H$28,'Base CDI'!$J$4:$J$29,S4917,"Cubic","Extrapolate=Linear","MultiX=Average","Skip=True","Sort=True")</f>
        <v>14.460480164158689</v>
      </c>
      <c r="U4917" s="43">
        <f ca="1">_xll.BInterpol('Base CDI'!$H$4:$H$28,'Base CDI'!$I$4:$I$29,S4917,"Cubic","Extrapolate=Linear","MultiX=Average","Skip=True","Sort=True")</f>
        <v>14.298700410396716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50679</v>
      </c>
      <c r="T4918" s="43">
        <f ca="1">_xll.BInterpol('Base CDI'!$H$4:$H$28,'Base CDI'!$J$4:$J$29,S4918,"Cubic","Extrapolate=Linear","MultiX=Average","Skip=True","Sort=True")</f>
        <v>14.460485636114912</v>
      </c>
      <c r="U4918" s="43">
        <f ca="1">_xll.BInterpol('Base CDI'!$H$4:$H$28,'Base CDI'!$I$4:$I$29,S4918,"Cubic","Extrapolate=Linear","MultiX=Average","Skip=True","Sort=True")</f>
        <v>14.298714090287277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50680</v>
      </c>
      <c r="T4919" s="43">
        <f ca="1">_xll.BInterpol('Base CDI'!$H$4:$H$28,'Base CDI'!$J$4:$J$29,S4919,"Cubic","Extrapolate=Linear","MultiX=Average","Skip=True","Sort=True")</f>
        <v>14.460491108071137</v>
      </c>
      <c r="U4919" s="43">
        <f ca="1">_xll.BInterpol('Base CDI'!$H$4:$H$28,'Base CDI'!$I$4:$I$29,S4919,"Cubic","Extrapolate=Linear","MultiX=Average","Skip=True","Sort=True")</f>
        <v>14.298727770177837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50681</v>
      </c>
      <c r="T4920" s="43">
        <f ca="1">_xll.BInterpol('Base CDI'!$H$4:$H$28,'Base CDI'!$J$4:$J$29,S4920,"Cubic","Extrapolate=Linear","MultiX=Average","Skip=True","Sort=True")</f>
        <v>14.460496580027362</v>
      </c>
      <c r="U4920" s="43">
        <f ca="1">_xll.BInterpol('Base CDI'!$H$4:$H$28,'Base CDI'!$I$4:$I$29,S4920,"Cubic","Extrapolate=Linear","MultiX=Average","Skip=True","Sort=True")</f>
        <v>14.298741450068398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50682</v>
      </c>
      <c r="T4921" s="43">
        <f ca="1">_xll.BInterpol('Base CDI'!$H$4:$H$28,'Base CDI'!$J$4:$J$29,S4921,"Cubic","Extrapolate=Linear","MultiX=Average","Skip=True","Sort=True")</f>
        <v>14.460502051983585</v>
      </c>
      <c r="U4921" s="43">
        <f ca="1">_xll.BInterpol('Base CDI'!$H$4:$H$28,'Base CDI'!$I$4:$I$29,S4921,"Cubic","Extrapolate=Linear","MultiX=Average","Skip=True","Sort=True")</f>
        <v>14.298755129958959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50683</v>
      </c>
      <c r="T4922" s="43">
        <f ca="1">_xll.BInterpol('Base CDI'!$H$4:$H$28,'Base CDI'!$J$4:$J$29,S4922,"Cubic","Extrapolate=Linear","MultiX=Average","Skip=True","Sort=True")</f>
        <v>14.46050752393981</v>
      </c>
      <c r="U4922" s="43">
        <f ca="1">_xll.BInterpol('Base CDI'!$H$4:$H$28,'Base CDI'!$I$4:$I$29,S4922,"Cubic","Extrapolate=Linear","MultiX=Average","Skip=True","Sort=True")</f>
        <v>14.29876880984952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50684</v>
      </c>
      <c r="T4923" s="43">
        <f ca="1">_xll.BInterpol('Base CDI'!$H$4:$H$28,'Base CDI'!$J$4:$J$29,S4923,"Cubic","Extrapolate=Linear","MultiX=Average","Skip=True","Sort=True")</f>
        <v>14.460512995896035</v>
      </c>
      <c r="U4923" s="43">
        <f ca="1">_xll.BInterpol('Base CDI'!$H$4:$H$28,'Base CDI'!$I$4:$I$29,S4923,"Cubic","Extrapolate=Linear","MultiX=Average","Skip=True","Sort=True")</f>
        <v>14.298782489740081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50685</v>
      </c>
      <c r="T4924" s="43">
        <f ca="1">_xll.BInterpol('Base CDI'!$H$4:$H$28,'Base CDI'!$J$4:$J$29,S4924,"Cubic","Extrapolate=Linear","MultiX=Average","Skip=True","Sort=True")</f>
        <v>14.460518467852259</v>
      </c>
      <c r="U4924" s="43">
        <f ca="1">_xll.BInterpol('Base CDI'!$H$4:$H$28,'Base CDI'!$I$4:$I$29,S4924,"Cubic","Extrapolate=Linear","MultiX=Average","Skip=True","Sort=True")</f>
        <v>14.298796169630641</v>
      </c>
    </row>
    <row r="4925" spans="16:21" x14ac:dyDescent="0.25">
      <c r="P4925" s="10">
        <v>41673</v>
      </c>
      <c r="Q4925">
        <v>32.35566</v>
      </c>
      <c r="S4925" s="42">
        <f t="shared" ca="1" si="81"/>
        <v>50686</v>
      </c>
      <c r="T4925" s="43">
        <f ca="1">_xll.BInterpol('Base CDI'!$H$4:$H$28,'Base CDI'!$J$4:$J$29,S4925,"Cubic","Extrapolate=Linear","MultiX=Average","Skip=True","Sort=True")</f>
        <v>14.460523939808484</v>
      </c>
      <c r="U4925" s="43">
        <f ca="1">_xll.BInterpol('Base CDI'!$H$4:$H$28,'Base CDI'!$I$4:$I$29,S4925,"Cubic","Extrapolate=Linear","MultiX=Average","Skip=True","Sort=True")</f>
        <v>14.298809849521202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50687</v>
      </c>
      <c r="T4926" s="43">
        <f ca="1">_xll.BInterpol('Base CDI'!$H$4:$H$28,'Base CDI'!$J$4:$J$29,S4926,"Cubic","Extrapolate=Linear","MultiX=Average","Skip=True","Sort=True")</f>
        <v>14.460529411764707</v>
      </c>
      <c r="U4926" s="43">
        <f ca="1">_xll.BInterpol('Base CDI'!$H$4:$H$28,'Base CDI'!$I$4:$I$29,S4926,"Cubic","Extrapolate=Linear","MultiX=Average","Skip=True","Sort=True")</f>
        <v>14.298823529411763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50688</v>
      </c>
      <c r="T4927" s="43">
        <f ca="1">_xll.BInterpol('Base CDI'!$H$4:$H$28,'Base CDI'!$J$4:$J$29,S4927,"Cubic","Extrapolate=Linear","MultiX=Average","Skip=True","Sort=True")</f>
        <v>14.460534883720932</v>
      </c>
      <c r="U4927" s="43">
        <f ca="1">_xll.BInterpol('Base CDI'!$H$4:$H$28,'Base CDI'!$I$4:$I$29,S4927,"Cubic","Extrapolate=Linear","MultiX=Average","Skip=True","Sort=True")</f>
        <v>14.298837209302324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50689</v>
      </c>
      <c r="T4928" s="43">
        <f ca="1">_xll.BInterpol('Base CDI'!$H$4:$H$28,'Base CDI'!$J$4:$J$29,S4928,"Cubic","Extrapolate=Linear","MultiX=Average","Skip=True","Sort=True")</f>
        <v>14.460540355677157</v>
      </c>
      <c r="U4928" s="43">
        <f ca="1">_xll.BInterpol('Base CDI'!$H$4:$H$28,'Base CDI'!$I$4:$I$29,S4928,"Cubic","Extrapolate=Linear","MultiX=Average","Skip=True","Sort=True")</f>
        <v>14.298850889192886</v>
      </c>
    </row>
    <row r="4929" spans="16:21" x14ac:dyDescent="0.25">
      <c r="P4929" s="10">
        <v>41677</v>
      </c>
      <c r="Q4929">
        <v>32.40598</v>
      </c>
      <c r="S4929" s="42">
        <f t="shared" ca="1" si="81"/>
        <v>50690</v>
      </c>
      <c r="T4929" s="43">
        <f ca="1">_xll.BInterpol('Base CDI'!$H$4:$H$28,'Base CDI'!$J$4:$J$29,S4929,"Cubic","Extrapolate=Linear","MultiX=Average","Skip=True","Sort=True")</f>
        <v>14.46054582763338</v>
      </c>
      <c r="U4929" s="43">
        <f ca="1">_xll.BInterpol('Base CDI'!$H$4:$H$28,'Base CDI'!$I$4:$I$29,S4929,"Cubic","Extrapolate=Linear","MultiX=Average","Skip=True","Sort=True")</f>
        <v>14.298864569083447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50691</v>
      </c>
      <c r="T4930" s="43">
        <f ca="1">_xll.BInterpol('Base CDI'!$H$4:$H$28,'Base CDI'!$J$4:$J$29,S4930,"Cubic","Extrapolate=Linear","MultiX=Average","Skip=True","Sort=True")</f>
        <v>14.460551299589605</v>
      </c>
      <c r="U4930" s="43">
        <f ca="1">_xll.BInterpol('Base CDI'!$H$4:$H$28,'Base CDI'!$I$4:$I$29,S4930,"Cubic","Extrapolate=Linear","MultiX=Average","Skip=True","Sort=True")</f>
        <v>14.298878248974008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50692</v>
      </c>
      <c r="T4931" s="43">
        <f ca="1">_xll.BInterpol('Base CDI'!$H$4:$H$28,'Base CDI'!$J$4:$J$29,S4931,"Cubic","Extrapolate=Linear","MultiX=Average","Skip=True","Sort=True")</f>
        <v>14.46055677154583</v>
      </c>
      <c r="U4931" s="43">
        <f ca="1">_xll.BInterpol('Base CDI'!$H$4:$H$28,'Base CDI'!$I$4:$I$29,S4931,"Cubic","Extrapolate=Linear","MultiX=Average","Skip=True","Sort=True")</f>
        <v>14.298891928864569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50693</v>
      </c>
      <c r="T4932" s="43">
        <f ca="1">_xll.BInterpol('Base CDI'!$H$4:$H$28,'Base CDI'!$J$4:$J$29,S4932,"Cubic","Extrapolate=Linear","MultiX=Average","Skip=True","Sort=True")</f>
        <v>14.460562243502054</v>
      </c>
      <c r="U4932" s="43">
        <f ca="1">_xll.BInterpol('Base CDI'!$H$4:$H$28,'Base CDI'!$I$4:$I$29,S4932,"Cubic","Extrapolate=Linear","MultiX=Average","Skip=True","Sort=True")</f>
        <v>14.298905608755129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50694</v>
      </c>
      <c r="T4933" s="43">
        <f ca="1">_xll.BInterpol('Base CDI'!$H$4:$H$28,'Base CDI'!$J$4:$J$29,S4933,"Cubic","Extrapolate=Linear","MultiX=Average","Skip=True","Sort=True")</f>
        <v>14.460567715458279</v>
      </c>
      <c r="U4933" s="43">
        <f ca="1">_xll.BInterpol('Base CDI'!$H$4:$H$28,'Base CDI'!$I$4:$I$29,S4933,"Cubic","Extrapolate=Linear","MultiX=Average","Skip=True","Sort=True")</f>
        <v>14.29891928864569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50695</v>
      </c>
      <c r="T4934" s="43">
        <f ca="1">_xll.BInterpol('Base CDI'!$H$4:$H$28,'Base CDI'!$J$4:$J$29,S4934,"Cubic","Extrapolate=Linear","MultiX=Average","Skip=True","Sort=True")</f>
        <v>14.460573187414502</v>
      </c>
      <c r="U4934" s="43">
        <f ca="1">_xll.BInterpol('Base CDI'!$H$4:$H$28,'Base CDI'!$I$4:$I$29,S4934,"Cubic","Extrapolate=Linear","MultiX=Average","Skip=True","Sort=True")</f>
        <v>14.298932968536251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50696</v>
      </c>
      <c r="T4935" s="43">
        <f ca="1">_xll.BInterpol('Base CDI'!$H$4:$H$28,'Base CDI'!$J$4:$J$29,S4935,"Cubic","Extrapolate=Linear","MultiX=Average","Skip=True","Sort=True")</f>
        <v>14.460578659370727</v>
      </c>
      <c r="U4935" s="43">
        <f ca="1">_xll.BInterpol('Base CDI'!$H$4:$H$28,'Base CDI'!$I$4:$I$29,S4935,"Cubic","Extrapolate=Linear","MultiX=Average","Skip=True","Sort=True")</f>
        <v>14.298946648426812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50697</v>
      </c>
      <c r="T4936" s="43">
        <f ca="1">_xll.BInterpol('Base CDI'!$H$4:$H$28,'Base CDI'!$J$4:$J$29,S4936,"Cubic","Extrapolate=Linear","MultiX=Average","Skip=True","Sort=True")</f>
        <v>14.460584131326952</v>
      </c>
      <c r="U4936" s="43">
        <f ca="1">_xll.BInterpol('Base CDI'!$H$4:$H$28,'Base CDI'!$I$4:$I$29,S4936,"Cubic","Extrapolate=Linear","MultiX=Average","Skip=True","Sort=True")</f>
        <v>14.298960328317373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50698</v>
      </c>
      <c r="T4937" s="43">
        <f ca="1">_xll.BInterpol('Base CDI'!$H$4:$H$28,'Base CDI'!$J$4:$J$29,S4937,"Cubic","Extrapolate=Linear","MultiX=Average","Skip=True","Sort=True")</f>
        <v>14.460589603283175</v>
      </c>
      <c r="U4937" s="43">
        <f ca="1">_xll.BInterpol('Base CDI'!$H$4:$H$28,'Base CDI'!$I$4:$I$29,S4937,"Cubic","Extrapolate=Linear","MultiX=Average","Skip=True","Sort=True")</f>
        <v>14.298974008207933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50699</v>
      </c>
      <c r="T4938" s="43">
        <f ca="1">_xll.BInterpol('Base CDI'!$H$4:$H$28,'Base CDI'!$J$4:$J$29,S4938,"Cubic","Extrapolate=Linear","MultiX=Average","Skip=True","Sort=True")</f>
        <v>14.4605950752394</v>
      </c>
      <c r="U4938" s="43">
        <f ca="1">_xll.BInterpol('Base CDI'!$H$4:$H$28,'Base CDI'!$I$4:$I$29,S4938,"Cubic","Extrapolate=Linear","MultiX=Average","Skip=True","Sort=True")</f>
        <v>14.298987688098494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50700</v>
      </c>
      <c r="T4939" s="43">
        <f ca="1">_xll.BInterpol('Base CDI'!$H$4:$H$28,'Base CDI'!$J$4:$J$29,S4939,"Cubic","Extrapolate=Linear","MultiX=Average","Skip=True","Sort=True")</f>
        <v>14.460600547195625</v>
      </c>
      <c r="U4939" s="43">
        <f ca="1">_xll.BInterpol('Base CDI'!$H$4:$H$28,'Base CDI'!$I$4:$I$29,S4939,"Cubic","Extrapolate=Linear","MultiX=Average","Skip=True","Sort=True")</f>
        <v>14.299001367989055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50701</v>
      </c>
      <c r="T4940" s="43">
        <f ca="1">_xll.BInterpol('Base CDI'!$H$4:$H$28,'Base CDI'!$J$4:$J$29,S4940,"Cubic","Extrapolate=Linear","MultiX=Average","Skip=True","Sort=True")</f>
        <v>14.460606019151848</v>
      </c>
      <c r="U4940" s="43">
        <f ca="1">_xll.BInterpol('Base CDI'!$H$4:$H$28,'Base CDI'!$I$4:$I$29,S4940,"Cubic","Extrapolate=Linear","MultiX=Average","Skip=True","Sort=True")</f>
        <v>14.299015047879616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50702</v>
      </c>
      <c r="T4941" s="43">
        <f ca="1">_xll.BInterpol('Base CDI'!$H$4:$H$28,'Base CDI'!$J$4:$J$29,S4941,"Cubic","Extrapolate=Linear","MultiX=Average","Skip=True","Sort=True")</f>
        <v>14.460611491108073</v>
      </c>
      <c r="U4941" s="43">
        <f ca="1">_xll.BInterpol('Base CDI'!$H$4:$H$28,'Base CDI'!$I$4:$I$29,S4941,"Cubic","Extrapolate=Linear","MultiX=Average","Skip=True","Sort=True")</f>
        <v>14.299028727770176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50703</v>
      </c>
      <c r="T4942" s="43">
        <f ca="1">_xll.BInterpol('Base CDI'!$H$4:$H$28,'Base CDI'!$J$4:$J$29,S4942,"Cubic","Extrapolate=Linear","MultiX=Average","Skip=True","Sort=True")</f>
        <v>14.460616963064297</v>
      </c>
      <c r="U4942" s="43">
        <f ca="1">_xll.BInterpol('Base CDI'!$H$4:$H$28,'Base CDI'!$I$4:$I$29,S4942,"Cubic","Extrapolate=Linear","MultiX=Average","Skip=True","Sort=True")</f>
        <v>14.299042407660737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50704</v>
      </c>
      <c r="T4943" s="43">
        <f ca="1">_xll.BInterpol('Base CDI'!$H$4:$H$28,'Base CDI'!$J$4:$J$29,S4943,"Cubic","Extrapolate=Linear","MultiX=Average","Skip=True","Sort=True")</f>
        <v>14.460622435020522</v>
      </c>
      <c r="U4943" s="43">
        <f ca="1">_xll.BInterpol('Base CDI'!$H$4:$H$28,'Base CDI'!$I$4:$I$29,S4943,"Cubic","Extrapolate=Linear","MultiX=Average","Skip=True","Sort=True")</f>
        <v>14.299056087551298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50705</v>
      </c>
      <c r="T4944" s="43">
        <f ca="1">_xll.BInterpol('Base CDI'!$H$4:$H$28,'Base CDI'!$J$4:$J$29,S4944,"Cubic","Extrapolate=Linear","MultiX=Average","Skip=True","Sort=True")</f>
        <v>14.460627906976747</v>
      </c>
      <c r="U4944" s="43">
        <f ca="1">_xll.BInterpol('Base CDI'!$H$4:$H$28,'Base CDI'!$I$4:$I$29,S4944,"Cubic","Extrapolate=Linear","MultiX=Average","Skip=True","Sort=True")</f>
        <v>14.299069767441859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50706</v>
      </c>
      <c r="T4945" s="43">
        <f ca="1">_xll.BInterpol('Base CDI'!$H$4:$H$28,'Base CDI'!$J$4:$J$29,S4945,"Cubic","Extrapolate=Linear","MultiX=Average","Skip=True","Sort=True")</f>
        <v>14.46063337893297</v>
      </c>
      <c r="U4945" s="43">
        <f ca="1">_xll.BInterpol('Base CDI'!$H$4:$H$28,'Base CDI'!$I$4:$I$29,S4945,"Cubic","Extrapolate=Linear","MultiX=Average","Skip=True","Sort=True")</f>
        <v>14.29908344733242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50707</v>
      </c>
      <c r="T4946" s="43">
        <f ca="1">_xll.BInterpol('Base CDI'!$H$4:$H$28,'Base CDI'!$J$4:$J$29,S4946,"Cubic","Extrapolate=Linear","MultiX=Average","Skip=True","Sort=True")</f>
        <v>14.460638850889195</v>
      </c>
      <c r="U4946" s="43">
        <f ca="1">_xll.BInterpol('Base CDI'!$H$4:$H$28,'Base CDI'!$I$4:$I$29,S4946,"Cubic","Extrapolate=Linear","MultiX=Average","Skip=True","Sort=True")</f>
        <v>14.29909712722298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50708</v>
      </c>
      <c r="T4947" s="43">
        <f ca="1">_xll.BInterpol('Base CDI'!$H$4:$H$28,'Base CDI'!$J$4:$J$29,S4947,"Cubic","Extrapolate=Linear","MultiX=Average","Skip=True","Sort=True")</f>
        <v>14.46064432284542</v>
      </c>
      <c r="U4947" s="43">
        <f ca="1">_xll.BInterpol('Base CDI'!$H$4:$H$28,'Base CDI'!$I$4:$I$29,S4947,"Cubic","Extrapolate=Linear","MultiX=Average","Skip=True","Sort=True")</f>
        <v>14.299110807113543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50709</v>
      </c>
      <c r="T4948" s="43">
        <f ca="1">_xll.BInterpol('Base CDI'!$H$4:$H$28,'Base CDI'!$J$4:$J$29,S4948,"Cubic","Extrapolate=Linear","MultiX=Average","Skip=True","Sort=True")</f>
        <v>14.460649794801643</v>
      </c>
      <c r="U4948" s="43">
        <f ca="1">_xll.BInterpol('Base CDI'!$H$4:$H$28,'Base CDI'!$I$4:$I$29,S4948,"Cubic","Extrapolate=Linear","MultiX=Average","Skip=True","Sort=True")</f>
        <v>14.299124487004104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50710</v>
      </c>
      <c r="T4949" s="43">
        <f ca="1">_xll.BInterpol('Base CDI'!$H$4:$H$28,'Base CDI'!$J$4:$J$29,S4949,"Cubic","Extrapolate=Linear","MultiX=Average","Skip=True","Sort=True")</f>
        <v>14.460655266757868</v>
      </c>
      <c r="U4949" s="43">
        <f ca="1">_xll.BInterpol('Base CDI'!$H$4:$H$28,'Base CDI'!$I$4:$I$29,S4949,"Cubic","Extrapolate=Linear","MultiX=Average","Skip=True","Sort=True")</f>
        <v>14.299138166894664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50711</v>
      </c>
      <c r="T4950" s="43">
        <f ca="1">_xll.BInterpol('Base CDI'!$H$4:$H$28,'Base CDI'!$J$4:$J$29,S4950,"Cubic","Extrapolate=Linear","MultiX=Average","Skip=True","Sort=True")</f>
        <v>14.460660738714092</v>
      </c>
      <c r="U4950" s="43">
        <f ca="1">_xll.BInterpol('Base CDI'!$H$4:$H$28,'Base CDI'!$I$4:$I$29,S4950,"Cubic","Extrapolate=Linear","MultiX=Average","Skip=True","Sort=True")</f>
        <v>14.299151846785225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50712</v>
      </c>
      <c r="T4951" s="43">
        <f ca="1">_xll.BInterpol('Base CDI'!$H$4:$H$28,'Base CDI'!$J$4:$J$29,S4951,"Cubic","Extrapolate=Linear","MultiX=Average","Skip=True","Sort=True")</f>
        <v>14.460666210670317</v>
      </c>
      <c r="U4951" s="43">
        <f ca="1">_xll.BInterpol('Base CDI'!$H$4:$H$28,'Base CDI'!$I$4:$I$29,S4951,"Cubic","Extrapolate=Linear","MultiX=Average","Skip=True","Sort=True")</f>
        <v>14.299165526675786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50713</v>
      </c>
      <c r="T4952" s="43">
        <f ca="1">_xll.BInterpol('Base CDI'!$H$4:$H$28,'Base CDI'!$J$4:$J$29,S4952,"Cubic","Extrapolate=Linear","MultiX=Average","Skip=True","Sort=True")</f>
        <v>14.460671682626542</v>
      </c>
      <c r="U4952" s="43">
        <f ca="1">_xll.BInterpol('Base CDI'!$H$4:$H$28,'Base CDI'!$I$4:$I$29,S4952,"Cubic","Extrapolate=Linear","MultiX=Average","Skip=True","Sort=True")</f>
        <v>14.299179206566347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50714</v>
      </c>
      <c r="T4953" s="43">
        <f ca="1">_xll.BInterpol('Base CDI'!$H$4:$H$28,'Base CDI'!$J$4:$J$29,S4953,"Cubic","Extrapolate=Linear","MultiX=Average","Skip=True","Sort=True")</f>
        <v>14.460677154582765</v>
      </c>
      <c r="U4953" s="43">
        <f ca="1">_xll.BInterpol('Base CDI'!$H$4:$H$28,'Base CDI'!$I$4:$I$29,S4953,"Cubic","Extrapolate=Linear","MultiX=Average","Skip=True","Sort=True")</f>
        <v>14.299192886456908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50715</v>
      </c>
      <c r="T4954" s="43">
        <f ca="1">_xll.BInterpol('Base CDI'!$H$4:$H$28,'Base CDI'!$J$4:$J$29,S4954,"Cubic","Extrapolate=Linear","MultiX=Average","Skip=True","Sort=True")</f>
        <v>14.46068262653899</v>
      </c>
      <c r="U4954" s="43">
        <f ca="1">_xll.BInterpol('Base CDI'!$H$4:$H$28,'Base CDI'!$I$4:$I$29,S4954,"Cubic","Extrapolate=Linear","MultiX=Average","Skip=True","Sort=True")</f>
        <v>14.299206566347468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50716</v>
      </c>
      <c r="T4955" s="43">
        <f ca="1">_xll.BInterpol('Base CDI'!$H$4:$H$28,'Base CDI'!$J$4:$J$29,S4955,"Cubic","Extrapolate=Linear","MultiX=Average","Skip=True","Sort=True")</f>
        <v>14.460688098495215</v>
      </c>
      <c r="U4955" s="43">
        <f ca="1">_xll.BInterpol('Base CDI'!$H$4:$H$28,'Base CDI'!$I$4:$I$29,S4955,"Cubic","Extrapolate=Linear","MultiX=Average","Skip=True","Sort=True")</f>
        <v>14.299220246238029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50717</v>
      </c>
      <c r="T4956" s="43">
        <f ca="1">_xll.BInterpol('Base CDI'!$H$4:$H$28,'Base CDI'!$J$4:$J$29,S4956,"Cubic","Extrapolate=Linear","MultiX=Average","Skip=True","Sort=True")</f>
        <v>14.460693570451438</v>
      </c>
      <c r="U4956" s="43">
        <f ca="1">_xll.BInterpol('Base CDI'!$H$4:$H$28,'Base CDI'!$I$4:$I$29,S4956,"Cubic","Extrapolate=Linear","MultiX=Average","Skip=True","Sort=True")</f>
        <v>14.29923392612859</v>
      </c>
    </row>
    <row r="4957" spans="16:21" x14ac:dyDescent="0.25">
      <c r="P4957" s="10">
        <v>41719</v>
      </c>
      <c r="Q4957">
        <v>32.76511</v>
      </c>
      <c r="S4957" s="42">
        <f t="shared" ca="1" si="82"/>
        <v>50718</v>
      </c>
      <c r="T4957" s="43">
        <f ca="1">_xll.BInterpol('Base CDI'!$H$4:$H$28,'Base CDI'!$J$4:$J$29,S4957,"Cubic","Extrapolate=Linear","MultiX=Average","Skip=True","Sort=True")</f>
        <v>14.460699042407663</v>
      </c>
      <c r="U4957" s="43">
        <f ca="1">_xll.BInterpol('Base CDI'!$H$4:$H$28,'Base CDI'!$I$4:$I$29,S4957,"Cubic","Extrapolate=Linear","MultiX=Average","Skip=True","Sort=True")</f>
        <v>14.299247606019151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50719</v>
      </c>
      <c r="T4958" s="43">
        <f ca="1">_xll.BInterpol('Base CDI'!$H$4:$H$28,'Base CDI'!$J$4:$J$29,S4958,"Cubic","Extrapolate=Linear","MultiX=Average","Skip=True","Sort=True")</f>
        <v>14.460704514363886</v>
      </c>
      <c r="U4958" s="43">
        <f ca="1">_xll.BInterpol('Base CDI'!$H$4:$H$28,'Base CDI'!$I$4:$I$29,S4958,"Cubic","Extrapolate=Linear","MultiX=Average","Skip=True","Sort=True")</f>
        <v>14.299261285909711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50720</v>
      </c>
      <c r="T4959" s="43">
        <f ca="1">_xll.BInterpol('Base CDI'!$H$4:$H$28,'Base CDI'!$J$4:$J$29,S4959,"Cubic","Extrapolate=Linear","MultiX=Average","Skip=True","Sort=True")</f>
        <v>14.460709986320111</v>
      </c>
      <c r="U4959" s="43">
        <f ca="1">_xll.BInterpol('Base CDI'!$H$4:$H$28,'Base CDI'!$I$4:$I$29,S4959,"Cubic","Extrapolate=Linear","MultiX=Average","Skip=True","Sort=True")</f>
        <v>14.299274965800272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50721</v>
      </c>
      <c r="T4960" s="43">
        <f ca="1">_xll.BInterpol('Base CDI'!$H$4:$H$28,'Base CDI'!$J$4:$J$29,S4960,"Cubic","Extrapolate=Linear","MultiX=Average","Skip=True","Sort=True")</f>
        <v>14.460715458276336</v>
      </c>
      <c r="U4960" s="43">
        <f ca="1">_xll.BInterpol('Base CDI'!$H$4:$H$28,'Base CDI'!$I$4:$I$29,S4960,"Cubic","Extrapolate=Linear","MultiX=Average","Skip=True","Sort=True")</f>
        <v>14.299288645690833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50722</v>
      </c>
      <c r="T4961" s="43">
        <f ca="1">_xll.BInterpol('Base CDI'!$H$4:$H$28,'Base CDI'!$J$4:$J$29,S4961,"Cubic","Extrapolate=Linear","MultiX=Average","Skip=True","Sort=True")</f>
        <v>14.46072093023256</v>
      </c>
      <c r="U4961" s="43">
        <f ca="1">_xll.BInterpol('Base CDI'!$H$4:$H$28,'Base CDI'!$I$4:$I$29,S4961,"Cubic","Extrapolate=Linear","MultiX=Average","Skip=True","Sort=True")</f>
        <v>14.299302325581394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50723</v>
      </c>
      <c r="T4962" s="43">
        <f ca="1">_xll.BInterpol('Base CDI'!$H$4:$H$28,'Base CDI'!$J$4:$J$29,S4962,"Cubic","Extrapolate=Linear","MultiX=Average","Skip=True","Sort=True")</f>
        <v>14.460726402188785</v>
      </c>
      <c r="U4962" s="43">
        <f ca="1">_xll.BInterpol('Base CDI'!$H$4:$H$28,'Base CDI'!$I$4:$I$29,S4962,"Cubic","Extrapolate=Linear","MultiX=Average","Skip=True","Sort=True")</f>
        <v>14.299316005471955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50724</v>
      </c>
      <c r="T4963" s="43">
        <f ca="1">_xll.BInterpol('Base CDI'!$H$4:$H$28,'Base CDI'!$J$4:$J$29,S4963,"Cubic","Extrapolate=Linear","MultiX=Average","Skip=True","Sort=True")</f>
        <v>14.46073187414501</v>
      </c>
      <c r="U4963" s="43">
        <f ca="1">_xll.BInterpol('Base CDI'!$H$4:$H$28,'Base CDI'!$I$4:$I$29,S4963,"Cubic","Extrapolate=Linear","MultiX=Average","Skip=True","Sort=True")</f>
        <v>14.299329685362515</v>
      </c>
    </row>
    <row r="4964" spans="16:21" x14ac:dyDescent="0.25">
      <c r="P4964" s="10">
        <v>41730</v>
      </c>
      <c r="Q4964">
        <v>32.85671</v>
      </c>
      <c r="S4964" s="42">
        <f t="shared" ca="1" si="82"/>
        <v>50725</v>
      </c>
      <c r="T4964" s="43">
        <f ca="1">_xll.BInterpol('Base CDI'!$H$4:$H$28,'Base CDI'!$J$4:$J$29,S4964,"Cubic","Extrapolate=Linear","MultiX=Average","Skip=True","Sort=True")</f>
        <v>14.460737346101233</v>
      </c>
      <c r="U4964" s="43">
        <f ca="1">_xll.BInterpol('Base CDI'!$H$4:$H$28,'Base CDI'!$I$4:$I$29,S4964,"Cubic","Extrapolate=Linear","MultiX=Average","Skip=True","Sort=True")</f>
        <v>14.299343365253076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50726</v>
      </c>
      <c r="T4965" s="43">
        <f ca="1">_xll.BInterpol('Base CDI'!$H$4:$H$28,'Base CDI'!$J$4:$J$29,S4965,"Cubic","Extrapolate=Linear","MultiX=Average","Skip=True","Sort=True")</f>
        <v>14.460742818057458</v>
      </c>
      <c r="U4965" s="43">
        <f ca="1">_xll.BInterpol('Base CDI'!$H$4:$H$28,'Base CDI'!$I$4:$I$29,S4965,"Cubic","Extrapolate=Linear","MultiX=Average","Skip=True","Sort=True")</f>
        <v>14.299357045143637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50727</v>
      </c>
      <c r="T4966" s="43">
        <f ca="1">_xll.BInterpol('Base CDI'!$H$4:$H$28,'Base CDI'!$J$4:$J$29,S4966,"Cubic","Extrapolate=Linear","MultiX=Average","Skip=True","Sort=True")</f>
        <v>14.460748290013681</v>
      </c>
      <c r="U4966" s="43">
        <f ca="1">_xll.BInterpol('Base CDI'!$H$4:$H$28,'Base CDI'!$I$4:$I$29,S4966,"Cubic","Extrapolate=Linear","MultiX=Average","Skip=True","Sort=True")</f>
        <v>14.299370725034199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50728</v>
      </c>
      <c r="T4967" s="43">
        <f ca="1">_xll.BInterpol('Base CDI'!$H$4:$H$28,'Base CDI'!$J$4:$J$29,S4967,"Cubic","Extrapolate=Linear","MultiX=Average","Skip=True","Sort=True")</f>
        <v>14.460753761969906</v>
      </c>
      <c r="U4967" s="43">
        <f ca="1">_xll.BInterpol('Base CDI'!$H$4:$H$28,'Base CDI'!$I$4:$I$29,S4967,"Cubic","Extrapolate=Linear","MultiX=Average","Skip=True","Sort=True")</f>
        <v>14.29938440492476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50729</v>
      </c>
      <c r="T4968" s="43">
        <f ca="1">_xll.BInterpol('Base CDI'!$H$4:$H$28,'Base CDI'!$J$4:$J$29,S4968,"Cubic","Extrapolate=Linear","MultiX=Average","Skip=True","Sort=True")</f>
        <v>14.460759233926131</v>
      </c>
      <c r="U4968" s="43">
        <f ca="1">_xll.BInterpol('Base CDI'!$H$4:$H$28,'Base CDI'!$I$4:$I$29,S4968,"Cubic","Extrapolate=Linear","MultiX=Average","Skip=True","Sort=True")</f>
        <v>14.299398084815321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50730</v>
      </c>
      <c r="T4969" s="43">
        <f ca="1">_xll.BInterpol('Base CDI'!$H$4:$H$28,'Base CDI'!$J$4:$J$29,S4969,"Cubic","Extrapolate=Linear","MultiX=Average","Skip=True","Sort=True")</f>
        <v>14.460764705882355</v>
      </c>
      <c r="U4969" s="43">
        <f ca="1">_xll.BInterpol('Base CDI'!$H$4:$H$28,'Base CDI'!$I$4:$I$29,S4969,"Cubic","Extrapolate=Linear","MultiX=Average","Skip=True","Sort=True")</f>
        <v>14.299411764705882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50731</v>
      </c>
      <c r="T4970" s="43">
        <f ca="1">_xll.BInterpol('Base CDI'!$H$4:$H$28,'Base CDI'!$J$4:$J$29,S4970,"Cubic","Extrapolate=Linear","MultiX=Average","Skip=True","Sort=True")</f>
        <v>14.46077017783858</v>
      </c>
      <c r="U4970" s="43">
        <f ca="1">_xll.BInterpol('Base CDI'!$H$4:$H$28,'Base CDI'!$I$4:$I$29,S4970,"Cubic","Extrapolate=Linear","MultiX=Average","Skip=True","Sort=True")</f>
        <v>14.299425444596443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50732</v>
      </c>
      <c r="T4971" s="43">
        <f ca="1">_xll.BInterpol('Base CDI'!$H$4:$H$28,'Base CDI'!$J$4:$J$29,S4971,"Cubic","Extrapolate=Linear","MultiX=Average","Skip=True","Sort=True")</f>
        <v>14.460775649794803</v>
      </c>
      <c r="U4971" s="43">
        <f ca="1">_xll.BInterpol('Base CDI'!$H$4:$H$28,'Base CDI'!$I$4:$I$29,S4971,"Cubic","Extrapolate=Linear","MultiX=Average","Skip=True","Sort=True")</f>
        <v>14.299439124487003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50733</v>
      </c>
      <c r="T4972" s="43">
        <f ca="1">_xll.BInterpol('Base CDI'!$H$4:$H$28,'Base CDI'!$J$4:$J$29,S4972,"Cubic","Extrapolate=Linear","MultiX=Average","Skip=True","Sort=True")</f>
        <v>14.460781121751028</v>
      </c>
      <c r="U4972" s="43">
        <f ca="1">_xll.BInterpol('Base CDI'!$H$4:$H$28,'Base CDI'!$I$4:$I$29,S4972,"Cubic","Extrapolate=Linear","MultiX=Average","Skip=True","Sort=True")</f>
        <v>14.299452804377564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50734</v>
      </c>
      <c r="T4973" s="43">
        <f ca="1">_xll.BInterpol('Base CDI'!$H$4:$H$28,'Base CDI'!$J$4:$J$29,S4973,"Cubic","Extrapolate=Linear","MultiX=Average","Skip=True","Sort=True")</f>
        <v>14.460786593707253</v>
      </c>
      <c r="U4973" s="43">
        <f ca="1">_xll.BInterpol('Base CDI'!$H$4:$H$28,'Base CDI'!$I$4:$I$29,S4973,"Cubic","Extrapolate=Linear","MultiX=Average","Skip=True","Sort=True")</f>
        <v>14.299466484268125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50735</v>
      </c>
      <c r="T4974" s="43">
        <f ca="1">_xll.BInterpol('Base CDI'!$H$4:$H$28,'Base CDI'!$J$4:$J$29,S4974,"Cubic","Extrapolate=Linear","MultiX=Average","Skip=True","Sort=True")</f>
        <v>14.460792065663476</v>
      </c>
      <c r="U4974" s="43">
        <f ca="1">_xll.BInterpol('Base CDI'!$H$4:$H$28,'Base CDI'!$I$4:$I$29,S4974,"Cubic","Extrapolate=Linear","MultiX=Average","Skip=True","Sort=True")</f>
        <v>14.299480164158686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50736</v>
      </c>
      <c r="T4975" s="43">
        <f ca="1">_xll.BInterpol('Base CDI'!$H$4:$H$28,'Base CDI'!$J$4:$J$29,S4975,"Cubic","Extrapolate=Linear","MultiX=Average","Skip=True","Sort=True")</f>
        <v>14.460797537619701</v>
      </c>
      <c r="U4975" s="43">
        <f ca="1">_xll.BInterpol('Base CDI'!$H$4:$H$28,'Base CDI'!$I$4:$I$29,S4975,"Cubic","Extrapolate=Linear","MultiX=Average","Skip=True","Sort=True")</f>
        <v>14.299493844049247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50737</v>
      </c>
      <c r="T4976" s="43">
        <f ca="1">_xll.BInterpol('Base CDI'!$H$4:$H$28,'Base CDI'!$J$4:$J$29,S4976,"Cubic","Extrapolate=Linear","MultiX=Average","Skip=True","Sort=True")</f>
        <v>14.460803009575926</v>
      </c>
      <c r="U4976" s="43">
        <f ca="1">_xll.BInterpol('Base CDI'!$H$4:$H$28,'Base CDI'!$I$4:$I$29,S4976,"Cubic","Extrapolate=Linear","MultiX=Average","Skip=True","Sort=True")</f>
        <v>14.299507523939807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50738</v>
      </c>
      <c r="T4977" s="43">
        <f ca="1">_xll.BInterpol('Base CDI'!$H$4:$H$28,'Base CDI'!$J$4:$J$29,S4977,"Cubic","Extrapolate=Linear","MultiX=Average","Skip=True","Sort=True")</f>
        <v>14.460808481532149</v>
      </c>
      <c r="U4977" s="43">
        <f ca="1">_xll.BInterpol('Base CDI'!$H$4:$H$28,'Base CDI'!$I$4:$I$29,S4977,"Cubic","Extrapolate=Linear","MultiX=Average","Skip=True","Sort=True")</f>
        <v>14.299521203830368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50739</v>
      </c>
      <c r="T4978" s="43">
        <f ca="1">_xll.BInterpol('Base CDI'!$H$4:$H$28,'Base CDI'!$J$4:$J$29,S4978,"Cubic","Extrapolate=Linear","MultiX=Average","Skip=True","Sort=True")</f>
        <v>14.460813953488374</v>
      </c>
      <c r="U4978" s="43">
        <f ca="1">_xll.BInterpol('Base CDI'!$H$4:$H$28,'Base CDI'!$I$4:$I$29,S4978,"Cubic","Extrapolate=Linear","MultiX=Average","Skip=True","Sort=True")</f>
        <v>14.299534883720929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50740</v>
      </c>
      <c r="T4979" s="43">
        <f ca="1">_xll.BInterpol('Base CDI'!$H$4:$H$28,'Base CDI'!$J$4:$J$29,S4979,"Cubic","Extrapolate=Linear","MultiX=Average","Skip=True","Sort=True")</f>
        <v>14.460819425444598</v>
      </c>
      <c r="U4979" s="43">
        <f ca="1">_xll.BInterpol('Base CDI'!$H$4:$H$28,'Base CDI'!$I$4:$I$29,S4979,"Cubic","Extrapolate=Linear","MultiX=Average","Skip=True","Sort=True")</f>
        <v>14.29954856361149</v>
      </c>
    </row>
    <row r="4980" spans="16:21" x14ac:dyDescent="0.25">
      <c r="P4980" s="10">
        <v>41754</v>
      </c>
      <c r="Q4980">
        <v>33.07076</v>
      </c>
      <c r="S4980" s="42">
        <f t="shared" ca="1" si="82"/>
        <v>50741</v>
      </c>
      <c r="T4980" s="43">
        <f ca="1">_xll.BInterpol('Base CDI'!$H$4:$H$28,'Base CDI'!$J$4:$J$29,S4980,"Cubic","Extrapolate=Linear","MultiX=Average","Skip=True","Sort=True")</f>
        <v>14.460824897400823</v>
      </c>
      <c r="U4980" s="43">
        <f ca="1">_xll.BInterpol('Base CDI'!$H$4:$H$28,'Base CDI'!$I$4:$I$29,S4980,"Cubic","Extrapolate=Linear","MultiX=Average","Skip=True","Sort=True")</f>
        <v>14.29956224350205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50742</v>
      </c>
      <c r="T4981" s="43">
        <f ca="1">_xll.BInterpol('Base CDI'!$H$4:$H$28,'Base CDI'!$J$4:$J$29,S4981,"Cubic","Extrapolate=Linear","MultiX=Average","Skip=True","Sort=True")</f>
        <v>14.460830369357048</v>
      </c>
      <c r="U4981" s="43">
        <f ca="1">_xll.BInterpol('Base CDI'!$H$4:$H$28,'Base CDI'!$I$4:$I$29,S4981,"Cubic","Extrapolate=Linear","MultiX=Average","Skip=True","Sort=True")</f>
        <v>14.299575923392611</v>
      </c>
    </row>
    <row r="4982" spans="16:21" x14ac:dyDescent="0.25">
      <c r="P4982" s="10">
        <v>41758</v>
      </c>
      <c r="Q4982">
        <v>33.09769</v>
      </c>
      <c r="S4982" s="42">
        <f t="shared" ca="1" si="82"/>
        <v>50743</v>
      </c>
      <c r="T4982" s="43">
        <f ca="1">_xll.BInterpol('Base CDI'!$H$4:$H$28,'Base CDI'!$J$4:$J$29,S4982,"Cubic","Extrapolate=Linear","MultiX=Average","Skip=True","Sort=True")</f>
        <v>14.460835841313271</v>
      </c>
      <c r="U4982" s="43">
        <f ca="1">_xll.BInterpol('Base CDI'!$H$4:$H$28,'Base CDI'!$I$4:$I$29,S4982,"Cubic","Extrapolate=Linear","MultiX=Average","Skip=True","Sort=True")</f>
        <v>14.299589603283172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50744</v>
      </c>
      <c r="T4983" s="43">
        <f ca="1">_xll.BInterpol('Base CDI'!$H$4:$H$28,'Base CDI'!$J$4:$J$29,S4983,"Cubic","Extrapolate=Linear","MultiX=Average","Skip=True","Sort=True")</f>
        <v>14.460841313269496</v>
      </c>
      <c r="U4983" s="43">
        <f ca="1">_xll.BInterpol('Base CDI'!$H$4:$H$28,'Base CDI'!$I$4:$I$29,S4983,"Cubic","Extrapolate=Linear","MultiX=Average","Skip=True","Sort=True")</f>
        <v>14.299603283173733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50745</v>
      </c>
      <c r="T4984" s="43">
        <f ca="1">_xll.BInterpol('Base CDI'!$H$4:$H$28,'Base CDI'!$J$4:$J$29,S4984,"Cubic","Extrapolate=Linear","MultiX=Average","Skip=True","Sort=True")</f>
        <v>14.460846785225721</v>
      </c>
      <c r="U4984" s="43">
        <f ca="1">_xll.BInterpol('Base CDI'!$H$4:$H$28,'Base CDI'!$I$4:$I$29,S4984,"Cubic","Extrapolate=Linear","MultiX=Average","Skip=True","Sort=True")</f>
        <v>14.299616963064295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50746</v>
      </c>
      <c r="T4985" s="43">
        <f ca="1">_xll.BInterpol('Base CDI'!$H$4:$H$28,'Base CDI'!$J$4:$J$29,S4985,"Cubic","Extrapolate=Linear","MultiX=Average","Skip=True","Sort=True")</f>
        <v>14.460852257181944</v>
      </c>
      <c r="U4985" s="43">
        <f ca="1">_xll.BInterpol('Base CDI'!$H$4:$H$28,'Base CDI'!$I$4:$I$29,S4985,"Cubic","Extrapolate=Linear","MultiX=Average","Skip=True","Sort=True")</f>
        <v>14.299630642954856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50747</v>
      </c>
      <c r="T4986" s="43">
        <f ca="1">_xll.BInterpol('Base CDI'!$H$4:$H$28,'Base CDI'!$J$4:$J$29,S4986,"Cubic","Extrapolate=Linear","MultiX=Average","Skip=True","Sort=True")</f>
        <v>14.460857729138169</v>
      </c>
      <c r="U4986" s="43">
        <f ca="1">_xll.BInterpol('Base CDI'!$H$4:$H$28,'Base CDI'!$I$4:$I$29,S4986,"Cubic","Extrapolate=Linear","MultiX=Average","Skip=True","Sort=True")</f>
        <v>14.299644322845417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50748</v>
      </c>
      <c r="T4987" s="43">
        <f ca="1">_xll.BInterpol('Base CDI'!$H$4:$H$28,'Base CDI'!$J$4:$J$29,S4987,"Cubic","Extrapolate=Linear","MultiX=Average","Skip=True","Sort=True")</f>
        <v>14.460863201094392</v>
      </c>
      <c r="U4987" s="43">
        <f ca="1">_xll.BInterpol('Base CDI'!$H$4:$H$28,'Base CDI'!$I$4:$I$29,S4987,"Cubic","Extrapolate=Linear","MultiX=Average","Skip=True","Sort=True")</f>
        <v>14.299658002735978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50749</v>
      </c>
      <c r="T4988" s="43">
        <f ca="1">_xll.BInterpol('Base CDI'!$H$4:$H$28,'Base CDI'!$J$4:$J$29,S4988,"Cubic","Extrapolate=Linear","MultiX=Average","Skip=True","Sort=True")</f>
        <v>14.460868673050618</v>
      </c>
      <c r="U4988" s="43">
        <f ca="1">_xll.BInterpol('Base CDI'!$H$4:$H$28,'Base CDI'!$I$4:$I$29,S4988,"Cubic","Extrapolate=Linear","MultiX=Average","Skip=True","Sort=True")</f>
        <v>14.299671682626538</v>
      </c>
    </row>
    <row r="4989" spans="16:21" x14ac:dyDescent="0.25">
      <c r="P4989" s="10">
        <v>41768</v>
      </c>
      <c r="Q4989">
        <v>33.19211</v>
      </c>
      <c r="S4989" s="42">
        <f t="shared" ca="1" si="82"/>
        <v>50750</v>
      </c>
      <c r="T4989" s="43">
        <f ca="1">_xll.BInterpol('Base CDI'!$H$4:$H$28,'Base CDI'!$J$4:$J$29,S4989,"Cubic","Extrapolate=Linear","MultiX=Average","Skip=True","Sort=True")</f>
        <v>14.460874145006843</v>
      </c>
      <c r="U4989" s="43">
        <f ca="1">_xll.BInterpol('Base CDI'!$H$4:$H$28,'Base CDI'!$I$4:$I$29,S4989,"Cubic","Extrapolate=Linear","MultiX=Average","Skip=True","Sort=True")</f>
        <v>14.299685362517099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50751</v>
      </c>
      <c r="T4990" s="43">
        <f ca="1">_xll.BInterpol('Base CDI'!$H$4:$H$28,'Base CDI'!$J$4:$J$29,S4990,"Cubic","Extrapolate=Linear","MultiX=Average","Skip=True","Sort=True")</f>
        <v>14.460879616963066</v>
      </c>
      <c r="U4990" s="43">
        <f ca="1">_xll.BInterpol('Base CDI'!$H$4:$H$28,'Base CDI'!$I$4:$I$29,S4990,"Cubic","Extrapolate=Linear","MultiX=Average","Skip=True","Sort=True")</f>
        <v>14.29969904240766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50752</v>
      </c>
      <c r="T4991" s="43">
        <f ca="1">_xll.BInterpol('Base CDI'!$H$4:$H$28,'Base CDI'!$J$4:$J$29,S4991,"Cubic","Extrapolate=Linear","MultiX=Average","Skip=True","Sort=True")</f>
        <v>14.460885088919291</v>
      </c>
      <c r="U4991" s="43">
        <f ca="1">_xll.BInterpol('Base CDI'!$H$4:$H$28,'Base CDI'!$I$4:$I$29,S4991,"Cubic","Extrapolate=Linear","MultiX=Average","Skip=True","Sort=True")</f>
        <v>14.299712722298221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50753</v>
      </c>
      <c r="T4992" s="43">
        <f ca="1">_xll.BInterpol('Base CDI'!$H$4:$H$28,'Base CDI'!$J$4:$J$29,S4992,"Cubic","Extrapolate=Linear","MultiX=Average","Skip=True","Sort=True")</f>
        <v>14.460890560875516</v>
      </c>
      <c r="U4992" s="43">
        <f ca="1">_xll.BInterpol('Base CDI'!$H$4:$H$28,'Base CDI'!$I$4:$I$29,S4992,"Cubic","Extrapolate=Linear","MultiX=Average","Skip=True","Sort=True")</f>
        <v>14.299726402188782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50754</v>
      </c>
      <c r="T4993" s="43">
        <f ca="1">_xll.BInterpol('Base CDI'!$H$4:$H$28,'Base CDI'!$J$4:$J$29,S4993,"Cubic","Extrapolate=Linear","MultiX=Average","Skip=True","Sort=True")</f>
        <v>14.460896032831739</v>
      </c>
      <c r="U4993" s="43">
        <f ca="1">_xll.BInterpol('Base CDI'!$H$4:$H$28,'Base CDI'!$I$4:$I$29,S4993,"Cubic","Extrapolate=Linear","MultiX=Average","Skip=True","Sort=True")</f>
        <v>14.299740082079342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50755</v>
      </c>
      <c r="T4994" s="43">
        <f ca="1">_xll.BInterpol('Base CDI'!$H$4:$H$28,'Base CDI'!$J$4:$J$29,S4994,"Cubic","Extrapolate=Linear","MultiX=Average","Skip=True","Sort=True")</f>
        <v>14.460901504787964</v>
      </c>
      <c r="U4994" s="43">
        <f ca="1">_xll.BInterpol('Base CDI'!$H$4:$H$28,'Base CDI'!$I$4:$I$29,S4994,"Cubic","Extrapolate=Linear","MultiX=Average","Skip=True","Sort=True")</f>
        <v>14.299753761969903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50756</v>
      </c>
      <c r="T4995" s="43">
        <f ca="1">_xll.BInterpol('Base CDI'!$H$4:$H$28,'Base CDI'!$J$4:$J$29,S4995,"Cubic","Extrapolate=Linear","MultiX=Average","Skip=True","Sort=True")</f>
        <v>14.460906976744187</v>
      </c>
      <c r="U4995" s="43">
        <f ca="1">_xll.BInterpol('Base CDI'!$H$4:$H$28,'Base CDI'!$I$4:$I$29,S4995,"Cubic","Extrapolate=Linear","MultiX=Average","Skip=True","Sort=True")</f>
        <v>14.299767441860464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50757</v>
      </c>
      <c r="T4996" s="43">
        <f ca="1">_xll.BInterpol('Base CDI'!$H$4:$H$28,'Base CDI'!$J$4:$J$29,S4996,"Cubic","Extrapolate=Linear","MultiX=Average","Skip=True","Sort=True")</f>
        <v>14.460912448700412</v>
      </c>
      <c r="U4996" s="43">
        <f ca="1">_xll.BInterpol('Base CDI'!$H$4:$H$28,'Base CDI'!$I$4:$I$29,S4996,"Cubic","Extrapolate=Linear","MultiX=Average","Skip=True","Sort=True")</f>
        <v>14.299781121751025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50758</v>
      </c>
      <c r="T4997" s="43">
        <f ca="1">_xll.BInterpol('Base CDI'!$H$4:$H$28,'Base CDI'!$J$4:$J$29,S4997,"Cubic","Extrapolate=Linear","MultiX=Average","Skip=True","Sort=True")</f>
        <v>14.460917920656637</v>
      </c>
      <c r="U4997" s="43">
        <f ca="1">_xll.BInterpol('Base CDI'!$H$4:$H$28,'Base CDI'!$I$4:$I$29,S4997,"Cubic","Extrapolate=Linear","MultiX=Average","Skip=True","Sort=True")</f>
        <v>14.299794801641585</v>
      </c>
    </row>
    <row r="4998" spans="16:21" x14ac:dyDescent="0.25">
      <c r="P4998" s="10">
        <v>41781</v>
      </c>
      <c r="Q4998">
        <v>33.31391</v>
      </c>
      <c r="S4998" s="42">
        <f t="shared" ca="1" si="82"/>
        <v>50759</v>
      </c>
      <c r="T4998" s="43">
        <f ca="1">_xll.BInterpol('Base CDI'!$H$4:$H$28,'Base CDI'!$J$4:$J$29,S4998,"Cubic","Extrapolate=Linear","MultiX=Average","Skip=True","Sort=True")</f>
        <v>14.460923392612861</v>
      </c>
      <c r="U4998" s="43">
        <f ca="1">_xll.BInterpol('Base CDI'!$H$4:$H$28,'Base CDI'!$I$4:$I$29,S4998,"Cubic","Extrapolate=Linear","MultiX=Average","Skip=True","Sort=True")</f>
        <v>14.299808481532146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50760</v>
      </c>
      <c r="T4999" s="43">
        <f ca="1">_xll.BInterpol('Base CDI'!$H$4:$H$28,'Base CDI'!$J$4:$J$29,S4999,"Cubic","Extrapolate=Linear","MultiX=Average","Skip=True","Sort=True")</f>
        <v>14.460928864569086</v>
      </c>
      <c r="U4999" s="43">
        <f ca="1">_xll.BInterpol('Base CDI'!$H$4:$H$28,'Base CDI'!$I$4:$I$29,S4999,"Cubic","Extrapolate=Linear","MultiX=Average","Skip=True","Sort=True")</f>
        <v>14.299822161422707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50761</v>
      </c>
      <c r="T5000" s="43">
        <f ca="1">_xll.BInterpol('Base CDI'!$H$4:$H$28,'Base CDI'!$J$4:$J$29,S5000,"Cubic","Extrapolate=Linear","MultiX=Average","Skip=True","Sort=True")</f>
        <v>14.460934336525311</v>
      </c>
      <c r="U5000" s="43">
        <f ca="1">_xll.BInterpol('Base CDI'!$H$4:$H$28,'Base CDI'!$I$4:$I$29,S5000,"Cubic","Extrapolate=Linear","MultiX=Average","Skip=True","Sort=True")</f>
        <v>14.299835841313268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50762</v>
      </c>
      <c r="T5001" s="43">
        <f ca="1">_xll.BInterpol('Base CDI'!$H$4:$H$28,'Base CDI'!$J$4:$J$29,S5001,"Cubic","Extrapolate=Linear","MultiX=Average","Skip=True","Sort=True")</f>
        <v>14.460939808481534</v>
      </c>
      <c r="U5001" s="43">
        <f ca="1">_xll.BInterpol('Base CDI'!$H$4:$H$28,'Base CDI'!$I$4:$I$29,S5001,"Cubic","Extrapolate=Linear","MultiX=Average","Skip=True","Sort=True")</f>
        <v>14.299849521203829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50763</v>
      </c>
      <c r="T5002" s="43">
        <f ca="1">_xll.BInterpol('Base CDI'!$H$4:$H$28,'Base CDI'!$J$4:$J$29,S5002,"Cubic","Extrapolate=Linear","MultiX=Average","Skip=True","Sort=True")</f>
        <v>14.460945280437759</v>
      </c>
      <c r="U5002" s="43">
        <f ca="1">_xll.BInterpol('Base CDI'!$H$4:$H$28,'Base CDI'!$I$4:$I$29,S5002,"Cubic","Extrapolate=Linear","MultiX=Average","Skip=True","Sort=True")</f>
        <v>14.299863201094389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50764</v>
      </c>
      <c r="T5003" s="43">
        <f ca="1">_xll.BInterpol('Base CDI'!$H$4:$H$28,'Base CDI'!$J$4:$J$29,S5003,"Cubic","Extrapolate=Linear","MultiX=Average","Skip=True","Sort=True")</f>
        <v>14.460950752393982</v>
      </c>
      <c r="U5003" s="43">
        <f ca="1">_xll.BInterpol('Base CDI'!$H$4:$H$28,'Base CDI'!$I$4:$I$29,S5003,"Cubic","Extrapolate=Linear","MultiX=Average","Skip=True","Sort=True")</f>
        <v>14.299876880984952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50765</v>
      </c>
      <c r="T5004" s="43">
        <f ca="1">_xll.BInterpol('Base CDI'!$H$4:$H$28,'Base CDI'!$J$4:$J$29,S5004,"Cubic","Extrapolate=Linear","MultiX=Average","Skip=True","Sort=True")</f>
        <v>14.460956224350207</v>
      </c>
      <c r="U5004" s="43">
        <f ca="1">_xll.BInterpol('Base CDI'!$H$4:$H$28,'Base CDI'!$I$4:$I$29,S5004,"Cubic","Extrapolate=Linear","MultiX=Average","Skip=True","Sort=True")</f>
        <v>14.299890560875513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50766</v>
      </c>
      <c r="T5005" s="43">
        <f ca="1">_xll.BInterpol('Base CDI'!$H$4:$H$28,'Base CDI'!$J$4:$J$29,S5005,"Cubic","Extrapolate=Linear","MultiX=Average","Skip=True","Sort=True")</f>
        <v>14.460961696306432</v>
      </c>
      <c r="U5005" s="43">
        <f ca="1">_xll.BInterpol('Base CDI'!$H$4:$H$28,'Base CDI'!$I$4:$I$29,S5005,"Cubic","Extrapolate=Linear","MultiX=Average","Skip=True","Sort=True")</f>
        <v>14.299904240766073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50767</v>
      </c>
      <c r="T5006" s="43">
        <f ca="1">_xll.BInterpol('Base CDI'!$H$4:$H$28,'Base CDI'!$J$4:$J$29,S5006,"Cubic","Extrapolate=Linear","MultiX=Average","Skip=True","Sort=True")</f>
        <v>14.460967168262655</v>
      </c>
      <c r="U5006" s="43">
        <f ca="1">_xll.BInterpol('Base CDI'!$H$4:$H$28,'Base CDI'!$I$4:$I$29,S5006,"Cubic","Extrapolate=Linear","MultiX=Average","Skip=True","Sort=True")</f>
        <v>14.299917920656634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50768</v>
      </c>
      <c r="T5007" s="43">
        <f ca="1">_xll.BInterpol('Base CDI'!$H$4:$H$28,'Base CDI'!$J$4:$J$29,S5007,"Cubic","Extrapolate=Linear","MultiX=Average","Skip=True","Sort=True")</f>
        <v>14.460972640218881</v>
      </c>
      <c r="U5007" s="43">
        <f ca="1">_xll.BInterpol('Base CDI'!$H$4:$H$28,'Base CDI'!$I$4:$I$29,S5007,"Cubic","Extrapolate=Linear","MultiX=Average","Skip=True","Sort=True")</f>
        <v>14.299931600547195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50769</v>
      </c>
      <c r="T5008" s="43">
        <f ca="1">_xll.BInterpol('Base CDI'!$H$4:$H$28,'Base CDI'!$J$4:$J$29,S5008,"Cubic","Extrapolate=Linear","MultiX=Average","Skip=True","Sort=True")</f>
        <v>14.460978112175106</v>
      </c>
      <c r="U5008" s="43">
        <f ca="1">_xll.BInterpol('Base CDI'!$H$4:$H$28,'Base CDI'!$I$4:$I$29,S5008,"Cubic","Extrapolate=Linear","MultiX=Average","Skip=True","Sort=True")</f>
        <v>14.299945280437756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50770</v>
      </c>
      <c r="T5009" s="43">
        <f ca="1">_xll.BInterpol('Base CDI'!$H$4:$H$28,'Base CDI'!$J$4:$J$29,S5009,"Cubic","Extrapolate=Linear","MultiX=Average","Skip=True","Sort=True")</f>
        <v>14.460983584131329</v>
      </c>
      <c r="U5009" s="43">
        <f ca="1">_xll.BInterpol('Base CDI'!$H$4:$H$28,'Base CDI'!$I$4:$I$29,S5009,"Cubic","Extrapolate=Linear","MultiX=Average","Skip=True","Sort=True")</f>
        <v>14.299958960328317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50771</v>
      </c>
      <c r="T5010" s="43">
        <f ca="1">_xll.BInterpol('Base CDI'!$H$4:$H$28,'Base CDI'!$J$4:$J$29,S5010,"Cubic","Extrapolate=Linear","MultiX=Average","Skip=True","Sort=True")</f>
        <v>14.460989056087554</v>
      </c>
      <c r="U5010" s="43">
        <f ca="1">_xll.BInterpol('Base CDI'!$H$4:$H$28,'Base CDI'!$I$4:$I$29,S5010,"Cubic","Extrapolate=Linear","MultiX=Average","Skip=True","Sort=True")</f>
        <v>14.299972640218877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50772</v>
      </c>
      <c r="T5011" s="43">
        <f ca="1">_xll.BInterpol('Base CDI'!$H$4:$H$28,'Base CDI'!$J$4:$J$29,S5011,"Cubic","Extrapolate=Linear","MultiX=Average","Skip=True","Sort=True")</f>
        <v>14.460994528043777</v>
      </c>
      <c r="U5011" s="43">
        <f ca="1">_xll.BInterpol('Base CDI'!$H$4:$H$28,'Base CDI'!$I$4:$I$29,S5011,"Cubic","Extrapolate=Linear","MultiX=Average","Skip=True","Sort=True")</f>
        <v>14.299986320109438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50773</v>
      </c>
      <c r="T5012" s="43">
        <f ca="1">_xll.BInterpol('Base CDI'!$H$4:$H$28,'Base CDI'!$J$4:$J$29,S5012,"Cubic","Extrapolate=Linear","MultiX=Average","Skip=True","Sort=True")</f>
        <v>14.461000000000002</v>
      </c>
      <c r="U5012" s="43">
        <f ca="1">_xll.BInterpol('Base CDI'!$H$4:$H$28,'Base CDI'!$I$4:$I$29,S5012,"Cubic","Extrapolate=Linear","MultiX=Average","Skip=True","Sort=True")</f>
        <v>14.299999999999999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50774</v>
      </c>
      <c r="T5013" s="43">
        <f ca="1">_xll.BInterpol('Base CDI'!$H$4:$H$28,'Base CDI'!$J$4:$J$29,S5013,"Cubic","Extrapolate=Linear","MultiX=Average","Skip=True","Sort=True")</f>
        <v>14.461005471956227</v>
      </c>
      <c r="U5013" s="43">
        <f ca="1">_xll.BInterpol('Base CDI'!$H$4:$H$28,'Base CDI'!$I$4:$I$29,S5013,"Cubic","Extrapolate=Linear","MultiX=Average","Skip=True","Sort=True")</f>
        <v>14.30001367989056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50775</v>
      </c>
      <c r="T5014" s="43">
        <f ca="1">_xll.BInterpol('Base CDI'!$H$4:$H$28,'Base CDI'!$J$4:$J$29,S5014,"Cubic","Extrapolate=Linear","MultiX=Average","Skip=True","Sort=True")</f>
        <v>14.46101094391245</v>
      </c>
      <c r="U5014" s="43">
        <f ca="1">_xll.BInterpol('Base CDI'!$H$4:$H$28,'Base CDI'!$I$4:$I$29,S5014,"Cubic","Extrapolate=Linear","MultiX=Average","Skip=True","Sort=True")</f>
        <v>14.30002735978112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50776</v>
      </c>
      <c r="T5015" s="43">
        <f ca="1">_xll.BInterpol('Base CDI'!$H$4:$H$28,'Base CDI'!$J$4:$J$29,S5015,"Cubic","Extrapolate=Linear","MultiX=Average","Skip=True","Sort=True")</f>
        <v>14.461016415868675</v>
      </c>
      <c r="U5015" s="43">
        <f ca="1">_xll.BInterpol('Base CDI'!$H$4:$H$28,'Base CDI'!$I$4:$I$29,S5015,"Cubic","Extrapolate=Linear","MultiX=Average","Skip=True","Sort=True")</f>
        <v>14.300041039671681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50777</v>
      </c>
      <c r="T5016" s="43">
        <f ca="1">_xll.BInterpol('Base CDI'!$H$4:$H$28,'Base CDI'!$J$4:$J$29,S5016,"Cubic","Extrapolate=Linear","MultiX=Average","Skip=True","Sort=True")</f>
        <v>14.461021887824899</v>
      </c>
      <c r="U5016" s="43">
        <f ca="1">_xll.BInterpol('Base CDI'!$H$4:$H$28,'Base CDI'!$I$4:$I$29,S5016,"Cubic","Extrapolate=Linear","MultiX=Average","Skip=True","Sort=True")</f>
        <v>14.300054719562242</v>
      </c>
    </row>
    <row r="5017" spans="16:21" x14ac:dyDescent="0.25">
      <c r="P5017" s="10">
        <v>41808</v>
      </c>
      <c r="Q5017">
        <v>33.57255</v>
      </c>
      <c r="S5017" s="42">
        <f t="shared" ca="1" si="83"/>
        <v>50778</v>
      </c>
      <c r="T5017" s="43">
        <f ca="1">_xll.BInterpol('Base CDI'!$H$4:$H$28,'Base CDI'!$J$4:$J$29,S5017,"Cubic","Extrapolate=Linear","MultiX=Average","Skip=True","Sort=True")</f>
        <v>14.461027359781124</v>
      </c>
      <c r="U5017" s="43">
        <f ca="1">_xll.BInterpol('Base CDI'!$H$4:$H$28,'Base CDI'!$I$4:$I$29,S5017,"Cubic","Extrapolate=Linear","MultiX=Average","Skip=True","Sort=True")</f>
        <v>14.300068399452803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50779</v>
      </c>
      <c r="T5018" s="43">
        <f ca="1">_xll.BInterpol('Base CDI'!$H$4:$H$28,'Base CDI'!$J$4:$J$29,S5018,"Cubic","Extrapolate=Linear","MultiX=Average","Skip=True","Sort=True")</f>
        <v>14.461032831737349</v>
      </c>
      <c r="U5018" s="43">
        <f ca="1">_xll.BInterpol('Base CDI'!$H$4:$H$28,'Base CDI'!$I$4:$I$29,S5018,"Cubic","Extrapolate=Linear","MultiX=Average","Skip=True","Sort=True")</f>
        <v>14.300082079343364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50780</v>
      </c>
      <c r="T5019" s="43">
        <f ca="1">_xll.BInterpol('Base CDI'!$H$4:$H$28,'Base CDI'!$J$4:$J$29,S5019,"Cubic","Extrapolate=Linear","MultiX=Average","Skip=True","Sort=True")</f>
        <v>14.461038303693572</v>
      </c>
      <c r="U5019" s="43">
        <f ca="1">_xll.BInterpol('Base CDI'!$H$4:$H$28,'Base CDI'!$I$4:$I$29,S5019,"Cubic","Extrapolate=Linear","MultiX=Average","Skip=True","Sort=True")</f>
        <v>14.300095759233924</v>
      </c>
    </row>
    <row r="5020" spans="16:21" x14ac:dyDescent="0.25">
      <c r="P5020" s="10">
        <v>41814</v>
      </c>
      <c r="Q5020">
        <v>33.61356</v>
      </c>
      <c r="S5020" s="42">
        <f t="shared" ca="1" si="83"/>
        <v>50781</v>
      </c>
      <c r="T5020" s="43">
        <f ca="1">_xll.BInterpol('Base CDI'!$H$4:$H$28,'Base CDI'!$J$4:$J$29,S5020,"Cubic","Extrapolate=Linear","MultiX=Average","Skip=True","Sort=True")</f>
        <v>14.461043775649797</v>
      </c>
      <c r="U5020" s="43">
        <f ca="1">_xll.BInterpol('Base CDI'!$H$4:$H$28,'Base CDI'!$I$4:$I$29,S5020,"Cubic","Extrapolate=Linear","MultiX=Average","Skip=True","Sort=True")</f>
        <v>14.300109439124485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50782</v>
      </c>
      <c r="T5021" s="43">
        <f ca="1">_xll.BInterpol('Base CDI'!$H$4:$H$28,'Base CDI'!$J$4:$J$29,S5021,"Cubic","Extrapolate=Linear","MultiX=Average","Skip=True","Sort=True")</f>
        <v>14.461049247606022</v>
      </c>
      <c r="U5021" s="43">
        <f ca="1">_xll.BInterpol('Base CDI'!$H$4:$H$28,'Base CDI'!$I$4:$I$29,S5021,"Cubic","Extrapolate=Linear","MultiX=Average","Skip=True","Sort=True")</f>
        <v>14.300123119015046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50783</v>
      </c>
      <c r="T5022" s="43">
        <f ca="1">_xll.BInterpol('Base CDI'!$H$4:$H$28,'Base CDI'!$J$4:$J$29,S5022,"Cubic","Extrapolate=Linear","MultiX=Average","Skip=True","Sort=True")</f>
        <v>14.461054719562245</v>
      </c>
      <c r="U5022" s="43">
        <f ca="1">_xll.BInterpol('Base CDI'!$H$4:$H$28,'Base CDI'!$I$4:$I$29,S5022,"Cubic","Extrapolate=Linear","MultiX=Average","Skip=True","Sort=True")</f>
        <v>14.300136798905609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50784</v>
      </c>
      <c r="T5023" s="43">
        <f ca="1">_xll.BInterpol('Base CDI'!$H$4:$H$28,'Base CDI'!$J$4:$J$29,S5023,"Cubic","Extrapolate=Linear","MultiX=Average","Skip=True","Sort=True")</f>
        <v>14.46106019151847</v>
      </c>
      <c r="U5023" s="43">
        <f ca="1">_xll.BInterpol('Base CDI'!$H$4:$H$28,'Base CDI'!$I$4:$I$29,S5023,"Cubic","Extrapolate=Linear","MultiX=Average","Skip=True","Sort=True")</f>
        <v>14.300150478796169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50785</v>
      </c>
      <c r="T5024" s="43">
        <f ca="1">_xll.BInterpol('Base CDI'!$H$4:$H$28,'Base CDI'!$J$4:$J$29,S5024,"Cubic","Extrapolate=Linear","MultiX=Average","Skip=True","Sort=True")</f>
        <v>14.461065663474693</v>
      </c>
      <c r="U5024" s="43">
        <f ca="1">_xll.BInterpol('Base CDI'!$H$4:$H$28,'Base CDI'!$I$4:$I$29,S5024,"Cubic","Extrapolate=Linear","MultiX=Average","Skip=True","Sort=True")</f>
        <v>14.30016415868673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50786</v>
      </c>
      <c r="T5025" s="43">
        <f ca="1">_xll.BInterpol('Base CDI'!$H$4:$H$28,'Base CDI'!$J$4:$J$29,S5025,"Cubic","Extrapolate=Linear","MultiX=Average","Skip=True","Sort=True")</f>
        <v>14.461071135430918</v>
      </c>
      <c r="U5025" s="43">
        <f ca="1">_xll.BInterpol('Base CDI'!$H$4:$H$28,'Base CDI'!$I$4:$I$29,S5025,"Cubic","Extrapolate=Linear","MultiX=Average","Skip=True","Sort=True")</f>
        <v>14.300177838577291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50787</v>
      </c>
      <c r="T5026" s="43">
        <f ca="1">_xll.BInterpol('Base CDI'!$H$4:$H$28,'Base CDI'!$J$4:$J$29,S5026,"Cubic","Extrapolate=Linear","MultiX=Average","Skip=True","Sort=True")</f>
        <v>14.461076607387144</v>
      </c>
      <c r="U5026" s="43">
        <f ca="1">_xll.BInterpol('Base CDI'!$H$4:$H$28,'Base CDI'!$I$4:$I$29,S5026,"Cubic","Extrapolate=Linear","MultiX=Average","Skip=True","Sort=True")</f>
        <v>14.300191518467852</v>
      </c>
    </row>
    <row r="5027" spans="16:21" x14ac:dyDescent="0.25">
      <c r="P5027" s="10">
        <v>41823</v>
      </c>
      <c r="Q5027">
        <v>33.70946</v>
      </c>
      <c r="S5027" s="42">
        <f t="shared" ca="1" si="83"/>
        <v>50788</v>
      </c>
      <c r="T5027" s="43">
        <f ca="1">_xll.BInterpol('Base CDI'!$H$4:$H$28,'Base CDI'!$J$4:$J$29,S5027,"Cubic","Extrapolate=Linear","MultiX=Average","Skip=True","Sort=True")</f>
        <v>14.461082079343367</v>
      </c>
      <c r="U5027" s="43">
        <f ca="1">_xll.BInterpol('Base CDI'!$H$4:$H$28,'Base CDI'!$I$4:$I$29,S5027,"Cubic","Extrapolate=Linear","MultiX=Average","Skip=True","Sort=True")</f>
        <v>14.300205198358412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50789</v>
      </c>
      <c r="T5028" s="43">
        <f ca="1">_xll.BInterpol('Base CDI'!$H$4:$H$28,'Base CDI'!$J$4:$J$29,S5028,"Cubic","Extrapolate=Linear","MultiX=Average","Skip=True","Sort=True")</f>
        <v>14.461087551299592</v>
      </c>
      <c r="U5028" s="43">
        <f ca="1">_xll.BInterpol('Base CDI'!$H$4:$H$28,'Base CDI'!$I$4:$I$29,S5028,"Cubic","Extrapolate=Linear","MultiX=Average","Skip=True","Sort=True")</f>
        <v>14.300218878248973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50790</v>
      </c>
      <c r="T5029" s="43">
        <f ca="1">_xll.BInterpol('Base CDI'!$H$4:$H$28,'Base CDI'!$J$4:$J$29,S5029,"Cubic","Extrapolate=Linear","MultiX=Average","Skip=True","Sort=True")</f>
        <v>14.461093023255817</v>
      </c>
      <c r="U5029" s="43">
        <f ca="1">_xll.BInterpol('Base CDI'!$H$4:$H$28,'Base CDI'!$I$4:$I$29,S5029,"Cubic","Extrapolate=Linear","MultiX=Average","Skip=True","Sort=True")</f>
        <v>14.300232558139534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50791</v>
      </c>
      <c r="T5030" s="43">
        <f ca="1">_xll.BInterpol('Base CDI'!$H$4:$H$28,'Base CDI'!$J$4:$J$29,S5030,"Cubic","Extrapolate=Linear","MultiX=Average","Skip=True","Sort=True")</f>
        <v>14.46109849521204</v>
      </c>
      <c r="U5030" s="43">
        <f ca="1">_xll.BInterpol('Base CDI'!$H$4:$H$28,'Base CDI'!$I$4:$I$29,S5030,"Cubic","Extrapolate=Linear","MultiX=Average","Skip=True","Sort=True")</f>
        <v>14.300246238030095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50792</v>
      </c>
      <c r="T5031" s="43">
        <f ca="1">_xll.BInterpol('Base CDI'!$H$4:$H$28,'Base CDI'!$J$4:$J$29,S5031,"Cubic","Extrapolate=Linear","MultiX=Average","Skip=True","Sort=True")</f>
        <v>14.461103967168265</v>
      </c>
      <c r="U5031" s="43">
        <f ca="1">_xll.BInterpol('Base CDI'!$H$4:$H$28,'Base CDI'!$I$4:$I$29,S5031,"Cubic","Extrapolate=Linear","MultiX=Average","Skip=True","Sort=True")</f>
        <v>14.300259917920656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50793</v>
      </c>
      <c r="T5032" s="43">
        <f ca="1">_xll.BInterpol('Base CDI'!$H$4:$H$28,'Base CDI'!$J$4:$J$29,S5032,"Cubic","Extrapolate=Linear","MultiX=Average","Skip=True","Sort=True")</f>
        <v>14.461109439124488</v>
      </c>
      <c r="U5032" s="43">
        <f ca="1">_xll.BInterpol('Base CDI'!$H$4:$H$28,'Base CDI'!$I$4:$I$29,S5032,"Cubic","Extrapolate=Linear","MultiX=Average","Skip=True","Sort=True")</f>
        <v>14.300273597811216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50794</v>
      </c>
      <c r="T5033" s="43">
        <f ca="1">_xll.BInterpol('Base CDI'!$H$4:$H$28,'Base CDI'!$J$4:$J$29,S5033,"Cubic","Extrapolate=Linear","MultiX=Average","Skip=True","Sort=True")</f>
        <v>14.461114911080713</v>
      </c>
      <c r="U5033" s="43">
        <f ca="1">_xll.BInterpol('Base CDI'!$H$4:$H$28,'Base CDI'!$I$4:$I$29,S5033,"Cubic","Extrapolate=Linear","MultiX=Average","Skip=True","Sort=True")</f>
        <v>14.300287277701777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50795</v>
      </c>
      <c r="T5034" s="43">
        <f ca="1">_xll.BInterpol('Base CDI'!$H$4:$H$28,'Base CDI'!$J$4:$J$29,S5034,"Cubic","Extrapolate=Linear","MultiX=Average","Skip=True","Sort=True")</f>
        <v>14.461120383036938</v>
      </c>
      <c r="U5034" s="43">
        <f ca="1">_xll.BInterpol('Base CDI'!$H$4:$H$28,'Base CDI'!$I$4:$I$29,S5034,"Cubic","Extrapolate=Linear","MultiX=Average","Skip=True","Sort=True")</f>
        <v>14.300300957592338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50796</v>
      </c>
      <c r="T5035" s="43">
        <f ca="1">_xll.BInterpol('Base CDI'!$H$4:$H$28,'Base CDI'!$J$4:$J$29,S5035,"Cubic","Extrapolate=Linear","MultiX=Average","Skip=True","Sort=True")</f>
        <v>14.461125854993162</v>
      </c>
      <c r="U5035" s="43">
        <f ca="1">_xll.BInterpol('Base CDI'!$H$4:$H$28,'Base CDI'!$I$4:$I$29,S5035,"Cubic","Extrapolate=Linear","MultiX=Average","Skip=True","Sort=True")</f>
        <v>14.300314637482899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50797</v>
      </c>
      <c r="T5036" s="43">
        <f ca="1">_xll.BInterpol('Base CDI'!$H$4:$H$28,'Base CDI'!$J$4:$J$29,S5036,"Cubic","Extrapolate=Linear","MultiX=Average","Skip=True","Sort=True")</f>
        <v>14.461131326949387</v>
      </c>
      <c r="U5036" s="43">
        <f ca="1">_xll.BInterpol('Base CDI'!$H$4:$H$28,'Base CDI'!$I$4:$I$29,S5036,"Cubic","Extrapolate=Linear","MultiX=Average","Skip=True","Sort=True")</f>
        <v>14.300328317373459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50798</v>
      </c>
      <c r="T5037" s="43">
        <f ca="1">_xll.BInterpol('Base CDI'!$H$4:$H$28,'Base CDI'!$J$4:$J$29,S5037,"Cubic","Extrapolate=Linear","MultiX=Average","Skip=True","Sort=True")</f>
        <v>14.461136798905612</v>
      </c>
      <c r="U5037" s="43">
        <f ca="1">_xll.BInterpol('Base CDI'!$H$4:$H$28,'Base CDI'!$I$4:$I$29,S5037,"Cubic","Extrapolate=Linear","MultiX=Average","Skip=True","Sort=True")</f>
        <v>14.30034199726402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50799</v>
      </c>
      <c r="T5038" s="43">
        <f ca="1">_xll.BInterpol('Base CDI'!$H$4:$H$28,'Base CDI'!$J$4:$J$29,S5038,"Cubic","Extrapolate=Linear","MultiX=Average","Skip=True","Sort=True")</f>
        <v>14.461142270861835</v>
      </c>
      <c r="U5038" s="43">
        <f ca="1">_xll.BInterpol('Base CDI'!$H$4:$H$28,'Base CDI'!$I$4:$I$29,S5038,"Cubic","Extrapolate=Linear","MultiX=Average","Skip=True","Sort=True")</f>
        <v>14.300355677154581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50800</v>
      </c>
      <c r="T5039" s="43">
        <f ca="1">_xll.BInterpol('Base CDI'!$H$4:$H$28,'Base CDI'!$J$4:$J$29,S5039,"Cubic","Extrapolate=Linear","MultiX=Average","Skip=True","Sort=True")</f>
        <v>14.46114774281806</v>
      </c>
      <c r="U5039" s="43">
        <f ca="1">_xll.BInterpol('Base CDI'!$H$4:$H$28,'Base CDI'!$I$4:$I$29,S5039,"Cubic","Extrapolate=Linear","MultiX=Average","Skip=True","Sort=True")</f>
        <v>14.300369357045142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50801</v>
      </c>
      <c r="T5040" s="43">
        <f ca="1">_xll.BInterpol('Base CDI'!$H$4:$H$28,'Base CDI'!$J$4:$J$29,S5040,"Cubic","Extrapolate=Linear","MultiX=Average","Skip=True","Sort=True")</f>
        <v>14.461153214774283</v>
      </c>
      <c r="U5040" s="43">
        <f ca="1">_xll.BInterpol('Base CDI'!$H$4:$H$28,'Base CDI'!$I$4:$I$29,S5040,"Cubic","Extrapolate=Linear","MultiX=Average","Skip=True","Sort=True")</f>
        <v>14.300383036935703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50802</v>
      </c>
      <c r="T5041" s="43">
        <f ca="1">_xll.BInterpol('Base CDI'!$H$4:$H$28,'Base CDI'!$J$4:$J$29,S5041,"Cubic","Extrapolate=Linear","MultiX=Average","Skip=True","Sort=True")</f>
        <v>14.461158686730508</v>
      </c>
      <c r="U5041" s="43">
        <f ca="1">_xll.BInterpol('Base CDI'!$H$4:$H$28,'Base CDI'!$I$4:$I$29,S5041,"Cubic","Extrapolate=Linear","MultiX=Average","Skip=True","Sort=True")</f>
        <v>14.300396716826265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50803</v>
      </c>
      <c r="T5042" s="43">
        <f ca="1">_xll.BInterpol('Base CDI'!$H$4:$H$28,'Base CDI'!$J$4:$J$29,S5042,"Cubic","Extrapolate=Linear","MultiX=Average","Skip=True","Sort=True")</f>
        <v>14.461164158686733</v>
      </c>
      <c r="U5042" s="43">
        <f ca="1">_xll.BInterpol('Base CDI'!$H$4:$H$28,'Base CDI'!$I$4:$I$29,S5042,"Cubic","Extrapolate=Linear","MultiX=Average","Skip=True","Sort=True")</f>
        <v>14.300410396716826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50804</v>
      </c>
      <c r="T5043" s="43">
        <f ca="1">_xll.BInterpol('Base CDI'!$H$4:$H$28,'Base CDI'!$J$4:$J$29,S5043,"Cubic","Extrapolate=Linear","MultiX=Average","Skip=True","Sort=True")</f>
        <v>14.461169630642956</v>
      </c>
      <c r="U5043" s="43">
        <f ca="1">_xll.BInterpol('Base CDI'!$H$4:$H$28,'Base CDI'!$I$4:$I$29,S5043,"Cubic","Extrapolate=Linear","MultiX=Average","Skip=True","Sort=True")</f>
        <v>14.300424076607387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50805</v>
      </c>
      <c r="T5044" s="43">
        <f ca="1">_xll.BInterpol('Base CDI'!$H$4:$H$28,'Base CDI'!$J$4:$J$29,S5044,"Cubic","Extrapolate=Linear","MultiX=Average","Skip=True","Sort=True")</f>
        <v>14.461175102599181</v>
      </c>
      <c r="U5044" s="43">
        <f ca="1">_xll.BInterpol('Base CDI'!$H$4:$H$28,'Base CDI'!$I$4:$I$29,S5044,"Cubic","Extrapolate=Linear","MultiX=Average","Skip=True","Sort=True")</f>
        <v>14.300437756497947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50806</v>
      </c>
      <c r="T5045" s="43">
        <f ca="1">_xll.BInterpol('Base CDI'!$H$4:$H$28,'Base CDI'!$J$4:$J$29,S5045,"Cubic","Extrapolate=Linear","MultiX=Average","Skip=True","Sort=True")</f>
        <v>14.461180574555407</v>
      </c>
      <c r="U5045" s="43">
        <f ca="1">_xll.BInterpol('Base CDI'!$H$4:$H$28,'Base CDI'!$I$4:$I$29,S5045,"Cubic","Extrapolate=Linear","MultiX=Average","Skip=True","Sort=True")</f>
        <v>14.300451436388508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50807</v>
      </c>
      <c r="T5046" s="43">
        <f ca="1">_xll.BInterpol('Base CDI'!$H$4:$H$28,'Base CDI'!$J$4:$J$29,S5046,"Cubic","Extrapolate=Linear","MultiX=Average","Skip=True","Sort=True")</f>
        <v>14.46118604651163</v>
      </c>
      <c r="U5046" s="43">
        <f ca="1">_xll.BInterpol('Base CDI'!$H$4:$H$28,'Base CDI'!$I$4:$I$29,S5046,"Cubic","Extrapolate=Linear","MultiX=Average","Skip=True","Sort=True")</f>
        <v>14.300465116279069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50808</v>
      </c>
      <c r="T5047" s="43">
        <f ca="1">_xll.BInterpol('Base CDI'!$H$4:$H$28,'Base CDI'!$J$4:$J$29,S5047,"Cubic","Extrapolate=Linear","MultiX=Average","Skip=True","Sort=True")</f>
        <v>14.461191518467855</v>
      </c>
      <c r="U5047" s="43">
        <f ca="1">_xll.BInterpol('Base CDI'!$H$4:$H$28,'Base CDI'!$I$4:$I$29,S5047,"Cubic","Extrapolate=Linear","MultiX=Average","Skip=True","Sort=True")</f>
        <v>14.30047879616963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50809</v>
      </c>
      <c r="T5048" s="43">
        <f ca="1">_xll.BInterpol('Base CDI'!$H$4:$H$28,'Base CDI'!$J$4:$J$29,S5048,"Cubic","Extrapolate=Linear","MultiX=Average","Skip=True","Sort=True")</f>
        <v>14.461196990424078</v>
      </c>
      <c r="U5048" s="43">
        <f ca="1">_xll.BInterpol('Base CDI'!$H$4:$H$28,'Base CDI'!$I$4:$I$29,S5048,"Cubic","Extrapolate=Linear","MultiX=Average","Skip=True","Sort=True")</f>
        <v>14.300492476060191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50810</v>
      </c>
      <c r="T5049" s="43">
        <f ca="1">_xll.BInterpol('Base CDI'!$H$4:$H$28,'Base CDI'!$J$4:$J$29,S5049,"Cubic","Extrapolate=Linear","MultiX=Average","Skip=True","Sort=True")</f>
        <v>14.461202462380303</v>
      </c>
      <c r="U5049" s="43">
        <f ca="1">_xll.BInterpol('Base CDI'!$H$4:$H$28,'Base CDI'!$I$4:$I$29,S5049,"Cubic","Extrapolate=Linear","MultiX=Average","Skip=True","Sort=True")</f>
        <v>14.300506155950751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50811</v>
      </c>
      <c r="T5050" s="43">
        <f ca="1">_xll.BInterpol('Base CDI'!$H$4:$H$28,'Base CDI'!$J$4:$J$29,S5050,"Cubic","Extrapolate=Linear","MultiX=Average","Skip=True","Sort=True")</f>
        <v>14.461207934336528</v>
      </c>
      <c r="U5050" s="43">
        <f ca="1">_xll.BInterpol('Base CDI'!$H$4:$H$28,'Base CDI'!$I$4:$I$29,S5050,"Cubic","Extrapolate=Linear","MultiX=Average","Skip=True","Sort=True")</f>
        <v>14.300519835841312</v>
      </c>
    </row>
    <row r="5051" spans="16:21" x14ac:dyDescent="0.25">
      <c r="P5051" s="10">
        <v>41857</v>
      </c>
      <c r="Q5051">
        <v>34.04034</v>
      </c>
      <c r="S5051" s="42">
        <f t="shared" ca="1" si="83"/>
        <v>50812</v>
      </c>
      <c r="T5051" s="43">
        <f ca="1">_xll.BInterpol('Base CDI'!$H$4:$H$28,'Base CDI'!$J$4:$J$29,S5051,"Cubic","Extrapolate=Linear","MultiX=Average","Skip=True","Sort=True")</f>
        <v>14.461213406292751</v>
      </c>
      <c r="U5051" s="43">
        <f ca="1">_xll.BInterpol('Base CDI'!$H$4:$H$28,'Base CDI'!$I$4:$I$29,S5051,"Cubic","Extrapolate=Linear","MultiX=Average","Skip=True","Sort=True")</f>
        <v>14.300533515731873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50813</v>
      </c>
      <c r="T5052" s="43">
        <f ca="1">_xll.BInterpol('Base CDI'!$H$4:$H$28,'Base CDI'!$J$4:$J$29,S5052,"Cubic","Extrapolate=Linear","MultiX=Average","Skip=True","Sort=True")</f>
        <v>14.461218878248976</v>
      </c>
      <c r="U5052" s="43">
        <f ca="1">_xll.BInterpol('Base CDI'!$H$4:$H$28,'Base CDI'!$I$4:$I$29,S5052,"Cubic","Extrapolate=Linear","MultiX=Average","Skip=True","Sort=True")</f>
        <v>14.300547195622434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50814</v>
      </c>
      <c r="T5053" s="43">
        <f ca="1">_xll.BInterpol('Base CDI'!$H$4:$H$28,'Base CDI'!$J$4:$J$29,S5053,"Cubic","Extrapolate=Linear","MultiX=Average","Skip=True","Sort=True")</f>
        <v>14.461224350205201</v>
      </c>
      <c r="U5053" s="43">
        <f ca="1">_xll.BInterpol('Base CDI'!$H$4:$H$28,'Base CDI'!$I$4:$I$29,S5053,"Cubic","Extrapolate=Linear","MultiX=Average","Skip=True","Sort=True")</f>
        <v>14.300560875512994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50815</v>
      </c>
      <c r="T5054" s="43">
        <f ca="1">_xll.BInterpol('Base CDI'!$H$4:$H$28,'Base CDI'!$J$4:$J$29,S5054,"Cubic","Extrapolate=Linear","MultiX=Average","Skip=True","Sort=True")</f>
        <v>14.461229822161425</v>
      </c>
      <c r="U5054" s="43">
        <f ca="1">_xll.BInterpol('Base CDI'!$H$4:$H$28,'Base CDI'!$I$4:$I$29,S5054,"Cubic","Extrapolate=Linear","MultiX=Average","Skip=True","Sort=True")</f>
        <v>14.300574555403555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50816</v>
      </c>
      <c r="T5055" s="43">
        <f ca="1">_xll.BInterpol('Base CDI'!$H$4:$H$28,'Base CDI'!$J$4:$J$29,S5055,"Cubic","Extrapolate=Linear","MultiX=Average","Skip=True","Sort=True")</f>
        <v>14.46123529411765</v>
      </c>
      <c r="U5055" s="43">
        <f ca="1">_xll.BInterpol('Base CDI'!$H$4:$H$28,'Base CDI'!$I$4:$I$29,S5055,"Cubic","Extrapolate=Linear","MultiX=Average","Skip=True","Sort=True")</f>
        <v>14.300588235294116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50817</v>
      </c>
      <c r="T5056" s="43">
        <f ca="1">_xll.BInterpol('Base CDI'!$H$4:$H$28,'Base CDI'!$J$4:$J$29,S5056,"Cubic","Extrapolate=Linear","MultiX=Average","Skip=True","Sort=True")</f>
        <v>14.461240766073873</v>
      </c>
      <c r="U5056" s="43">
        <f ca="1">_xll.BInterpol('Base CDI'!$H$4:$H$28,'Base CDI'!$I$4:$I$29,S5056,"Cubic","Extrapolate=Linear","MultiX=Average","Skip=True","Sort=True")</f>
        <v>14.300601915184677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50818</v>
      </c>
      <c r="T5057" s="43">
        <f ca="1">_xll.BInterpol('Base CDI'!$H$4:$H$28,'Base CDI'!$J$4:$J$29,S5057,"Cubic","Extrapolate=Linear","MultiX=Average","Skip=True","Sort=True")</f>
        <v>14.461246238030098</v>
      </c>
      <c r="U5057" s="43">
        <f ca="1">_xll.BInterpol('Base CDI'!$H$4:$H$28,'Base CDI'!$I$4:$I$29,S5057,"Cubic","Extrapolate=Linear","MultiX=Average","Skip=True","Sort=True")</f>
        <v>14.300615595075238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50819</v>
      </c>
      <c r="T5058" s="43">
        <f ca="1">_xll.BInterpol('Base CDI'!$H$4:$H$28,'Base CDI'!$J$4:$J$29,S5058,"Cubic","Extrapolate=Linear","MultiX=Average","Skip=True","Sort=True")</f>
        <v>14.461251709986323</v>
      </c>
      <c r="U5058" s="43">
        <f ca="1">_xll.BInterpol('Base CDI'!$H$4:$H$28,'Base CDI'!$I$4:$I$29,S5058,"Cubic","Extrapolate=Linear","MultiX=Average","Skip=True","Sort=True")</f>
        <v>14.300629274965798</v>
      </c>
    </row>
    <row r="5059" spans="16:21" x14ac:dyDescent="0.25">
      <c r="P5059" s="10">
        <v>41869</v>
      </c>
      <c r="Q5059">
        <v>34.15146</v>
      </c>
      <c r="S5059" s="42">
        <f t="shared" ca="1" si="83"/>
        <v>50820</v>
      </c>
      <c r="T5059" s="43">
        <f ca="1">_xll.BInterpol('Base CDI'!$H$4:$H$28,'Base CDI'!$J$4:$J$29,S5059,"Cubic","Extrapolate=Linear","MultiX=Average","Skip=True","Sort=True")</f>
        <v>14.461257181942546</v>
      </c>
      <c r="U5059" s="43">
        <f ca="1">_xll.BInterpol('Base CDI'!$H$4:$H$28,'Base CDI'!$I$4:$I$29,S5059,"Cubic","Extrapolate=Linear","MultiX=Average","Skip=True","Sort=True")</f>
        <v>14.300642954856361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50821</v>
      </c>
      <c r="T5060" s="43">
        <f ca="1">_xll.BInterpol('Base CDI'!$H$4:$H$28,'Base CDI'!$J$4:$J$29,S5060,"Cubic","Extrapolate=Linear","MultiX=Average","Skip=True","Sort=True")</f>
        <v>14.461262653898771</v>
      </c>
      <c r="U5060" s="43">
        <f ca="1">_xll.BInterpol('Base CDI'!$H$4:$H$28,'Base CDI'!$I$4:$I$29,S5060,"Cubic","Extrapolate=Linear","MultiX=Average","Skip=True","Sort=True")</f>
        <v>14.300656634746922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50822</v>
      </c>
      <c r="T5061" s="43">
        <f ca="1">_xll.BInterpol('Base CDI'!$H$4:$H$28,'Base CDI'!$J$4:$J$29,S5061,"Cubic","Extrapolate=Linear","MultiX=Average","Skip=True","Sort=True")</f>
        <v>14.461268125854994</v>
      </c>
      <c r="U5061" s="43">
        <f ca="1">_xll.BInterpol('Base CDI'!$H$4:$H$28,'Base CDI'!$I$4:$I$29,S5061,"Cubic","Extrapolate=Linear","MultiX=Average","Skip=True","Sort=True")</f>
        <v>14.300670314637483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50823</v>
      </c>
      <c r="T5062" s="43">
        <f ca="1">_xll.BInterpol('Base CDI'!$H$4:$H$28,'Base CDI'!$J$4:$J$29,S5062,"Cubic","Extrapolate=Linear","MultiX=Average","Skip=True","Sort=True")</f>
        <v>14.461273597811219</v>
      </c>
      <c r="U5062" s="43">
        <f ca="1">_xll.BInterpol('Base CDI'!$H$4:$H$28,'Base CDI'!$I$4:$I$29,S5062,"Cubic","Extrapolate=Linear","MultiX=Average","Skip=True","Sort=True")</f>
        <v>14.300683994528043</v>
      </c>
    </row>
    <row r="5063" spans="16:21" x14ac:dyDescent="0.25">
      <c r="P5063" s="10">
        <v>41873</v>
      </c>
      <c r="Q5063">
        <v>34.2072</v>
      </c>
      <c r="S5063" s="42">
        <f t="shared" ca="1" si="83"/>
        <v>50824</v>
      </c>
      <c r="T5063" s="43">
        <f ca="1">_xll.BInterpol('Base CDI'!$H$4:$H$28,'Base CDI'!$J$4:$J$29,S5063,"Cubic","Extrapolate=Linear","MultiX=Average","Skip=True","Sort=True")</f>
        <v>14.461279069767444</v>
      </c>
      <c r="U5063" s="43">
        <f ca="1">_xll.BInterpol('Base CDI'!$H$4:$H$28,'Base CDI'!$I$4:$I$29,S5063,"Cubic","Extrapolate=Linear","MultiX=Average","Skip=True","Sort=True")</f>
        <v>14.300697674418604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50825</v>
      </c>
      <c r="T5064" s="43">
        <f ca="1">_xll.BInterpol('Base CDI'!$H$4:$H$28,'Base CDI'!$J$4:$J$29,S5064,"Cubic","Extrapolate=Linear","MultiX=Average","Skip=True","Sort=True")</f>
        <v>14.461284541723668</v>
      </c>
      <c r="U5064" s="43">
        <f ca="1">_xll.BInterpol('Base CDI'!$H$4:$H$28,'Base CDI'!$I$4:$I$29,S5064,"Cubic","Extrapolate=Linear","MultiX=Average","Skip=True","Sort=True")</f>
        <v>14.300711354309165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50826</v>
      </c>
      <c r="T5065" s="43">
        <f ca="1">_xll.BInterpol('Base CDI'!$H$4:$H$28,'Base CDI'!$J$4:$J$29,S5065,"Cubic","Extrapolate=Linear","MultiX=Average","Skip=True","Sort=True")</f>
        <v>14.461290013679893</v>
      </c>
      <c r="U5065" s="43">
        <f ca="1">_xll.BInterpol('Base CDI'!$H$4:$H$28,'Base CDI'!$I$4:$I$29,S5065,"Cubic","Extrapolate=Linear","MultiX=Average","Skip=True","Sort=True")</f>
        <v>14.300725034199726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50827</v>
      </c>
      <c r="T5066" s="43">
        <f ca="1">_xll.BInterpol('Base CDI'!$H$4:$H$28,'Base CDI'!$J$4:$J$29,S5066,"Cubic","Extrapolate=Linear","MultiX=Average","Skip=True","Sort=True")</f>
        <v>14.461295485636118</v>
      </c>
      <c r="U5066" s="43">
        <f ca="1">_xll.BInterpol('Base CDI'!$H$4:$H$28,'Base CDI'!$I$4:$I$29,S5066,"Cubic","Extrapolate=Linear","MultiX=Average","Skip=True","Sort=True")</f>
        <v>14.300738714090286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50828</v>
      </c>
      <c r="T5067" s="43">
        <f ca="1">_xll.BInterpol('Base CDI'!$H$4:$H$28,'Base CDI'!$J$4:$J$29,S5067,"Cubic","Extrapolate=Linear","MultiX=Average","Skip=True","Sort=True")</f>
        <v>14.461300957592341</v>
      </c>
      <c r="U5067" s="43">
        <f ca="1">_xll.BInterpol('Base CDI'!$H$4:$H$28,'Base CDI'!$I$4:$I$29,S5067,"Cubic","Extrapolate=Linear","MultiX=Average","Skip=True","Sort=True")</f>
        <v>14.300752393980847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50829</v>
      </c>
      <c r="T5068" s="43">
        <f ca="1">_xll.BInterpol('Base CDI'!$H$4:$H$28,'Base CDI'!$J$4:$J$29,S5068,"Cubic","Extrapolate=Linear","MultiX=Average","Skip=True","Sort=True")</f>
        <v>14.461306429548566</v>
      </c>
      <c r="U5068" s="43">
        <f ca="1">_xll.BInterpol('Base CDI'!$H$4:$H$28,'Base CDI'!$I$4:$I$29,S5068,"Cubic","Extrapolate=Linear","MultiX=Average","Skip=True","Sort=True")</f>
        <v>14.300766073871408</v>
      </c>
    </row>
    <row r="5069" spans="16:21" x14ac:dyDescent="0.25">
      <c r="P5069" s="10">
        <v>41883</v>
      </c>
      <c r="Q5069">
        <v>34.29101</v>
      </c>
      <c r="S5069" s="42">
        <f t="shared" ca="1" si="84"/>
        <v>50830</v>
      </c>
      <c r="T5069" s="43">
        <f ca="1">_xll.BInterpol('Base CDI'!$H$4:$H$28,'Base CDI'!$J$4:$J$29,S5069,"Cubic","Extrapolate=Linear","MultiX=Average","Skip=True","Sort=True")</f>
        <v>14.461311901504789</v>
      </c>
      <c r="U5069" s="43">
        <f ca="1">_xll.BInterpol('Base CDI'!$H$4:$H$28,'Base CDI'!$I$4:$I$29,S5069,"Cubic","Extrapolate=Linear","MultiX=Average","Skip=True","Sort=True")</f>
        <v>14.300779753761969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50831</v>
      </c>
      <c r="T5070" s="43">
        <f ca="1">_xll.BInterpol('Base CDI'!$H$4:$H$28,'Base CDI'!$J$4:$J$29,S5070,"Cubic","Extrapolate=Linear","MultiX=Average","Skip=True","Sort=True")</f>
        <v>14.461317373461014</v>
      </c>
      <c r="U5070" s="43">
        <f ca="1">_xll.BInterpol('Base CDI'!$H$4:$H$28,'Base CDI'!$I$4:$I$29,S5070,"Cubic","Extrapolate=Linear","MultiX=Average","Skip=True","Sort=True")</f>
        <v>14.30079343365253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50832</v>
      </c>
      <c r="T5071" s="43">
        <f ca="1">_xll.BInterpol('Base CDI'!$H$4:$H$28,'Base CDI'!$J$4:$J$29,S5071,"Cubic","Extrapolate=Linear","MultiX=Average","Skip=True","Sort=True")</f>
        <v>14.461322845417239</v>
      </c>
      <c r="U5071" s="43">
        <f ca="1">_xll.BInterpol('Base CDI'!$H$4:$H$28,'Base CDI'!$I$4:$I$29,S5071,"Cubic","Extrapolate=Linear","MultiX=Average","Skip=True","Sort=True")</f>
        <v>14.30080711354309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50833</v>
      </c>
      <c r="T5072" s="43">
        <f ca="1">_xll.BInterpol('Base CDI'!$H$4:$H$28,'Base CDI'!$J$4:$J$29,S5072,"Cubic","Extrapolate=Linear","MultiX=Average","Skip=True","Sort=True")</f>
        <v>14.461328317373463</v>
      </c>
      <c r="U5072" s="43">
        <f ca="1">_xll.BInterpol('Base CDI'!$H$4:$H$28,'Base CDI'!$I$4:$I$29,S5072,"Cubic","Extrapolate=Linear","MultiX=Average","Skip=True","Sort=True")</f>
        <v>14.300820793433651</v>
      </c>
    </row>
    <row r="5073" spans="16:21" x14ac:dyDescent="0.25">
      <c r="P5073" s="10">
        <v>41887</v>
      </c>
      <c r="Q5073">
        <v>34.34693</v>
      </c>
      <c r="S5073" s="42">
        <f t="shared" ca="1" si="84"/>
        <v>50834</v>
      </c>
      <c r="T5073" s="43">
        <f ca="1">_xll.BInterpol('Base CDI'!$H$4:$H$28,'Base CDI'!$J$4:$J$29,S5073,"Cubic","Extrapolate=Linear","MultiX=Average","Skip=True","Sort=True")</f>
        <v>14.461333789329688</v>
      </c>
      <c r="U5073" s="43">
        <f ca="1">_xll.BInterpol('Base CDI'!$H$4:$H$28,'Base CDI'!$I$4:$I$29,S5073,"Cubic","Extrapolate=Linear","MultiX=Average","Skip=True","Sort=True")</f>
        <v>14.300834473324212</v>
      </c>
    </row>
    <row r="5074" spans="16:21" x14ac:dyDescent="0.25">
      <c r="P5074" s="10">
        <v>41890</v>
      </c>
      <c r="Q5074">
        <v>34.36092</v>
      </c>
      <c r="S5074" s="42">
        <f t="shared" ca="1" si="84"/>
        <v>50835</v>
      </c>
      <c r="T5074" s="43">
        <f ca="1">_xll.BInterpol('Base CDI'!$H$4:$H$28,'Base CDI'!$J$4:$J$29,S5074,"Cubic","Extrapolate=Linear","MultiX=Average","Skip=True","Sort=True")</f>
        <v>14.461339261285913</v>
      </c>
      <c r="U5074" s="43">
        <f ca="1">_xll.BInterpol('Base CDI'!$H$4:$H$28,'Base CDI'!$I$4:$I$29,S5074,"Cubic","Extrapolate=Linear","MultiX=Average","Skip=True","Sort=True")</f>
        <v>14.300848153214773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50836</v>
      </c>
      <c r="T5075" s="43">
        <f ca="1">_xll.BInterpol('Base CDI'!$H$4:$H$28,'Base CDI'!$J$4:$J$29,S5075,"Cubic","Extrapolate=Linear","MultiX=Average","Skip=True","Sort=True")</f>
        <v>14.461344733242136</v>
      </c>
      <c r="U5075" s="43">
        <f ca="1">_xll.BInterpol('Base CDI'!$H$4:$H$28,'Base CDI'!$I$4:$I$29,S5075,"Cubic","Extrapolate=Linear","MultiX=Average","Skip=True","Sort=True")</f>
        <v>14.300861833105333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50837</v>
      </c>
      <c r="T5076" s="43">
        <f ca="1">_xll.BInterpol('Base CDI'!$H$4:$H$28,'Base CDI'!$J$4:$J$29,S5076,"Cubic","Extrapolate=Linear","MultiX=Average","Skip=True","Sort=True")</f>
        <v>14.461350205198361</v>
      </c>
      <c r="U5076" s="43">
        <f ca="1">_xll.BInterpol('Base CDI'!$H$4:$H$28,'Base CDI'!$I$4:$I$29,S5076,"Cubic","Extrapolate=Linear","MultiX=Average","Skip=True","Sort=True")</f>
        <v>14.300875512995894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50838</v>
      </c>
      <c r="T5077" s="43">
        <f ca="1">_xll.BInterpol('Base CDI'!$H$4:$H$28,'Base CDI'!$J$4:$J$29,S5077,"Cubic","Extrapolate=Linear","MultiX=Average","Skip=True","Sort=True")</f>
        <v>14.461355677154584</v>
      </c>
      <c r="U5077" s="43">
        <f ca="1">_xll.BInterpol('Base CDI'!$H$4:$H$28,'Base CDI'!$I$4:$I$29,S5077,"Cubic","Extrapolate=Linear","MultiX=Average","Skip=True","Sort=True")</f>
        <v>14.300889192886455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50839</v>
      </c>
      <c r="T5078" s="43">
        <f ca="1">_xll.BInterpol('Base CDI'!$H$4:$H$28,'Base CDI'!$J$4:$J$29,S5078,"Cubic","Extrapolate=Linear","MultiX=Average","Skip=True","Sort=True")</f>
        <v>14.461361149110809</v>
      </c>
      <c r="U5078" s="43">
        <f ca="1">_xll.BInterpol('Base CDI'!$H$4:$H$28,'Base CDI'!$I$4:$I$29,S5078,"Cubic","Extrapolate=Linear","MultiX=Average","Skip=True","Sort=True")</f>
        <v>14.300902872777018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50840</v>
      </c>
      <c r="T5079" s="43">
        <f ca="1">_xll.BInterpol('Base CDI'!$H$4:$H$28,'Base CDI'!$J$4:$J$29,S5079,"Cubic","Extrapolate=Linear","MultiX=Average","Skip=True","Sort=True")</f>
        <v>14.461366621067034</v>
      </c>
      <c r="U5079" s="43">
        <f ca="1">_xll.BInterpol('Base CDI'!$H$4:$H$28,'Base CDI'!$I$4:$I$29,S5079,"Cubic","Extrapolate=Linear","MultiX=Average","Skip=True","Sort=True")</f>
        <v>14.300916552667578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50841</v>
      </c>
      <c r="T5080" s="43">
        <f ca="1">_xll.BInterpol('Base CDI'!$H$4:$H$28,'Base CDI'!$J$4:$J$29,S5080,"Cubic","Extrapolate=Linear","MultiX=Average","Skip=True","Sort=True")</f>
        <v>14.461372093023257</v>
      </c>
      <c r="U5080" s="43">
        <f ca="1">_xll.BInterpol('Base CDI'!$H$4:$H$28,'Base CDI'!$I$4:$I$29,S5080,"Cubic","Extrapolate=Linear","MultiX=Average","Skip=True","Sort=True")</f>
        <v>14.300930232558139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50842</v>
      </c>
      <c r="T5081" s="43">
        <f ca="1">_xll.BInterpol('Base CDI'!$H$4:$H$28,'Base CDI'!$J$4:$J$29,S5081,"Cubic","Extrapolate=Linear","MultiX=Average","Skip=True","Sort=True")</f>
        <v>14.461377564979482</v>
      </c>
      <c r="U5081" s="43">
        <f ca="1">_xll.BInterpol('Base CDI'!$H$4:$H$28,'Base CDI'!$I$4:$I$29,S5081,"Cubic","Extrapolate=Linear","MultiX=Average","Skip=True","Sort=True")</f>
        <v>14.3009439124487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50843</v>
      </c>
      <c r="T5082" s="43">
        <f ca="1">_xll.BInterpol('Base CDI'!$H$4:$H$28,'Base CDI'!$J$4:$J$29,S5082,"Cubic","Extrapolate=Linear","MultiX=Average","Skip=True","Sort=True")</f>
        <v>14.461383036935707</v>
      </c>
      <c r="U5082" s="43">
        <f ca="1">_xll.BInterpol('Base CDI'!$H$4:$H$28,'Base CDI'!$I$4:$I$29,S5082,"Cubic","Extrapolate=Linear","MultiX=Average","Skip=True","Sort=True")</f>
        <v>14.300957592339261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50844</v>
      </c>
      <c r="T5083" s="43">
        <f ca="1">_xll.BInterpol('Base CDI'!$H$4:$H$28,'Base CDI'!$J$4:$J$29,S5083,"Cubic","Extrapolate=Linear","MultiX=Average","Skip=True","Sort=True")</f>
        <v>14.461388508891931</v>
      </c>
      <c r="U5083" s="43">
        <f ca="1">_xll.BInterpol('Base CDI'!$H$4:$H$28,'Base CDI'!$I$4:$I$29,S5083,"Cubic","Extrapolate=Linear","MultiX=Average","Skip=True","Sort=True")</f>
        <v>14.300971272229821</v>
      </c>
    </row>
    <row r="5084" spans="16:21" x14ac:dyDescent="0.25">
      <c r="P5084" s="10">
        <v>41904</v>
      </c>
      <c r="Q5084">
        <v>34.50121</v>
      </c>
      <c r="S5084" s="42">
        <f t="shared" ca="1" si="84"/>
        <v>50845</v>
      </c>
      <c r="T5084" s="43">
        <f ca="1">_xll.BInterpol('Base CDI'!$H$4:$H$28,'Base CDI'!$J$4:$J$29,S5084,"Cubic","Extrapolate=Linear","MultiX=Average","Skip=True","Sort=True")</f>
        <v>14.461393980848156</v>
      </c>
      <c r="U5084" s="43">
        <f ca="1">_xll.BInterpol('Base CDI'!$H$4:$H$28,'Base CDI'!$I$4:$I$29,S5084,"Cubic","Extrapolate=Linear","MultiX=Average","Skip=True","Sort=True")</f>
        <v>14.300984952120382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50846</v>
      </c>
      <c r="T5085" s="43">
        <f ca="1">_xll.BInterpol('Base CDI'!$H$4:$H$28,'Base CDI'!$J$4:$J$29,S5085,"Cubic","Extrapolate=Linear","MultiX=Average","Skip=True","Sort=True")</f>
        <v>14.461399452804379</v>
      </c>
      <c r="U5085" s="43">
        <f ca="1">_xll.BInterpol('Base CDI'!$H$4:$H$28,'Base CDI'!$I$4:$I$29,S5085,"Cubic","Extrapolate=Linear","MultiX=Average","Skip=True","Sort=True")</f>
        <v>14.300998632010943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50847</v>
      </c>
      <c r="T5086" s="43">
        <f ca="1">_xll.BInterpol('Base CDI'!$H$4:$H$28,'Base CDI'!$J$4:$J$29,S5086,"Cubic","Extrapolate=Linear","MultiX=Average","Skip=True","Sort=True")</f>
        <v>14.461404924760604</v>
      </c>
      <c r="U5086" s="43">
        <f ca="1">_xll.BInterpol('Base CDI'!$H$4:$H$28,'Base CDI'!$I$4:$I$29,S5086,"Cubic","Extrapolate=Linear","MultiX=Average","Skip=True","Sort=True")</f>
        <v>14.301012311901504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50848</v>
      </c>
      <c r="T5087" s="43">
        <f ca="1">_xll.BInterpol('Base CDI'!$H$4:$H$28,'Base CDI'!$J$4:$J$29,S5087,"Cubic","Extrapolate=Linear","MultiX=Average","Skip=True","Sort=True")</f>
        <v>14.461410396716829</v>
      </c>
      <c r="U5087" s="43">
        <f ca="1">_xll.BInterpol('Base CDI'!$H$4:$H$28,'Base CDI'!$I$4:$I$29,S5087,"Cubic","Extrapolate=Linear","MultiX=Average","Skip=True","Sort=True")</f>
        <v>14.301025991792065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50849</v>
      </c>
      <c r="T5088" s="43">
        <f ca="1">_xll.BInterpol('Base CDI'!$H$4:$H$28,'Base CDI'!$J$4:$J$29,S5088,"Cubic","Extrapolate=Linear","MultiX=Average","Skip=True","Sort=True")</f>
        <v>14.461415868673052</v>
      </c>
      <c r="U5088" s="43">
        <f ca="1">_xll.BInterpol('Base CDI'!$H$4:$H$28,'Base CDI'!$I$4:$I$29,S5088,"Cubic","Extrapolate=Linear","MultiX=Average","Skip=True","Sort=True")</f>
        <v>14.301039671682625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50850</v>
      </c>
      <c r="T5089" s="43">
        <f ca="1">_xll.BInterpol('Base CDI'!$H$4:$H$28,'Base CDI'!$J$4:$J$29,S5089,"Cubic","Extrapolate=Linear","MultiX=Average","Skip=True","Sort=True")</f>
        <v>14.461421340629277</v>
      </c>
      <c r="U5089" s="43">
        <f ca="1">_xll.BInterpol('Base CDI'!$H$4:$H$28,'Base CDI'!$I$4:$I$29,S5089,"Cubic","Extrapolate=Linear","MultiX=Average","Skip=True","Sort=True")</f>
        <v>14.301053351573186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50851</v>
      </c>
      <c r="T5090" s="43">
        <f ca="1">_xll.BInterpol('Base CDI'!$H$4:$H$28,'Base CDI'!$J$4:$J$29,S5090,"Cubic","Extrapolate=Linear","MultiX=Average","Skip=True","Sort=True")</f>
        <v>14.461426812585502</v>
      </c>
      <c r="U5090" s="43">
        <f ca="1">_xll.BInterpol('Base CDI'!$H$4:$H$28,'Base CDI'!$I$4:$I$29,S5090,"Cubic","Extrapolate=Linear","MultiX=Average","Skip=True","Sort=True")</f>
        <v>14.301067031463747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50852</v>
      </c>
      <c r="T5091" s="43">
        <f ca="1">_xll.BInterpol('Base CDI'!$H$4:$H$28,'Base CDI'!$J$4:$J$29,S5091,"Cubic","Extrapolate=Linear","MultiX=Average","Skip=True","Sort=True")</f>
        <v>14.461432284541726</v>
      </c>
      <c r="U5091" s="43">
        <f ca="1">_xll.BInterpol('Base CDI'!$H$4:$H$28,'Base CDI'!$I$4:$I$29,S5091,"Cubic","Extrapolate=Linear","MultiX=Average","Skip=True","Sort=True")</f>
        <v>14.301080711354308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50853</v>
      </c>
      <c r="T5092" s="43">
        <f ca="1">_xll.BInterpol('Base CDI'!$H$4:$H$28,'Base CDI'!$J$4:$J$29,S5092,"Cubic","Extrapolate=Linear","MultiX=Average","Skip=True","Sort=True")</f>
        <v>14.461437756497951</v>
      </c>
      <c r="U5092" s="43">
        <f ca="1">_xll.BInterpol('Base CDI'!$H$4:$H$28,'Base CDI'!$I$4:$I$29,S5092,"Cubic","Extrapolate=Linear","MultiX=Average","Skip=True","Sort=True")</f>
        <v>14.301094391244868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50854</v>
      </c>
      <c r="T5093" s="43">
        <f ca="1">_xll.BInterpol('Base CDI'!$H$4:$H$28,'Base CDI'!$J$4:$J$29,S5093,"Cubic","Extrapolate=Linear","MultiX=Average","Skip=True","Sort=True")</f>
        <v>14.461443228454174</v>
      </c>
      <c r="U5093" s="43">
        <f ca="1">_xll.BInterpol('Base CDI'!$H$4:$H$28,'Base CDI'!$I$4:$I$29,S5093,"Cubic","Extrapolate=Linear","MultiX=Average","Skip=True","Sort=True")</f>
        <v>14.301108071135429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50855</v>
      </c>
      <c r="T5094" s="43">
        <f ca="1">_xll.BInterpol('Base CDI'!$H$4:$H$28,'Base CDI'!$J$4:$J$29,S5094,"Cubic","Extrapolate=Linear","MultiX=Average","Skip=True","Sort=True")</f>
        <v>14.461448700410399</v>
      </c>
      <c r="U5094" s="43">
        <f ca="1">_xll.BInterpol('Base CDI'!$H$4:$H$28,'Base CDI'!$I$4:$I$29,S5094,"Cubic","Extrapolate=Linear","MultiX=Average","Skip=True","Sort=True")</f>
        <v>14.30112175102599</v>
      </c>
    </row>
    <row r="5095" spans="16:21" x14ac:dyDescent="0.25">
      <c r="P5095" s="10">
        <v>41919</v>
      </c>
      <c r="Q5095">
        <v>34.65625</v>
      </c>
      <c r="S5095" s="42">
        <f t="shared" ca="1" si="84"/>
        <v>50856</v>
      </c>
      <c r="T5095" s="43">
        <f ca="1">_xll.BInterpol('Base CDI'!$H$4:$H$28,'Base CDI'!$J$4:$J$29,S5095,"Cubic","Extrapolate=Linear","MultiX=Average","Skip=True","Sort=True")</f>
        <v>14.461454172366624</v>
      </c>
      <c r="U5095" s="43">
        <f ca="1">_xll.BInterpol('Base CDI'!$H$4:$H$28,'Base CDI'!$I$4:$I$29,S5095,"Cubic","Extrapolate=Linear","MultiX=Average","Skip=True","Sort=True")</f>
        <v>14.301135430916551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50857</v>
      </c>
      <c r="T5096" s="43">
        <f ca="1">_xll.BInterpol('Base CDI'!$H$4:$H$28,'Base CDI'!$J$4:$J$29,S5096,"Cubic","Extrapolate=Linear","MultiX=Average","Skip=True","Sort=True")</f>
        <v>14.461459644322847</v>
      </c>
      <c r="U5096" s="43">
        <f ca="1">_xll.BInterpol('Base CDI'!$H$4:$H$28,'Base CDI'!$I$4:$I$29,S5096,"Cubic","Extrapolate=Linear","MultiX=Average","Skip=True","Sort=True")</f>
        <v>14.301149110807112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50858</v>
      </c>
      <c r="T5097" s="43">
        <f ca="1">_xll.BInterpol('Base CDI'!$H$4:$H$28,'Base CDI'!$J$4:$J$29,S5097,"Cubic","Extrapolate=Linear","MultiX=Average","Skip=True","Sort=True")</f>
        <v>14.461465116279072</v>
      </c>
      <c r="U5097" s="43">
        <f ca="1">_xll.BInterpol('Base CDI'!$H$4:$H$28,'Base CDI'!$I$4:$I$29,S5097,"Cubic","Extrapolate=Linear","MultiX=Average","Skip=True","Sort=True")</f>
        <v>14.301162790697674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50859</v>
      </c>
      <c r="T5098" s="43">
        <f ca="1">_xll.BInterpol('Base CDI'!$H$4:$H$28,'Base CDI'!$J$4:$J$29,S5098,"Cubic","Extrapolate=Linear","MultiX=Average","Skip=True","Sort=True")</f>
        <v>14.461470588235297</v>
      </c>
      <c r="U5098" s="43">
        <f ca="1">_xll.BInterpol('Base CDI'!$H$4:$H$28,'Base CDI'!$I$4:$I$29,S5098,"Cubic","Extrapolate=Linear","MultiX=Average","Skip=True","Sort=True")</f>
        <v>14.301176470588235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50860</v>
      </c>
      <c r="T5099" s="43">
        <f ca="1">_xll.BInterpol('Base CDI'!$H$4:$H$28,'Base CDI'!$J$4:$J$29,S5099,"Cubic","Extrapolate=Linear","MultiX=Average","Skip=True","Sort=True")</f>
        <v>14.46147606019152</v>
      </c>
      <c r="U5099" s="43">
        <f ca="1">_xll.BInterpol('Base CDI'!$H$4:$H$28,'Base CDI'!$I$4:$I$29,S5099,"Cubic","Extrapolate=Linear","MultiX=Average","Skip=True","Sort=True")</f>
        <v>14.301190150478796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50861</v>
      </c>
      <c r="T5100" s="43">
        <f ca="1">_xll.BInterpol('Base CDI'!$H$4:$H$28,'Base CDI'!$J$4:$J$29,S5100,"Cubic","Extrapolate=Linear","MultiX=Average","Skip=True","Sort=True")</f>
        <v>14.461481532147745</v>
      </c>
      <c r="U5100" s="43">
        <f ca="1">_xll.BInterpol('Base CDI'!$H$4:$H$28,'Base CDI'!$I$4:$I$29,S5100,"Cubic","Extrapolate=Linear","MultiX=Average","Skip=True","Sort=True")</f>
        <v>14.301203830369356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50862</v>
      </c>
      <c r="T5101" s="43">
        <f ca="1">_xll.BInterpol('Base CDI'!$H$4:$H$28,'Base CDI'!$J$4:$J$29,S5101,"Cubic","Extrapolate=Linear","MultiX=Average","Skip=True","Sort=True")</f>
        <v>14.461487004103969</v>
      </c>
      <c r="U5101" s="43">
        <f ca="1">_xll.BInterpol('Base CDI'!$H$4:$H$28,'Base CDI'!$I$4:$I$29,S5101,"Cubic","Extrapolate=Linear","MultiX=Average","Skip=True","Sort=True")</f>
        <v>14.301217510259917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50863</v>
      </c>
      <c r="T5102" s="43">
        <f ca="1">_xll.BInterpol('Base CDI'!$H$4:$H$28,'Base CDI'!$J$4:$J$29,S5102,"Cubic","Extrapolate=Linear","MultiX=Average","Skip=True","Sort=True")</f>
        <v>14.461492476060194</v>
      </c>
      <c r="U5102" s="43">
        <f ca="1">_xll.BInterpol('Base CDI'!$H$4:$H$28,'Base CDI'!$I$4:$I$29,S5102,"Cubic","Extrapolate=Linear","MultiX=Average","Skip=True","Sort=True")</f>
        <v>14.301231190150478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50864</v>
      </c>
      <c r="T5103" s="43">
        <f ca="1">_xll.BInterpol('Base CDI'!$H$4:$H$28,'Base CDI'!$J$4:$J$29,S5103,"Cubic","Extrapolate=Linear","MultiX=Average","Skip=True","Sort=True")</f>
        <v>14.461497948016419</v>
      </c>
      <c r="U5103" s="43">
        <f ca="1">_xll.BInterpol('Base CDI'!$H$4:$H$28,'Base CDI'!$I$4:$I$29,S5103,"Cubic","Extrapolate=Linear","MultiX=Average","Skip=True","Sort=True")</f>
        <v>14.301244870041039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50865</v>
      </c>
      <c r="T5104" s="43">
        <f ca="1">_xll.BInterpol('Base CDI'!$H$4:$H$28,'Base CDI'!$J$4:$J$29,S5104,"Cubic","Extrapolate=Linear","MultiX=Average","Skip=True","Sort=True")</f>
        <v>14.461503419972642</v>
      </c>
      <c r="U5104" s="43">
        <f ca="1">_xll.BInterpol('Base CDI'!$H$4:$H$28,'Base CDI'!$I$4:$I$29,S5104,"Cubic","Extrapolate=Linear","MultiX=Average","Skip=True","Sort=True")</f>
        <v>14.3012585499316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50866</v>
      </c>
      <c r="T5105" s="43">
        <f ca="1">_xll.BInterpol('Base CDI'!$H$4:$H$28,'Base CDI'!$J$4:$J$29,S5105,"Cubic","Extrapolate=Linear","MultiX=Average","Skip=True","Sort=True")</f>
        <v>14.461508891928867</v>
      </c>
      <c r="U5105" s="43">
        <f ca="1">_xll.BInterpol('Base CDI'!$H$4:$H$28,'Base CDI'!$I$4:$I$29,S5105,"Cubic","Extrapolate=Linear","MultiX=Average","Skip=True","Sort=True")</f>
        <v>14.30127222982216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50867</v>
      </c>
      <c r="T5106" s="43">
        <f ca="1">_xll.BInterpol('Base CDI'!$H$4:$H$28,'Base CDI'!$J$4:$J$29,S5106,"Cubic","Extrapolate=Linear","MultiX=Average","Skip=True","Sort=True")</f>
        <v>14.461514363885092</v>
      </c>
      <c r="U5106" s="43">
        <f ca="1">_xll.BInterpol('Base CDI'!$H$4:$H$28,'Base CDI'!$I$4:$I$29,S5106,"Cubic","Extrapolate=Linear","MultiX=Average","Skip=True","Sort=True")</f>
        <v>14.301285909712721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50868</v>
      </c>
      <c r="T5107" s="43">
        <f ca="1">_xll.BInterpol('Base CDI'!$H$4:$H$28,'Base CDI'!$J$4:$J$29,S5107,"Cubic","Extrapolate=Linear","MultiX=Average","Skip=True","Sort=True")</f>
        <v>14.461519835841315</v>
      </c>
      <c r="U5107" s="43">
        <f ca="1">_xll.BInterpol('Base CDI'!$H$4:$H$28,'Base CDI'!$I$4:$I$29,S5107,"Cubic","Extrapolate=Linear","MultiX=Average","Skip=True","Sort=True")</f>
        <v>14.301299589603282</v>
      </c>
    </row>
    <row r="5108" spans="16:21" x14ac:dyDescent="0.25">
      <c r="P5108" s="10">
        <v>41936</v>
      </c>
      <c r="Q5108">
        <v>34.84066</v>
      </c>
      <c r="S5108" s="42">
        <f t="shared" ca="1" si="84"/>
        <v>50869</v>
      </c>
      <c r="T5108" s="43">
        <f ca="1">_xll.BInterpol('Base CDI'!$H$4:$H$28,'Base CDI'!$J$4:$J$29,S5108,"Cubic","Extrapolate=Linear","MultiX=Average","Skip=True","Sort=True")</f>
        <v>14.46152530779754</v>
      </c>
      <c r="U5108" s="43">
        <f ca="1">_xll.BInterpol('Base CDI'!$H$4:$H$28,'Base CDI'!$I$4:$I$29,S5108,"Cubic","Extrapolate=Linear","MultiX=Average","Skip=True","Sort=True")</f>
        <v>14.301313269493843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50870</v>
      </c>
      <c r="T5109" s="43">
        <f ca="1">_xll.BInterpol('Base CDI'!$H$4:$H$28,'Base CDI'!$J$4:$J$29,S5109,"Cubic","Extrapolate=Linear","MultiX=Average","Skip=True","Sort=True")</f>
        <v>14.461530779753764</v>
      </c>
      <c r="U5109" s="43">
        <f ca="1">_xll.BInterpol('Base CDI'!$H$4:$H$28,'Base CDI'!$I$4:$I$29,S5109,"Cubic","Extrapolate=Linear","MultiX=Average","Skip=True","Sort=True")</f>
        <v>14.301326949384404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50871</v>
      </c>
      <c r="T5110" s="43">
        <f ca="1">_xll.BInterpol('Base CDI'!$H$4:$H$28,'Base CDI'!$J$4:$J$29,S5110,"Cubic","Extrapolate=Linear","MultiX=Average","Skip=True","Sort=True")</f>
        <v>14.461536251709989</v>
      </c>
      <c r="U5110" s="43">
        <f ca="1">_xll.BInterpol('Base CDI'!$H$4:$H$28,'Base CDI'!$I$4:$I$29,S5110,"Cubic","Extrapolate=Linear","MultiX=Average","Skip=True","Sort=True")</f>
        <v>14.301340629274964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50872</v>
      </c>
      <c r="T5111" s="43">
        <f ca="1">_xll.BInterpol('Base CDI'!$H$4:$H$28,'Base CDI'!$J$4:$J$29,S5111,"Cubic","Extrapolate=Linear","MultiX=Average","Skip=True","Sort=True")</f>
        <v>14.461541723666214</v>
      </c>
      <c r="U5111" s="43">
        <f ca="1">_xll.BInterpol('Base CDI'!$H$4:$H$28,'Base CDI'!$I$4:$I$29,S5111,"Cubic","Extrapolate=Linear","MultiX=Average","Skip=True","Sort=True")</f>
        <v>14.301354309165525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50873</v>
      </c>
      <c r="T5112" s="43">
        <f ca="1">_xll.BInterpol('Base CDI'!$H$4:$H$28,'Base CDI'!$J$4:$J$29,S5112,"Cubic","Extrapolate=Linear","MultiX=Average","Skip=True","Sort=True")</f>
        <v>14.461547195622437</v>
      </c>
      <c r="U5112" s="43">
        <f ca="1">_xll.BInterpol('Base CDI'!$H$4:$H$28,'Base CDI'!$I$4:$I$29,S5112,"Cubic","Extrapolate=Linear","MultiX=Average","Skip=True","Sort=True")</f>
        <v>14.301367989056086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50874</v>
      </c>
      <c r="T5113" s="43">
        <f ca="1">_xll.BInterpol('Base CDI'!$H$4:$H$28,'Base CDI'!$J$4:$J$29,S5113,"Cubic","Extrapolate=Linear","MultiX=Average","Skip=True","Sort=True")</f>
        <v>14.461552667578662</v>
      </c>
      <c r="U5113" s="43">
        <f ca="1">_xll.BInterpol('Base CDI'!$H$4:$H$28,'Base CDI'!$I$4:$I$29,S5113,"Cubic","Extrapolate=Linear","MultiX=Average","Skip=True","Sort=True")</f>
        <v>14.301381668946647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50875</v>
      </c>
      <c r="T5114" s="43">
        <f ca="1">_xll.BInterpol('Base CDI'!$H$4:$H$28,'Base CDI'!$J$4:$J$29,S5114,"Cubic","Extrapolate=Linear","MultiX=Average","Skip=True","Sort=True")</f>
        <v>14.461558139534885</v>
      </c>
      <c r="U5114" s="43">
        <f ca="1">_xll.BInterpol('Base CDI'!$H$4:$H$28,'Base CDI'!$I$4:$I$29,S5114,"Cubic","Extrapolate=Linear","MultiX=Average","Skip=True","Sort=True")</f>
        <v>14.301395348837207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50876</v>
      </c>
      <c r="T5115" s="43">
        <f ca="1">_xll.BInterpol('Base CDI'!$H$4:$H$28,'Base CDI'!$J$4:$J$29,S5115,"Cubic","Extrapolate=Linear","MultiX=Average","Skip=True","Sort=True")</f>
        <v>14.46156361149111</v>
      </c>
      <c r="U5115" s="43">
        <f ca="1">_xll.BInterpol('Base CDI'!$H$4:$H$28,'Base CDI'!$I$4:$I$29,S5115,"Cubic","Extrapolate=Linear","MultiX=Average","Skip=True","Sort=True")</f>
        <v>14.301409028727768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50877</v>
      </c>
      <c r="T5116" s="43">
        <f ca="1">_xll.BInterpol('Base CDI'!$H$4:$H$28,'Base CDI'!$J$4:$J$29,S5116,"Cubic","Extrapolate=Linear","MultiX=Average","Skip=True","Sort=True")</f>
        <v>14.461569083447335</v>
      </c>
      <c r="U5116" s="43">
        <f ca="1">_xll.BInterpol('Base CDI'!$H$4:$H$28,'Base CDI'!$I$4:$I$29,S5116,"Cubic","Extrapolate=Linear","MultiX=Average","Skip=True","Sort=True")</f>
        <v>14.301422708618331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50878</v>
      </c>
      <c r="T5117" s="43">
        <f ca="1">_xll.BInterpol('Base CDI'!$H$4:$H$28,'Base CDI'!$J$4:$J$29,S5117,"Cubic","Extrapolate=Linear","MultiX=Average","Skip=True","Sort=True")</f>
        <v>14.461574555403558</v>
      </c>
      <c r="U5117" s="43">
        <f ca="1">_xll.BInterpol('Base CDI'!$H$4:$H$28,'Base CDI'!$I$4:$I$29,S5117,"Cubic","Extrapolate=Linear","MultiX=Average","Skip=True","Sort=True")</f>
        <v>14.301436388508892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50879</v>
      </c>
      <c r="T5118" s="43">
        <f ca="1">_xll.BInterpol('Base CDI'!$H$4:$H$28,'Base CDI'!$J$4:$J$29,S5118,"Cubic","Extrapolate=Linear","MultiX=Average","Skip=True","Sort=True")</f>
        <v>14.461580027359783</v>
      </c>
      <c r="U5118" s="43">
        <f ca="1">_xll.BInterpol('Base CDI'!$H$4:$H$28,'Base CDI'!$I$4:$I$29,S5118,"Cubic","Extrapolate=Linear","MultiX=Average","Skip=True","Sort=True")</f>
        <v>14.301450068399452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50880</v>
      </c>
      <c r="T5119" s="43">
        <f ca="1">_xll.BInterpol('Base CDI'!$H$4:$H$28,'Base CDI'!$J$4:$J$29,S5119,"Cubic","Extrapolate=Linear","MultiX=Average","Skip=True","Sort=True")</f>
        <v>14.461585499316008</v>
      </c>
      <c r="U5119" s="43">
        <f ca="1">_xll.BInterpol('Base CDI'!$H$4:$H$28,'Base CDI'!$I$4:$I$29,S5119,"Cubic","Extrapolate=Linear","MultiX=Average","Skip=True","Sort=True")</f>
        <v>14.301463748290013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50881</v>
      </c>
      <c r="T5120" s="43">
        <f ca="1">_xll.BInterpol('Base CDI'!$H$4:$H$28,'Base CDI'!$J$4:$J$29,S5120,"Cubic","Extrapolate=Linear","MultiX=Average","Skip=True","Sort=True")</f>
        <v>14.461590971272232</v>
      </c>
      <c r="U5120" s="43">
        <f ca="1">_xll.BInterpol('Base CDI'!$H$4:$H$28,'Base CDI'!$I$4:$I$29,S5120,"Cubic","Extrapolate=Linear","MultiX=Average","Skip=True","Sort=True")</f>
        <v>14.301477428180574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50882</v>
      </c>
      <c r="T5121" s="43">
        <f ca="1">_xll.BInterpol('Base CDI'!$H$4:$H$28,'Base CDI'!$J$4:$J$29,S5121,"Cubic","Extrapolate=Linear","MultiX=Average","Skip=True","Sort=True")</f>
        <v>14.461596443228457</v>
      </c>
      <c r="U5121" s="43">
        <f ca="1">_xll.BInterpol('Base CDI'!$H$4:$H$28,'Base CDI'!$I$4:$I$29,S5121,"Cubic","Extrapolate=Linear","MultiX=Average","Skip=True","Sort=True")</f>
        <v>14.301491108071135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50883</v>
      </c>
      <c r="T5122" s="43">
        <f ca="1">_xll.BInterpol('Base CDI'!$H$4:$H$28,'Base CDI'!$J$4:$J$29,S5122,"Cubic","Extrapolate=Linear","MultiX=Average","Skip=True","Sort=True")</f>
        <v>14.46160191518468</v>
      </c>
      <c r="U5122" s="43">
        <f ca="1">_xll.BInterpol('Base CDI'!$H$4:$H$28,'Base CDI'!$I$4:$I$29,S5122,"Cubic","Extrapolate=Linear","MultiX=Average","Skip=True","Sort=True")</f>
        <v>14.301504787961695</v>
      </c>
    </row>
    <row r="5123" spans="16:21" x14ac:dyDescent="0.25">
      <c r="P5123" s="10">
        <v>41957</v>
      </c>
      <c r="Q5123">
        <v>35.05809</v>
      </c>
      <c r="S5123" s="42">
        <f t="shared" ca="1" si="84"/>
        <v>50884</v>
      </c>
      <c r="T5123" s="43">
        <f ca="1">_xll.BInterpol('Base CDI'!$H$4:$H$28,'Base CDI'!$J$4:$J$29,S5123,"Cubic","Extrapolate=Linear","MultiX=Average","Skip=True","Sort=True")</f>
        <v>14.461607387140905</v>
      </c>
      <c r="U5123" s="43">
        <f ca="1">_xll.BInterpol('Base CDI'!$H$4:$H$28,'Base CDI'!$I$4:$I$29,S5123,"Cubic","Extrapolate=Linear","MultiX=Average","Skip=True","Sort=True")</f>
        <v>14.301518467852256</v>
      </c>
    </row>
    <row r="5124" spans="16:21" x14ac:dyDescent="0.25">
      <c r="P5124" s="10">
        <v>41960</v>
      </c>
      <c r="Q5124">
        <v>35.07273</v>
      </c>
      <c r="S5124" s="42">
        <f t="shared" ca="1" si="84"/>
        <v>50885</v>
      </c>
      <c r="T5124" s="43">
        <f ca="1">_xll.BInterpol('Base CDI'!$H$4:$H$28,'Base CDI'!$J$4:$J$29,S5124,"Cubic","Extrapolate=Linear","MultiX=Average","Skip=True","Sort=True")</f>
        <v>14.46161285909713</v>
      </c>
      <c r="U5124" s="43">
        <f ca="1">_xll.BInterpol('Base CDI'!$H$4:$H$28,'Base CDI'!$I$4:$I$29,S5124,"Cubic","Extrapolate=Linear","MultiX=Average","Skip=True","Sort=True")</f>
        <v>14.301532147742817</v>
      </c>
    </row>
    <row r="5125" spans="16:21" x14ac:dyDescent="0.25">
      <c r="P5125" s="10">
        <v>41961</v>
      </c>
      <c r="Q5125">
        <v>35.08737</v>
      </c>
      <c r="S5125" s="42">
        <f t="shared" ca="1" si="84"/>
        <v>50886</v>
      </c>
      <c r="T5125" s="43">
        <f ca="1">_xll.BInterpol('Base CDI'!$H$4:$H$28,'Base CDI'!$J$4:$J$29,S5125,"Cubic","Extrapolate=Linear","MultiX=Average","Skip=True","Sort=True")</f>
        <v>14.461618331053353</v>
      </c>
      <c r="U5125" s="43">
        <f ca="1">_xll.BInterpol('Base CDI'!$H$4:$H$28,'Base CDI'!$I$4:$I$29,S5125,"Cubic","Extrapolate=Linear","MultiX=Average","Skip=True","Sort=True")</f>
        <v>14.301545827633378</v>
      </c>
    </row>
    <row r="5126" spans="16:21" x14ac:dyDescent="0.25">
      <c r="P5126" s="10">
        <v>41962</v>
      </c>
      <c r="Q5126">
        <v>35.10201</v>
      </c>
      <c r="S5126" s="42">
        <f t="shared" ca="1" si="84"/>
        <v>50887</v>
      </c>
      <c r="T5126" s="43">
        <f ca="1">_xll.BInterpol('Base CDI'!$H$4:$H$28,'Base CDI'!$J$4:$J$29,S5126,"Cubic","Extrapolate=Linear","MultiX=Average","Skip=True","Sort=True")</f>
        <v>14.461623803009578</v>
      </c>
      <c r="U5126" s="43">
        <f ca="1">_xll.BInterpol('Base CDI'!$H$4:$H$28,'Base CDI'!$I$4:$I$29,S5126,"Cubic","Extrapolate=Linear","MultiX=Average","Skip=True","Sort=True")</f>
        <v>14.301559507523939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50888</v>
      </c>
      <c r="T5127" s="43">
        <f ca="1">_xll.BInterpol('Base CDI'!$H$4:$H$28,'Base CDI'!$J$4:$J$29,S5127,"Cubic","Extrapolate=Linear","MultiX=Average","Skip=True","Sort=True")</f>
        <v>14.461629274965803</v>
      </c>
      <c r="U5127" s="43">
        <f ca="1">_xll.BInterpol('Base CDI'!$H$4:$H$28,'Base CDI'!$I$4:$I$29,S5127,"Cubic","Extrapolate=Linear","MultiX=Average","Skip=True","Sort=True")</f>
        <v>14.301573187414499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50889</v>
      </c>
      <c r="T5128" s="43">
        <f ca="1">_xll.BInterpol('Base CDI'!$H$4:$H$28,'Base CDI'!$J$4:$J$29,S5128,"Cubic","Extrapolate=Linear","MultiX=Average","Skip=True","Sort=True")</f>
        <v>14.461634746922027</v>
      </c>
      <c r="U5128" s="43">
        <f ca="1">_xll.BInterpol('Base CDI'!$H$4:$H$28,'Base CDI'!$I$4:$I$29,S5128,"Cubic","Extrapolate=Linear","MultiX=Average","Skip=True","Sort=True")</f>
        <v>14.30158686730506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50890</v>
      </c>
      <c r="T5129" s="43">
        <f ca="1">_xll.BInterpol('Base CDI'!$H$4:$H$28,'Base CDI'!$J$4:$J$29,S5129,"Cubic","Extrapolate=Linear","MultiX=Average","Skip=True","Sort=True")</f>
        <v>14.461640218878252</v>
      </c>
      <c r="U5129" s="43">
        <f ca="1">_xll.BInterpol('Base CDI'!$H$4:$H$28,'Base CDI'!$I$4:$I$29,S5129,"Cubic","Extrapolate=Linear","MultiX=Average","Skip=True","Sort=True")</f>
        <v>14.301600547195621</v>
      </c>
    </row>
    <row r="5130" spans="16:21" x14ac:dyDescent="0.25">
      <c r="P5130" s="10">
        <v>41968</v>
      </c>
      <c r="Q5130">
        <v>35.16066</v>
      </c>
      <c r="S5130" s="42">
        <f t="shared" ca="1" si="84"/>
        <v>50891</v>
      </c>
      <c r="T5130" s="43">
        <f ca="1">_xll.BInterpol('Base CDI'!$H$4:$H$28,'Base CDI'!$J$4:$J$29,S5130,"Cubic","Extrapolate=Linear","MultiX=Average","Skip=True","Sort=True")</f>
        <v>14.461645690834475</v>
      </c>
      <c r="U5130" s="43">
        <f ca="1">_xll.BInterpol('Base CDI'!$H$4:$H$28,'Base CDI'!$I$4:$I$29,S5130,"Cubic","Extrapolate=Linear","MultiX=Average","Skip=True","Sort=True")</f>
        <v>14.301614227086182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50892</v>
      </c>
      <c r="T5131" s="43">
        <f ca="1">_xll.BInterpol('Base CDI'!$H$4:$H$28,'Base CDI'!$J$4:$J$29,S5131,"Cubic","Extrapolate=Linear","MultiX=Average","Skip=True","Sort=True")</f>
        <v>14.4616511627907</v>
      </c>
      <c r="U5131" s="43">
        <f ca="1">_xll.BInterpol('Base CDI'!$H$4:$H$28,'Base CDI'!$I$4:$I$29,S5131,"Cubic","Extrapolate=Linear","MultiX=Average","Skip=True","Sort=True")</f>
        <v>14.301627906976742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50893</v>
      </c>
      <c r="T5132" s="43">
        <f ca="1">_xll.BInterpol('Base CDI'!$H$4:$H$28,'Base CDI'!$J$4:$J$29,S5132,"Cubic","Extrapolate=Linear","MultiX=Average","Skip=True","Sort=True")</f>
        <v>14.461656634746925</v>
      </c>
      <c r="U5132" s="43">
        <f ca="1">_xll.BInterpol('Base CDI'!$H$4:$H$28,'Base CDI'!$I$4:$I$29,S5132,"Cubic","Extrapolate=Linear","MultiX=Average","Skip=True","Sort=True")</f>
        <v>14.301641586867303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50894</v>
      </c>
      <c r="T5133" s="43">
        <f ca="1">_xll.BInterpol('Base CDI'!$H$4:$H$28,'Base CDI'!$J$4:$J$29,S5133,"Cubic","Extrapolate=Linear","MultiX=Average","Skip=True","Sort=True")</f>
        <v>14.461662106703148</v>
      </c>
      <c r="U5133" s="43">
        <f ca="1">_xll.BInterpol('Base CDI'!$H$4:$H$28,'Base CDI'!$I$4:$I$29,S5133,"Cubic","Extrapolate=Linear","MultiX=Average","Skip=True","Sort=True")</f>
        <v>14.301655266757864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50895</v>
      </c>
      <c r="T5134" s="43">
        <f ca="1">_xll.BInterpol('Base CDI'!$H$4:$H$28,'Base CDI'!$J$4:$J$29,S5134,"Cubic","Extrapolate=Linear","MultiX=Average","Skip=True","Sort=True")</f>
        <v>14.461667578659373</v>
      </c>
      <c r="U5134" s="43">
        <f ca="1">_xll.BInterpol('Base CDI'!$H$4:$H$28,'Base CDI'!$I$4:$I$29,S5134,"Cubic","Extrapolate=Linear","MultiX=Average","Skip=True","Sort=True")</f>
        <v>14.301668946648427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50896</v>
      </c>
      <c r="T5135" s="43">
        <f ca="1">_xll.BInterpol('Base CDI'!$H$4:$H$28,'Base CDI'!$J$4:$J$29,S5135,"Cubic","Extrapolate=Linear","MultiX=Average","Skip=True","Sort=True")</f>
        <v>14.461673050615598</v>
      </c>
      <c r="U5135" s="43">
        <f ca="1">_xll.BInterpol('Base CDI'!$H$4:$H$28,'Base CDI'!$I$4:$I$29,S5135,"Cubic","Extrapolate=Linear","MultiX=Average","Skip=True","Sort=True")</f>
        <v>14.301682626538987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50897</v>
      </c>
      <c r="T5136" s="43">
        <f ca="1">_xll.BInterpol('Base CDI'!$H$4:$H$28,'Base CDI'!$J$4:$J$29,S5136,"Cubic","Extrapolate=Linear","MultiX=Average","Skip=True","Sort=True")</f>
        <v>14.461678522571821</v>
      </c>
      <c r="U5136" s="43">
        <f ca="1">_xll.BInterpol('Base CDI'!$H$4:$H$28,'Base CDI'!$I$4:$I$29,S5136,"Cubic","Extrapolate=Linear","MultiX=Average","Skip=True","Sort=True")</f>
        <v>14.301696306429548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50898</v>
      </c>
      <c r="T5137" s="43">
        <f ca="1">_xll.BInterpol('Base CDI'!$H$4:$H$28,'Base CDI'!$J$4:$J$29,S5137,"Cubic","Extrapolate=Linear","MultiX=Average","Skip=True","Sort=True")</f>
        <v>14.461683994528046</v>
      </c>
      <c r="U5137" s="43">
        <f ca="1">_xll.BInterpol('Base CDI'!$H$4:$H$28,'Base CDI'!$I$4:$I$29,S5137,"Cubic","Extrapolate=Linear","MultiX=Average","Skip=True","Sort=True")</f>
        <v>14.301709986320109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50899</v>
      </c>
      <c r="T5138" s="43">
        <f ca="1">_xll.BInterpol('Base CDI'!$H$4:$H$28,'Base CDI'!$J$4:$J$29,S5138,"Cubic","Extrapolate=Linear","MultiX=Average","Skip=True","Sort=True")</f>
        <v>14.46168946648427</v>
      </c>
      <c r="U5138" s="43">
        <f ca="1">_xll.BInterpol('Base CDI'!$H$4:$H$28,'Base CDI'!$I$4:$I$29,S5138,"Cubic","Extrapolate=Linear","MultiX=Average","Skip=True","Sort=True")</f>
        <v>14.30172366621067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50900</v>
      </c>
      <c r="T5139" s="43">
        <f ca="1">_xll.BInterpol('Base CDI'!$H$4:$H$28,'Base CDI'!$J$4:$J$29,S5139,"Cubic","Extrapolate=Linear","MultiX=Average","Skip=True","Sort=True")</f>
        <v>14.461694938440495</v>
      </c>
      <c r="U5139" s="43">
        <f ca="1">_xll.BInterpol('Base CDI'!$H$4:$H$28,'Base CDI'!$I$4:$I$29,S5139,"Cubic","Extrapolate=Linear","MultiX=Average","Skip=True","Sort=True")</f>
        <v>14.30173734610123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50901</v>
      </c>
      <c r="T5140" s="43">
        <f ca="1">_xll.BInterpol('Base CDI'!$H$4:$H$28,'Base CDI'!$J$4:$J$29,S5140,"Cubic","Extrapolate=Linear","MultiX=Average","Skip=True","Sort=True")</f>
        <v>14.46170041039672</v>
      </c>
      <c r="U5140" s="43">
        <f ca="1">_xll.BInterpol('Base CDI'!$H$4:$H$28,'Base CDI'!$I$4:$I$29,S5140,"Cubic","Extrapolate=Linear","MultiX=Average","Skip=True","Sort=True")</f>
        <v>14.301751025991791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50902</v>
      </c>
      <c r="T5141" s="43">
        <f ca="1">_xll.BInterpol('Base CDI'!$H$4:$H$28,'Base CDI'!$J$4:$J$29,S5141,"Cubic","Extrapolate=Linear","MultiX=Average","Skip=True","Sort=True")</f>
        <v>14.461705882352943</v>
      </c>
      <c r="U5141" s="43">
        <f ca="1">_xll.BInterpol('Base CDI'!$H$4:$H$28,'Base CDI'!$I$4:$I$29,S5141,"Cubic","Extrapolate=Linear","MultiX=Average","Skip=True","Sort=True")</f>
        <v>14.301764705882352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50903</v>
      </c>
      <c r="T5142" s="43">
        <f ca="1">_xll.BInterpol('Base CDI'!$H$4:$H$28,'Base CDI'!$J$4:$J$29,S5142,"Cubic","Extrapolate=Linear","MultiX=Average","Skip=True","Sort=True")</f>
        <v>14.461711354309168</v>
      </c>
      <c r="U5142" s="43">
        <f ca="1">_xll.BInterpol('Base CDI'!$H$4:$H$28,'Base CDI'!$I$4:$I$29,S5142,"Cubic","Extrapolate=Linear","MultiX=Average","Skip=True","Sort=True")</f>
        <v>14.301778385772913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50904</v>
      </c>
      <c r="T5143" s="43">
        <f ca="1">_xll.BInterpol('Base CDI'!$H$4:$H$28,'Base CDI'!$J$4:$J$29,S5143,"Cubic","Extrapolate=Linear","MultiX=Average","Skip=True","Sort=True")</f>
        <v>14.461716826265393</v>
      </c>
      <c r="U5143" s="43">
        <f ca="1">_xll.BInterpol('Base CDI'!$H$4:$H$28,'Base CDI'!$I$4:$I$29,S5143,"Cubic","Extrapolate=Linear","MultiX=Average","Skip=True","Sort=True")</f>
        <v>14.301792065663474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50905</v>
      </c>
      <c r="T5144" s="43">
        <f ca="1">_xll.BInterpol('Base CDI'!$H$4:$H$28,'Base CDI'!$J$4:$J$29,S5144,"Cubic","Extrapolate=Linear","MultiX=Average","Skip=True","Sort=True")</f>
        <v>14.461722298221616</v>
      </c>
      <c r="U5144" s="43">
        <f ca="1">_xll.BInterpol('Base CDI'!$H$4:$H$28,'Base CDI'!$I$4:$I$29,S5144,"Cubic","Extrapolate=Linear","MultiX=Average","Skip=True","Sort=True")</f>
        <v>14.301805745554034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50906</v>
      </c>
      <c r="T5145" s="43">
        <f ca="1">_xll.BInterpol('Base CDI'!$H$4:$H$28,'Base CDI'!$J$4:$J$29,S5145,"Cubic","Extrapolate=Linear","MultiX=Average","Skip=True","Sort=True")</f>
        <v>14.461727770177841</v>
      </c>
      <c r="U5145" s="43">
        <f ca="1">_xll.BInterpol('Base CDI'!$H$4:$H$28,'Base CDI'!$I$4:$I$29,S5145,"Cubic","Extrapolate=Linear","MultiX=Average","Skip=True","Sort=True")</f>
        <v>14.301819425444595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50907</v>
      </c>
      <c r="T5146" s="43">
        <f ca="1">_xll.BInterpol('Base CDI'!$H$4:$H$28,'Base CDI'!$J$4:$J$29,S5146,"Cubic","Extrapolate=Linear","MultiX=Average","Skip=True","Sort=True")</f>
        <v>14.461733242134065</v>
      </c>
      <c r="U5146" s="43">
        <f ca="1">_xll.BInterpol('Base CDI'!$H$4:$H$28,'Base CDI'!$I$4:$I$29,S5146,"Cubic","Extrapolate=Linear","MultiX=Average","Skip=True","Sort=True")</f>
        <v>14.301833105335156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50908</v>
      </c>
      <c r="T5147" s="43">
        <f ca="1">_xll.BInterpol('Base CDI'!$H$4:$H$28,'Base CDI'!$J$4:$J$29,S5147,"Cubic","Extrapolate=Linear","MultiX=Average","Skip=True","Sort=True")</f>
        <v>14.46173871409029</v>
      </c>
      <c r="U5147" s="43">
        <f ca="1">_xll.BInterpol('Base CDI'!$H$4:$H$28,'Base CDI'!$I$4:$I$29,S5147,"Cubic","Extrapolate=Linear","MultiX=Average","Skip=True","Sort=True")</f>
        <v>14.301846785225717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50909</v>
      </c>
      <c r="T5148" s="43">
        <f ca="1">_xll.BInterpol('Base CDI'!$H$4:$H$28,'Base CDI'!$J$4:$J$29,S5148,"Cubic","Extrapolate=Linear","MultiX=Average","Skip=True","Sort=True")</f>
        <v>14.461744186046515</v>
      </c>
      <c r="U5148" s="43">
        <f ca="1">_xll.BInterpol('Base CDI'!$H$4:$H$28,'Base CDI'!$I$4:$I$29,S5148,"Cubic","Extrapolate=Linear","MultiX=Average","Skip=True","Sort=True")</f>
        <v>14.301860465116278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50910</v>
      </c>
      <c r="T5149" s="43">
        <f ca="1">_xll.BInterpol('Base CDI'!$H$4:$H$28,'Base CDI'!$J$4:$J$29,S5149,"Cubic","Extrapolate=Linear","MultiX=Average","Skip=True","Sort=True")</f>
        <v>14.461749658002738</v>
      </c>
      <c r="U5149" s="43">
        <f ca="1">_xll.BInterpol('Base CDI'!$H$4:$H$28,'Base CDI'!$I$4:$I$29,S5149,"Cubic","Extrapolate=Linear","MultiX=Average","Skip=True","Sort=True")</f>
        <v>14.301874145006838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50911</v>
      </c>
      <c r="T5150" s="43">
        <f ca="1">_xll.BInterpol('Base CDI'!$H$4:$H$28,'Base CDI'!$J$4:$J$29,S5150,"Cubic","Extrapolate=Linear","MultiX=Average","Skip=True","Sort=True")</f>
        <v>14.461755129958963</v>
      </c>
      <c r="U5150" s="43">
        <f ca="1">_xll.BInterpol('Base CDI'!$H$4:$H$28,'Base CDI'!$I$4:$I$29,S5150,"Cubic","Extrapolate=Linear","MultiX=Average","Skip=True","Sort=True")</f>
        <v>14.301887824897399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50912</v>
      </c>
      <c r="T5151" s="43">
        <f ca="1">_xll.BInterpol('Base CDI'!$H$4:$H$28,'Base CDI'!$J$4:$J$29,S5151,"Cubic","Extrapolate=Linear","MultiX=Average","Skip=True","Sort=True")</f>
        <v>14.461760601915188</v>
      </c>
      <c r="U5151" s="43">
        <f ca="1">_xll.BInterpol('Base CDI'!$H$4:$H$28,'Base CDI'!$I$4:$I$29,S5151,"Cubic","Extrapolate=Linear","MultiX=Average","Skip=True","Sort=True")</f>
        <v>14.30190150478796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50913</v>
      </c>
      <c r="T5152" s="43">
        <f ca="1">_xll.BInterpol('Base CDI'!$H$4:$H$28,'Base CDI'!$J$4:$J$29,S5152,"Cubic","Extrapolate=Linear","MultiX=Average","Skip=True","Sort=True")</f>
        <v>14.461766073871411</v>
      </c>
      <c r="U5152" s="43">
        <f ca="1">_xll.BInterpol('Base CDI'!$H$4:$H$28,'Base CDI'!$I$4:$I$29,S5152,"Cubic","Extrapolate=Linear","MultiX=Average","Skip=True","Sort=True")</f>
        <v>14.301915184678521</v>
      </c>
    </row>
    <row r="5153" spans="16:21" x14ac:dyDescent="0.25">
      <c r="P5153" s="10">
        <v>42002</v>
      </c>
      <c r="Q5153">
        <v>35.50967</v>
      </c>
      <c r="S5153" s="42">
        <f t="shared" ca="1" si="85"/>
        <v>50914</v>
      </c>
      <c r="T5153" s="43">
        <f ca="1">_xll.BInterpol('Base CDI'!$H$4:$H$28,'Base CDI'!$J$4:$J$29,S5153,"Cubic","Extrapolate=Linear","MultiX=Average","Skip=True","Sort=True")</f>
        <v>14.461771545827636</v>
      </c>
      <c r="U5153" s="43">
        <f ca="1">_xll.BInterpol('Base CDI'!$H$4:$H$28,'Base CDI'!$I$4:$I$29,S5153,"Cubic","Extrapolate=Linear","MultiX=Average","Skip=True","Sort=True")</f>
        <v>14.301928864569083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50915</v>
      </c>
      <c r="T5154" s="43">
        <f ca="1">_xll.BInterpol('Base CDI'!$H$4:$H$28,'Base CDI'!$J$4:$J$29,S5154,"Cubic","Extrapolate=Linear","MultiX=Average","Skip=True","Sort=True")</f>
        <v>14.461777017783859</v>
      </c>
      <c r="U5154" s="43">
        <f ca="1">_xll.BInterpol('Base CDI'!$H$4:$H$28,'Base CDI'!$I$4:$I$29,S5154,"Cubic","Extrapolate=Linear","MultiX=Average","Skip=True","Sort=True")</f>
        <v>14.301942544459644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50916</v>
      </c>
      <c r="T5155" s="43">
        <f ca="1">_xll.BInterpol('Base CDI'!$H$4:$H$28,'Base CDI'!$J$4:$J$29,S5155,"Cubic","Extrapolate=Linear","MultiX=Average","Skip=True","Sort=True")</f>
        <v>14.461782489740084</v>
      </c>
      <c r="U5155" s="43">
        <f ca="1">_xll.BInterpol('Base CDI'!$H$4:$H$28,'Base CDI'!$I$4:$I$29,S5155,"Cubic","Extrapolate=Linear","MultiX=Average","Skip=True","Sort=True")</f>
        <v>14.301956224350205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50917</v>
      </c>
      <c r="T5156" s="43">
        <f ca="1">_xll.BInterpol('Base CDI'!$H$4:$H$28,'Base CDI'!$J$4:$J$29,S5156,"Cubic","Extrapolate=Linear","MultiX=Average","Skip=True","Sort=True")</f>
        <v>14.461787961696309</v>
      </c>
      <c r="U5156" s="43">
        <f ca="1">_xll.BInterpol('Base CDI'!$H$4:$H$28,'Base CDI'!$I$4:$I$29,S5156,"Cubic","Extrapolate=Linear","MultiX=Average","Skip=True","Sort=True")</f>
        <v>14.301969904240766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50918</v>
      </c>
      <c r="T5157" s="43">
        <f ca="1">_xll.BInterpol('Base CDI'!$H$4:$H$28,'Base CDI'!$J$4:$J$29,S5157,"Cubic","Extrapolate=Linear","MultiX=Average","Skip=True","Sort=True")</f>
        <v>14.461793433652533</v>
      </c>
      <c r="U5157" s="43">
        <f ca="1">_xll.BInterpol('Base CDI'!$H$4:$H$28,'Base CDI'!$I$4:$I$29,S5157,"Cubic","Extrapolate=Linear","MultiX=Average","Skip=True","Sort=True")</f>
        <v>14.301983584131326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50919</v>
      </c>
      <c r="T5158" s="43">
        <f ca="1">_xll.BInterpol('Base CDI'!$H$4:$H$28,'Base CDI'!$J$4:$J$29,S5158,"Cubic","Extrapolate=Linear","MultiX=Average","Skip=True","Sort=True")</f>
        <v>14.461798905608758</v>
      </c>
      <c r="U5158" s="43">
        <f ca="1">_xll.BInterpol('Base CDI'!$H$4:$H$28,'Base CDI'!$I$4:$I$29,S5158,"Cubic","Extrapolate=Linear","MultiX=Average","Skip=True","Sort=True")</f>
        <v>14.301997264021887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50920</v>
      </c>
      <c r="T5159" s="43">
        <f ca="1">_xll.BInterpol('Base CDI'!$H$4:$H$28,'Base CDI'!$J$4:$J$29,S5159,"Cubic","Extrapolate=Linear","MultiX=Average","Skip=True","Sort=True")</f>
        <v>14.461804377564981</v>
      </c>
      <c r="U5159" s="43">
        <f ca="1">_xll.BInterpol('Base CDI'!$H$4:$H$28,'Base CDI'!$I$4:$I$29,S5159,"Cubic","Extrapolate=Linear","MultiX=Average","Skip=True","Sort=True")</f>
        <v>14.302010943912448</v>
      </c>
    </row>
    <row r="5160" spans="16:21" x14ac:dyDescent="0.25">
      <c r="P5160" s="10">
        <v>42012</v>
      </c>
      <c r="Q5160">
        <v>35.61786</v>
      </c>
      <c r="S5160" s="42">
        <f t="shared" ca="1" si="85"/>
        <v>50921</v>
      </c>
      <c r="T5160" s="43">
        <f ca="1">_xll.BInterpol('Base CDI'!$H$4:$H$28,'Base CDI'!$J$4:$J$29,S5160,"Cubic","Extrapolate=Linear","MultiX=Average","Skip=True","Sort=True")</f>
        <v>14.461809849521206</v>
      </c>
      <c r="U5160" s="43">
        <f ca="1">_xll.BInterpol('Base CDI'!$H$4:$H$28,'Base CDI'!$I$4:$I$29,S5160,"Cubic","Extrapolate=Linear","MultiX=Average","Skip=True","Sort=True")</f>
        <v>14.302024623803009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50922</v>
      </c>
      <c r="T5161" s="43">
        <f ca="1">_xll.BInterpol('Base CDI'!$H$4:$H$28,'Base CDI'!$J$4:$J$29,S5161,"Cubic","Extrapolate=Linear","MultiX=Average","Skip=True","Sort=True")</f>
        <v>14.461815321477431</v>
      </c>
      <c r="U5161" s="43">
        <f ca="1">_xll.BInterpol('Base CDI'!$H$4:$H$28,'Base CDI'!$I$4:$I$29,S5161,"Cubic","Extrapolate=Linear","MultiX=Average","Skip=True","Sort=True")</f>
        <v>14.302038303693569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50923</v>
      </c>
      <c r="T5162" s="43">
        <f ca="1">_xll.BInterpol('Base CDI'!$H$4:$H$28,'Base CDI'!$J$4:$J$29,S5162,"Cubic","Extrapolate=Linear","MultiX=Average","Skip=True","Sort=True")</f>
        <v>14.461820793433654</v>
      </c>
      <c r="U5162" s="43">
        <f ca="1">_xll.BInterpol('Base CDI'!$H$4:$H$28,'Base CDI'!$I$4:$I$29,S5162,"Cubic","Extrapolate=Linear","MultiX=Average","Skip=True","Sort=True")</f>
        <v>14.30205198358413</v>
      </c>
    </row>
    <row r="5163" spans="16:21" x14ac:dyDescent="0.25">
      <c r="P5163" s="10">
        <v>42017</v>
      </c>
      <c r="Q5163">
        <v>35.66431</v>
      </c>
      <c r="S5163" s="42">
        <f t="shared" ca="1" si="85"/>
        <v>50924</v>
      </c>
      <c r="T5163" s="43">
        <f ca="1">_xll.BInterpol('Base CDI'!$H$4:$H$28,'Base CDI'!$J$4:$J$29,S5163,"Cubic","Extrapolate=Linear","MultiX=Average","Skip=True","Sort=True")</f>
        <v>14.461826265389879</v>
      </c>
      <c r="U5163" s="43">
        <f ca="1">_xll.BInterpol('Base CDI'!$H$4:$H$28,'Base CDI'!$I$4:$I$29,S5163,"Cubic","Extrapolate=Linear","MultiX=Average","Skip=True","Sort=True")</f>
        <v>14.302065663474691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50925</v>
      </c>
      <c r="T5164" s="43">
        <f ca="1">_xll.BInterpol('Base CDI'!$H$4:$H$28,'Base CDI'!$J$4:$J$29,S5164,"Cubic","Extrapolate=Linear","MultiX=Average","Skip=True","Sort=True")</f>
        <v>14.461831737346104</v>
      </c>
      <c r="U5164" s="43">
        <f ca="1">_xll.BInterpol('Base CDI'!$H$4:$H$28,'Base CDI'!$I$4:$I$29,S5164,"Cubic","Extrapolate=Linear","MultiX=Average","Skip=True","Sort=True")</f>
        <v>14.302079343365252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50926</v>
      </c>
      <c r="T5165" s="43">
        <f ca="1">_xll.BInterpol('Base CDI'!$H$4:$H$28,'Base CDI'!$J$4:$J$29,S5165,"Cubic","Extrapolate=Linear","MultiX=Average","Skip=True","Sort=True")</f>
        <v>14.461837209302328</v>
      </c>
      <c r="U5165" s="43">
        <f ca="1">_xll.BInterpol('Base CDI'!$H$4:$H$28,'Base CDI'!$I$4:$I$29,S5165,"Cubic","Extrapolate=Linear","MultiX=Average","Skip=True","Sort=True")</f>
        <v>14.302093023255813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50927</v>
      </c>
      <c r="T5166" s="43">
        <f ca="1">_xll.BInterpol('Base CDI'!$H$4:$H$28,'Base CDI'!$J$4:$J$29,S5166,"Cubic","Extrapolate=Linear","MultiX=Average","Skip=True","Sort=True")</f>
        <v>14.461842681258553</v>
      </c>
      <c r="U5166" s="43">
        <f ca="1">_xll.BInterpol('Base CDI'!$H$4:$H$28,'Base CDI'!$I$4:$I$29,S5166,"Cubic","Extrapolate=Linear","MultiX=Average","Skip=True","Sort=True")</f>
        <v>14.302106703146373</v>
      </c>
    </row>
    <row r="5167" spans="16:21" x14ac:dyDescent="0.25">
      <c r="P5167" s="10">
        <v>42023</v>
      </c>
      <c r="Q5167">
        <v>35.72634</v>
      </c>
      <c r="S5167" s="42">
        <f t="shared" ca="1" si="85"/>
        <v>50928</v>
      </c>
      <c r="T5167" s="43">
        <f ca="1">_xll.BInterpol('Base CDI'!$H$4:$H$28,'Base CDI'!$J$4:$J$29,S5167,"Cubic","Extrapolate=Linear","MultiX=Average","Skip=True","Sort=True")</f>
        <v>14.461848153214776</v>
      </c>
      <c r="U5167" s="43">
        <f ca="1">_xll.BInterpol('Base CDI'!$H$4:$H$28,'Base CDI'!$I$4:$I$29,S5167,"Cubic","Extrapolate=Linear","MultiX=Average","Skip=True","Sort=True")</f>
        <v>14.302120383036934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50929</v>
      </c>
      <c r="T5168" s="43">
        <f ca="1">_xll.BInterpol('Base CDI'!$H$4:$H$28,'Base CDI'!$J$4:$J$29,S5168,"Cubic","Extrapolate=Linear","MultiX=Average","Skip=True","Sort=True")</f>
        <v>14.461853625171001</v>
      </c>
      <c r="U5168" s="43">
        <f ca="1">_xll.BInterpol('Base CDI'!$H$4:$H$28,'Base CDI'!$I$4:$I$29,S5168,"Cubic","Extrapolate=Linear","MultiX=Average","Skip=True","Sort=True")</f>
        <v>14.302134062927495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50930</v>
      </c>
      <c r="T5169" s="43">
        <f ca="1">_xll.BInterpol('Base CDI'!$H$4:$H$28,'Base CDI'!$J$4:$J$29,S5169,"Cubic","Extrapolate=Linear","MultiX=Average","Skip=True","Sort=True")</f>
        <v>14.461859097127226</v>
      </c>
      <c r="U5169" s="43">
        <f ca="1">_xll.BInterpol('Base CDI'!$H$4:$H$28,'Base CDI'!$I$4:$I$29,S5169,"Cubic","Extrapolate=Linear","MultiX=Average","Skip=True","Sort=True")</f>
        <v>14.302147742818056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50931</v>
      </c>
      <c r="T5170" s="43">
        <f ca="1">_xll.BInterpol('Base CDI'!$H$4:$H$28,'Base CDI'!$J$4:$J$29,S5170,"Cubic","Extrapolate=Linear","MultiX=Average","Skip=True","Sort=True")</f>
        <v>14.461864569083449</v>
      </c>
      <c r="U5170" s="43">
        <f ca="1">_xll.BInterpol('Base CDI'!$H$4:$H$28,'Base CDI'!$I$4:$I$29,S5170,"Cubic","Extrapolate=Linear","MultiX=Average","Skip=True","Sort=True")</f>
        <v>14.302161422708616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50932</v>
      </c>
      <c r="T5171" s="43">
        <f ca="1">_xll.BInterpol('Base CDI'!$H$4:$H$28,'Base CDI'!$J$4:$J$29,S5171,"Cubic","Extrapolate=Linear","MultiX=Average","Skip=True","Sort=True")</f>
        <v>14.461870041039674</v>
      </c>
      <c r="U5171" s="43">
        <f ca="1">_xll.BInterpol('Base CDI'!$H$4:$H$28,'Base CDI'!$I$4:$I$29,S5171,"Cubic","Extrapolate=Linear","MultiX=Average","Skip=True","Sort=True")</f>
        <v>14.302175102599177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50933</v>
      </c>
      <c r="T5172" s="43">
        <f ca="1">_xll.BInterpol('Base CDI'!$H$4:$H$28,'Base CDI'!$J$4:$J$29,S5172,"Cubic","Extrapolate=Linear","MultiX=Average","Skip=True","Sort=True")</f>
        <v>14.461875512995899</v>
      </c>
      <c r="U5172" s="43">
        <f ca="1">_xll.BInterpol('Base CDI'!$H$4:$H$28,'Base CDI'!$I$4:$I$29,S5172,"Cubic","Extrapolate=Linear","MultiX=Average","Skip=True","Sort=True")</f>
        <v>14.30218878248974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50934</v>
      </c>
      <c r="T5173" s="43">
        <f ca="1">_xll.BInterpol('Base CDI'!$H$4:$H$28,'Base CDI'!$J$4:$J$29,S5173,"Cubic","Extrapolate=Linear","MultiX=Average","Skip=True","Sort=True")</f>
        <v>14.461880984952122</v>
      </c>
      <c r="U5173" s="43">
        <f ca="1">_xll.BInterpol('Base CDI'!$H$4:$H$28,'Base CDI'!$I$4:$I$29,S5173,"Cubic","Extrapolate=Linear","MultiX=Average","Skip=True","Sort=True")</f>
        <v>14.302202462380301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50935</v>
      </c>
      <c r="T5174" s="43">
        <f ca="1">_xll.BInterpol('Base CDI'!$H$4:$H$28,'Base CDI'!$J$4:$J$29,S5174,"Cubic","Extrapolate=Linear","MultiX=Average","Skip=True","Sort=True")</f>
        <v>14.461886456908347</v>
      </c>
      <c r="U5174" s="43">
        <f ca="1">_xll.BInterpol('Base CDI'!$H$4:$H$28,'Base CDI'!$I$4:$I$29,S5174,"Cubic","Extrapolate=Linear","MultiX=Average","Skip=True","Sort=True")</f>
        <v>14.302216142270861</v>
      </c>
    </row>
    <row r="5175" spans="16:21" x14ac:dyDescent="0.25">
      <c r="P5175" s="10">
        <v>42033</v>
      </c>
      <c r="Q5175">
        <v>35.85398</v>
      </c>
      <c r="S5175" s="42">
        <f t="shared" ca="1" si="85"/>
        <v>50936</v>
      </c>
      <c r="T5175" s="43">
        <f ca="1">_xll.BInterpol('Base CDI'!$H$4:$H$28,'Base CDI'!$J$4:$J$29,S5175,"Cubic","Extrapolate=Linear","MultiX=Average","Skip=True","Sort=True")</f>
        <v>14.461891928864571</v>
      </c>
      <c r="U5175" s="43">
        <f ca="1">_xll.BInterpol('Base CDI'!$H$4:$H$28,'Base CDI'!$I$4:$I$29,S5175,"Cubic","Extrapolate=Linear","MultiX=Average","Skip=True","Sort=True")</f>
        <v>14.302229822161422</v>
      </c>
    </row>
    <row r="5176" spans="16:21" x14ac:dyDescent="0.25">
      <c r="P5176" s="10">
        <v>42034</v>
      </c>
      <c r="Q5176">
        <v>35.87021</v>
      </c>
      <c r="S5176" s="42">
        <f t="shared" ca="1" si="85"/>
        <v>50937</v>
      </c>
      <c r="T5176" s="43">
        <f ca="1">_xll.BInterpol('Base CDI'!$H$4:$H$28,'Base CDI'!$J$4:$J$29,S5176,"Cubic","Extrapolate=Linear","MultiX=Average","Skip=True","Sort=True")</f>
        <v>14.461897400820796</v>
      </c>
      <c r="U5176" s="43">
        <f ca="1">_xll.BInterpol('Base CDI'!$H$4:$H$28,'Base CDI'!$I$4:$I$29,S5176,"Cubic","Extrapolate=Linear","MultiX=Average","Skip=True","Sort=True")</f>
        <v>14.302243502051983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50938</v>
      </c>
      <c r="T5177" s="43">
        <f ca="1">_xll.BInterpol('Base CDI'!$H$4:$H$28,'Base CDI'!$J$4:$J$29,S5177,"Cubic","Extrapolate=Linear","MultiX=Average","Skip=True","Sort=True")</f>
        <v>14.461902872777021</v>
      </c>
      <c r="U5177" s="43">
        <f ca="1">_xll.BInterpol('Base CDI'!$H$4:$H$28,'Base CDI'!$I$4:$I$29,S5177,"Cubic","Extrapolate=Linear","MultiX=Average","Skip=True","Sort=True")</f>
        <v>14.302257181942544</v>
      </c>
    </row>
    <row r="5178" spans="16:21" x14ac:dyDescent="0.25">
      <c r="P5178" s="10">
        <v>42038</v>
      </c>
      <c r="Q5178">
        <v>35.90269</v>
      </c>
      <c r="S5178" s="42">
        <f t="shared" ca="1" si="85"/>
        <v>50939</v>
      </c>
      <c r="T5178" s="43">
        <f ca="1">_xll.BInterpol('Base CDI'!$H$4:$H$28,'Base CDI'!$J$4:$J$29,S5178,"Cubic","Extrapolate=Linear","MultiX=Average","Skip=True","Sort=True")</f>
        <v>14.461908344733244</v>
      </c>
      <c r="U5178" s="43">
        <f ca="1">_xll.BInterpol('Base CDI'!$H$4:$H$28,'Base CDI'!$I$4:$I$29,S5178,"Cubic","Extrapolate=Linear","MultiX=Average","Skip=True","Sort=True")</f>
        <v>14.302270861833104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50940</v>
      </c>
      <c r="T5179" s="43">
        <f ca="1">_xll.BInterpol('Base CDI'!$H$4:$H$28,'Base CDI'!$J$4:$J$29,S5179,"Cubic","Extrapolate=Linear","MultiX=Average","Skip=True","Sort=True")</f>
        <v>14.461913816689469</v>
      </c>
      <c r="U5179" s="43">
        <f ca="1">_xll.BInterpol('Base CDI'!$H$4:$H$28,'Base CDI'!$I$4:$I$29,S5179,"Cubic","Extrapolate=Linear","MultiX=Average","Skip=True","Sort=True")</f>
        <v>14.302284541723665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50941</v>
      </c>
      <c r="T5180" s="43">
        <f ca="1">_xll.BInterpol('Base CDI'!$H$4:$H$28,'Base CDI'!$J$4:$J$29,S5180,"Cubic","Extrapolate=Linear","MultiX=Average","Skip=True","Sort=True")</f>
        <v>14.461919288645694</v>
      </c>
      <c r="U5180" s="43">
        <f ca="1">_xll.BInterpol('Base CDI'!$H$4:$H$28,'Base CDI'!$I$4:$I$29,S5180,"Cubic","Extrapolate=Linear","MultiX=Average","Skip=True","Sort=True")</f>
        <v>14.302298221614226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50942</v>
      </c>
      <c r="T5181" s="43">
        <f ca="1">_xll.BInterpol('Base CDI'!$H$4:$H$28,'Base CDI'!$J$4:$J$29,S5181,"Cubic","Extrapolate=Linear","MultiX=Average","Skip=True","Sort=True")</f>
        <v>14.461924760601917</v>
      </c>
      <c r="U5181" s="43">
        <f ca="1">_xll.BInterpol('Base CDI'!$H$4:$H$28,'Base CDI'!$I$4:$I$29,S5181,"Cubic","Extrapolate=Linear","MultiX=Average","Skip=True","Sort=True")</f>
        <v>14.302311901504787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50943</v>
      </c>
      <c r="T5182" s="43">
        <f ca="1">_xll.BInterpol('Base CDI'!$H$4:$H$28,'Base CDI'!$J$4:$J$29,S5182,"Cubic","Extrapolate=Linear","MultiX=Average","Skip=True","Sort=True")</f>
        <v>14.461930232558142</v>
      </c>
      <c r="U5182" s="43">
        <f ca="1">_xll.BInterpol('Base CDI'!$H$4:$H$28,'Base CDI'!$I$4:$I$29,S5182,"Cubic","Extrapolate=Linear","MultiX=Average","Skip=True","Sort=True")</f>
        <v>14.302325581395348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50944</v>
      </c>
      <c r="T5183" s="43">
        <f ca="1">_xll.BInterpol('Base CDI'!$H$4:$H$28,'Base CDI'!$J$4:$J$29,S5183,"Cubic","Extrapolate=Linear","MultiX=Average","Skip=True","Sort=True")</f>
        <v>14.461935704514365</v>
      </c>
      <c r="U5183" s="43">
        <f ca="1">_xll.BInterpol('Base CDI'!$H$4:$H$28,'Base CDI'!$I$4:$I$29,S5183,"Cubic","Extrapolate=Linear","MultiX=Average","Skip=True","Sort=True")</f>
        <v>14.302339261285908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50945</v>
      </c>
      <c r="T5184" s="43">
        <f ca="1">_xll.BInterpol('Base CDI'!$H$4:$H$28,'Base CDI'!$J$4:$J$29,S5184,"Cubic","Extrapolate=Linear","MultiX=Average","Skip=True","Sort=True")</f>
        <v>14.461941176470591</v>
      </c>
      <c r="U5184" s="43">
        <f ca="1">_xll.BInterpol('Base CDI'!$H$4:$H$28,'Base CDI'!$I$4:$I$29,S5184,"Cubic","Extrapolate=Linear","MultiX=Average","Skip=True","Sort=True")</f>
        <v>14.302352941176469</v>
      </c>
    </row>
    <row r="5185" spans="16:21" x14ac:dyDescent="0.25">
      <c r="P5185" s="10">
        <v>42047</v>
      </c>
      <c r="Q5185">
        <v>36.0167</v>
      </c>
      <c r="S5185" s="42">
        <f t="shared" ca="1" si="85"/>
        <v>50946</v>
      </c>
      <c r="T5185" s="43">
        <f ca="1">_xll.BInterpol('Base CDI'!$H$4:$H$28,'Base CDI'!$J$4:$J$29,S5185,"Cubic","Extrapolate=Linear","MultiX=Average","Skip=True","Sort=True")</f>
        <v>14.461946648426816</v>
      </c>
      <c r="U5185" s="43">
        <f ca="1">_xll.BInterpol('Base CDI'!$H$4:$H$28,'Base CDI'!$I$4:$I$29,S5185,"Cubic","Extrapolate=Linear","MultiX=Average","Skip=True","Sort=True")</f>
        <v>14.30236662106703</v>
      </c>
    </row>
    <row r="5186" spans="16:21" x14ac:dyDescent="0.25">
      <c r="P5186" s="10">
        <v>42048</v>
      </c>
      <c r="Q5186">
        <v>36.03302</v>
      </c>
      <c r="S5186" s="42">
        <f t="shared" ca="1" si="85"/>
        <v>50947</v>
      </c>
      <c r="T5186" s="43">
        <f ca="1">_xll.BInterpol('Base CDI'!$H$4:$H$28,'Base CDI'!$J$4:$J$29,S5186,"Cubic","Extrapolate=Linear","MultiX=Average","Skip=True","Sort=True")</f>
        <v>14.461952120383039</v>
      </c>
      <c r="U5186" s="43">
        <f ca="1">_xll.BInterpol('Base CDI'!$H$4:$H$28,'Base CDI'!$I$4:$I$29,S5186,"Cubic","Extrapolate=Linear","MultiX=Average","Skip=True","Sort=True")</f>
        <v>14.302380300957591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50948</v>
      </c>
      <c r="T5187" s="43">
        <f ca="1">_xll.BInterpol('Base CDI'!$H$4:$H$28,'Base CDI'!$J$4:$J$29,S5187,"Cubic","Extrapolate=Linear","MultiX=Average","Skip=True","Sort=True")</f>
        <v>14.461957592339264</v>
      </c>
      <c r="U5187" s="43">
        <f ca="1">_xll.BInterpol('Base CDI'!$H$4:$H$28,'Base CDI'!$I$4:$I$29,S5187,"Cubic","Extrapolate=Linear","MultiX=Average","Skip=True","Sort=True")</f>
        <v>14.302393980848152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50949</v>
      </c>
      <c r="T5188" s="43">
        <f ca="1">_xll.BInterpol('Base CDI'!$H$4:$H$28,'Base CDI'!$J$4:$J$29,S5188,"Cubic","Extrapolate=Linear","MultiX=Average","Skip=True","Sort=True")</f>
        <v>14.461963064295489</v>
      </c>
      <c r="U5188" s="43">
        <f ca="1">_xll.BInterpol('Base CDI'!$H$4:$H$28,'Base CDI'!$I$4:$I$29,S5188,"Cubic","Extrapolate=Linear","MultiX=Average","Skip=True","Sort=True")</f>
        <v>14.302407660738712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50950</v>
      </c>
      <c r="T5189" s="43">
        <f ca="1">_xll.BInterpol('Base CDI'!$H$4:$H$28,'Base CDI'!$J$4:$J$29,S5189,"Cubic","Extrapolate=Linear","MultiX=Average","Skip=True","Sort=True")</f>
        <v>14.461968536251712</v>
      </c>
      <c r="U5189" s="43">
        <f ca="1">_xll.BInterpol('Base CDI'!$H$4:$H$28,'Base CDI'!$I$4:$I$29,S5189,"Cubic","Extrapolate=Linear","MultiX=Average","Skip=True","Sort=True")</f>
        <v>14.302421340629273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50951</v>
      </c>
      <c r="T5190" s="43">
        <f ca="1">_xll.BInterpol('Base CDI'!$H$4:$H$28,'Base CDI'!$J$4:$J$29,S5190,"Cubic","Extrapolate=Linear","MultiX=Average","Skip=True","Sort=True")</f>
        <v>14.461974008207937</v>
      </c>
      <c r="U5190" s="43">
        <f ca="1">_xll.BInterpol('Base CDI'!$H$4:$H$28,'Base CDI'!$I$4:$I$29,S5190,"Cubic","Extrapolate=Linear","MultiX=Average","Skip=True","Sort=True")</f>
        <v>14.302435020519834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50952</v>
      </c>
      <c r="T5191" s="43">
        <f ca="1">_xll.BInterpol('Base CDI'!$H$4:$H$28,'Base CDI'!$J$4:$J$29,S5191,"Cubic","Extrapolate=Linear","MultiX=Average","Skip=True","Sort=True")</f>
        <v>14.46197948016416</v>
      </c>
      <c r="U5191" s="43">
        <f ca="1">_xll.BInterpol('Base CDI'!$H$4:$H$28,'Base CDI'!$I$4:$I$29,S5191,"Cubic","Extrapolate=Linear","MultiX=Average","Skip=True","Sort=True")</f>
        <v>14.302448700410396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50953</v>
      </c>
      <c r="T5192" s="43">
        <f ca="1">_xll.BInterpol('Base CDI'!$H$4:$H$28,'Base CDI'!$J$4:$J$29,S5192,"Cubic","Extrapolate=Linear","MultiX=Average","Skip=True","Sort=True")</f>
        <v>14.461984952120385</v>
      </c>
      <c r="U5192" s="43">
        <f ca="1">_xll.BInterpol('Base CDI'!$H$4:$H$28,'Base CDI'!$I$4:$I$29,S5192,"Cubic","Extrapolate=Linear","MultiX=Average","Skip=True","Sort=True")</f>
        <v>14.302462380300957</v>
      </c>
    </row>
    <row r="5193" spans="16:21" x14ac:dyDescent="0.25">
      <c r="P5193" s="10">
        <v>42061</v>
      </c>
      <c r="Q5193">
        <v>36.14743</v>
      </c>
      <c r="S5193" s="42">
        <f t="shared" ca="1" si="85"/>
        <v>50954</v>
      </c>
      <c r="T5193" s="43">
        <f ca="1">_xll.BInterpol('Base CDI'!$H$4:$H$28,'Base CDI'!$J$4:$J$29,S5193,"Cubic","Extrapolate=Linear","MultiX=Average","Skip=True","Sort=True")</f>
        <v>14.46199042407661</v>
      </c>
      <c r="U5193" s="43">
        <f ca="1">_xll.BInterpol('Base CDI'!$H$4:$H$28,'Base CDI'!$I$4:$I$29,S5193,"Cubic","Extrapolate=Linear","MultiX=Average","Skip=True","Sort=True")</f>
        <v>14.302476060191518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50955</v>
      </c>
      <c r="T5194" s="43">
        <f ca="1">_xll.BInterpol('Base CDI'!$H$4:$H$28,'Base CDI'!$J$4:$J$29,S5194,"Cubic","Extrapolate=Linear","MultiX=Average","Skip=True","Sort=True")</f>
        <v>14.461995896032834</v>
      </c>
      <c r="U5194" s="43">
        <f ca="1">_xll.BInterpol('Base CDI'!$H$4:$H$28,'Base CDI'!$I$4:$I$29,S5194,"Cubic","Extrapolate=Linear","MultiX=Average","Skip=True","Sort=True")</f>
        <v>14.302489740082079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50956</v>
      </c>
      <c r="T5195" s="43">
        <f ca="1">_xll.BInterpol('Base CDI'!$H$4:$H$28,'Base CDI'!$J$4:$J$29,S5195,"Cubic","Extrapolate=Linear","MultiX=Average","Skip=True","Sort=True")</f>
        <v>14.462001367989059</v>
      </c>
      <c r="U5195" s="43">
        <f ca="1">_xll.BInterpol('Base CDI'!$H$4:$H$28,'Base CDI'!$I$4:$I$29,S5195,"Cubic","Extrapolate=Linear","MultiX=Average","Skip=True","Sort=True")</f>
        <v>14.30250341997264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50957</v>
      </c>
      <c r="T5196" s="43">
        <f ca="1">_xll.BInterpol('Base CDI'!$H$4:$H$28,'Base CDI'!$J$4:$J$29,S5196,"Cubic","Extrapolate=Linear","MultiX=Average","Skip=True","Sort=True")</f>
        <v>14.462006839945284</v>
      </c>
      <c r="U5196" s="43">
        <f ca="1">_xll.BInterpol('Base CDI'!$H$4:$H$28,'Base CDI'!$I$4:$I$29,S5196,"Cubic","Extrapolate=Linear","MultiX=Average","Skip=True","Sort=True")</f>
        <v>14.3025170998632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50958</v>
      </c>
      <c r="T5197" s="43">
        <f ca="1">_xll.BInterpol('Base CDI'!$H$4:$H$28,'Base CDI'!$J$4:$J$29,S5197,"Cubic","Extrapolate=Linear","MultiX=Average","Skip=True","Sort=True")</f>
        <v>14.462012311901507</v>
      </c>
      <c r="U5197" s="43">
        <f ca="1">_xll.BInterpol('Base CDI'!$H$4:$H$28,'Base CDI'!$I$4:$I$29,S5197,"Cubic","Extrapolate=Linear","MultiX=Average","Skip=True","Sort=True")</f>
        <v>14.302530779753761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50959</v>
      </c>
      <c r="T5198" s="43">
        <f ca="1">_xll.BInterpol('Base CDI'!$H$4:$H$28,'Base CDI'!$J$4:$J$29,S5198,"Cubic","Extrapolate=Linear","MultiX=Average","Skip=True","Sort=True")</f>
        <v>14.462017783857732</v>
      </c>
      <c r="U5198" s="43">
        <f ca="1">_xll.BInterpol('Base CDI'!$H$4:$H$28,'Base CDI'!$I$4:$I$29,S5198,"Cubic","Extrapolate=Linear","MultiX=Average","Skip=True","Sort=True")</f>
        <v>14.302544459644322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50960</v>
      </c>
      <c r="T5199" s="43">
        <f ca="1">_xll.BInterpol('Base CDI'!$H$4:$H$28,'Base CDI'!$J$4:$J$29,S5199,"Cubic","Extrapolate=Linear","MultiX=Average","Skip=True","Sort=True")</f>
        <v>14.462023255813955</v>
      </c>
      <c r="U5199" s="43">
        <f ca="1">_xll.BInterpol('Base CDI'!$H$4:$H$28,'Base CDI'!$I$4:$I$29,S5199,"Cubic","Extrapolate=Linear","MultiX=Average","Skip=True","Sort=True")</f>
        <v>14.302558139534883</v>
      </c>
    </row>
    <row r="5200" spans="16:21" x14ac:dyDescent="0.25">
      <c r="P5200" s="10">
        <v>42072</v>
      </c>
      <c r="Q5200">
        <v>36.26352</v>
      </c>
      <c r="S5200" s="42">
        <f t="shared" ca="1" si="86"/>
        <v>50961</v>
      </c>
      <c r="T5200" s="43">
        <f ca="1">_xll.BInterpol('Base CDI'!$H$4:$H$28,'Base CDI'!$J$4:$J$29,S5200,"Cubic","Extrapolate=Linear","MultiX=Average","Skip=True","Sort=True")</f>
        <v>14.46202872777018</v>
      </c>
      <c r="U5200" s="43">
        <f ca="1">_xll.BInterpol('Base CDI'!$H$4:$H$28,'Base CDI'!$I$4:$I$29,S5200,"Cubic","Extrapolate=Linear","MultiX=Average","Skip=True","Sort=True")</f>
        <v>14.302571819425443</v>
      </c>
    </row>
    <row r="5201" spans="16:21" x14ac:dyDescent="0.25">
      <c r="P5201" s="10">
        <v>42073</v>
      </c>
      <c r="Q5201">
        <v>36.2806</v>
      </c>
      <c r="S5201" s="42">
        <f t="shared" ca="1" si="86"/>
        <v>50962</v>
      </c>
      <c r="T5201" s="43">
        <f ca="1">_xll.BInterpol('Base CDI'!$H$4:$H$28,'Base CDI'!$J$4:$J$29,S5201,"Cubic","Extrapolate=Linear","MultiX=Average","Skip=True","Sort=True")</f>
        <v>14.462034199726405</v>
      </c>
      <c r="U5201" s="43">
        <f ca="1">_xll.BInterpol('Base CDI'!$H$4:$H$28,'Base CDI'!$I$4:$I$29,S5201,"Cubic","Extrapolate=Linear","MultiX=Average","Skip=True","Sort=True")</f>
        <v>14.302585499316004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50963</v>
      </c>
      <c r="T5202" s="43">
        <f ca="1">_xll.BInterpol('Base CDI'!$H$4:$H$28,'Base CDI'!$J$4:$J$29,S5202,"Cubic","Extrapolate=Linear","MultiX=Average","Skip=True","Sort=True")</f>
        <v>14.462039671682628</v>
      </c>
      <c r="U5202" s="43">
        <f ca="1">_xll.BInterpol('Base CDI'!$H$4:$H$28,'Base CDI'!$I$4:$I$29,S5202,"Cubic","Extrapolate=Linear","MultiX=Average","Skip=True","Sort=True")</f>
        <v>14.302599179206565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50964</v>
      </c>
      <c r="T5203" s="43">
        <f ca="1">_xll.BInterpol('Base CDI'!$H$4:$H$28,'Base CDI'!$J$4:$J$29,S5203,"Cubic","Extrapolate=Linear","MultiX=Average","Skip=True","Sort=True")</f>
        <v>14.462045143638854</v>
      </c>
      <c r="U5203" s="43">
        <f ca="1">_xll.BInterpol('Base CDI'!$H$4:$H$28,'Base CDI'!$I$4:$I$29,S5203,"Cubic","Extrapolate=Linear","MultiX=Average","Skip=True","Sort=True")</f>
        <v>14.302612859097126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50965</v>
      </c>
      <c r="T5204" s="43">
        <f ca="1">_xll.BInterpol('Base CDI'!$H$4:$H$28,'Base CDI'!$J$4:$J$29,S5204,"Cubic","Extrapolate=Linear","MultiX=Average","Skip=True","Sort=True")</f>
        <v>14.462050615595079</v>
      </c>
      <c r="U5204" s="43">
        <f ca="1">_xll.BInterpol('Base CDI'!$H$4:$H$28,'Base CDI'!$I$4:$I$29,S5204,"Cubic","Extrapolate=Linear","MultiX=Average","Skip=True","Sort=True")</f>
        <v>14.302626538987687</v>
      </c>
    </row>
    <row r="5205" spans="16:21" x14ac:dyDescent="0.25">
      <c r="P5205" s="10">
        <v>42079</v>
      </c>
      <c r="Q5205">
        <v>36.34901</v>
      </c>
      <c r="S5205" s="42">
        <f t="shared" ca="1" si="86"/>
        <v>50966</v>
      </c>
      <c r="T5205" s="43">
        <f ca="1">_xll.BInterpol('Base CDI'!$H$4:$H$28,'Base CDI'!$J$4:$J$29,S5205,"Cubic","Extrapolate=Linear","MultiX=Average","Skip=True","Sort=True")</f>
        <v>14.462056087551302</v>
      </c>
      <c r="U5205" s="43">
        <f ca="1">_xll.BInterpol('Base CDI'!$H$4:$H$28,'Base CDI'!$I$4:$I$29,S5205,"Cubic","Extrapolate=Linear","MultiX=Average","Skip=True","Sort=True")</f>
        <v>14.302640218878247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50967</v>
      </c>
      <c r="T5206" s="43">
        <f ca="1">_xll.BInterpol('Base CDI'!$H$4:$H$28,'Base CDI'!$J$4:$J$29,S5206,"Cubic","Extrapolate=Linear","MultiX=Average","Skip=True","Sort=True")</f>
        <v>14.462061559507527</v>
      </c>
      <c r="U5206" s="43">
        <f ca="1">_xll.BInterpol('Base CDI'!$H$4:$H$28,'Base CDI'!$I$4:$I$29,S5206,"Cubic","Extrapolate=Linear","MultiX=Average","Skip=True","Sort=True")</f>
        <v>14.302653898768808</v>
      </c>
    </row>
    <row r="5207" spans="16:21" x14ac:dyDescent="0.25">
      <c r="P5207" s="10">
        <v>42081</v>
      </c>
      <c r="Q5207">
        <v>36.38326</v>
      </c>
      <c r="S5207" s="42">
        <f t="shared" ca="1" si="86"/>
        <v>50968</v>
      </c>
      <c r="T5207" s="43">
        <f ca="1">_xll.BInterpol('Base CDI'!$H$4:$H$28,'Base CDI'!$J$4:$J$29,S5207,"Cubic","Extrapolate=Linear","MultiX=Average","Skip=True","Sort=True")</f>
        <v>14.46206703146375</v>
      </c>
      <c r="U5207" s="43">
        <f ca="1">_xll.BInterpol('Base CDI'!$H$4:$H$28,'Base CDI'!$I$4:$I$29,S5207,"Cubic","Extrapolate=Linear","MultiX=Average","Skip=True","Sort=True")</f>
        <v>14.302667578659369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50969</v>
      </c>
      <c r="T5208" s="43">
        <f ca="1">_xll.BInterpol('Base CDI'!$H$4:$H$28,'Base CDI'!$J$4:$J$29,S5208,"Cubic","Extrapolate=Linear","MultiX=Average","Skip=True","Sort=True")</f>
        <v>14.462072503419975</v>
      </c>
      <c r="U5208" s="43">
        <f ca="1">_xll.BInterpol('Base CDI'!$H$4:$H$28,'Base CDI'!$I$4:$I$29,S5208,"Cubic","Extrapolate=Linear","MultiX=Average","Skip=True","Sort=True")</f>
        <v>14.30268125854993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50970</v>
      </c>
      <c r="T5209" s="43">
        <f ca="1">_xll.BInterpol('Base CDI'!$H$4:$H$28,'Base CDI'!$J$4:$J$29,S5209,"Cubic","Extrapolate=Linear","MultiX=Average","Skip=True","Sort=True")</f>
        <v>14.4620779753762</v>
      </c>
      <c r="U5209" s="43">
        <f ca="1">_xll.BInterpol('Base CDI'!$H$4:$H$28,'Base CDI'!$I$4:$I$29,S5209,"Cubic","Extrapolate=Linear","MultiX=Average","Skip=True","Sort=True")</f>
        <v>14.302694938440492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50971</v>
      </c>
      <c r="T5210" s="43">
        <f ca="1">_xll.BInterpol('Base CDI'!$H$4:$H$28,'Base CDI'!$J$4:$J$29,S5210,"Cubic","Extrapolate=Linear","MultiX=Average","Skip=True","Sort=True")</f>
        <v>14.462083447332423</v>
      </c>
      <c r="U5210" s="43">
        <f ca="1">_xll.BInterpol('Base CDI'!$H$4:$H$28,'Base CDI'!$I$4:$I$29,S5210,"Cubic","Extrapolate=Linear","MultiX=Average","Skip=True","Sort=True")</f>
        <v>14.302708618331053</v>
      </c>
    </row>
    <row r="5211" spans="16:21" x14ac:dyDescent="0.25">
      <c r="P5211" s="10">
        <v>42087</v>
      </c>
      <c r="Q5211">
        <v>36.45187</v>
      </c>
      <c r="S5211" s="42">
        <f t="shared" ca="1" si="86"/>
        <v>50972</v>
      </c>
      <c r="T5211" s="43">
        <f ca="1">_xll.BInterpol('Base CDI'!$H$4:$H$28,'Base CDI'!$J$4:$J$29,S5211,"Cubic","Extrapolate=Linear","MultiX=Average","Skip=True","Sort=True")</f>
        <v>14.462088919288648</v>
      </c>
      <c r="U5211" s="43">
        <f ca="1">_xll.BInterpol('Base CDI'!$H$4:$H$28,'Base CDI'!$I$4:$I$29,S5211,"Cubic","Extrapolate=Linear","MultiX=Average","Skip=True","Sort=True")</f>
        <v>14.302722298221614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50973</v>
      </c>
      <c r="T5212" s="43">
        <f ca="1">_xll.BInterpol('Base CDI'!$H$4:$H$28,'Base CDI'!$J$4:$J$29,S5212,"Cubic","Extrapolate=Linear","MultiX=Average","Skip=True","Sort=True")</f>
        <v>14.462094391244872</v>
      </c>
      <c r="U5212" s="43">
        <f ca="1">_xll.BInterpol('Base CDI'!$H$4:$H$28,'Base CDI'!$I$4:$I$29,S5212,"Cubic","Extrapolate=Linear","MultiX=Average","Skip=True","Sort=True")</f>
        <v>14.302735978112175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50974</v>
      </c>
      <c r="T5213" s="43">
        <f ca="1">_xll.BInterpol('Base CDI'!$H$4:$H$28,'Base CDI'!$J$4:$J$29,S5213,"Cubic","Extrapolate=Linear","MultiX=Average","Skip=True","Sort=True")</f>
        <v>14.462099863201097</v>
      </c>
      <c r="U5213" s="43">
        <f ca="1">_xll.BInterpol('Base CDI'!$H$4:$H$28,'Base CDI'!$I$4:$I$29,S5213,"Cubic","Extrapolate=Linear","MultiX=Average","Skip=True","Sort=True")</f>
        <v>14.302749658002735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50975</v>
      </c>
      <c r="T5214" s="43">
        <f ca="1">_xll.BInterpol('Base CDI'!$H$4:$H$28,'Base CDI'!$J$4:$J$29,S5214,"Cubic","Extrapolate=Linear","MultiX=Average","Skip=True","Sort=True")</f>
        <v>14.462105335157322</v>
      </c>
      <c r="U5214" s="43">
        <f ca="1">_xll.BInterpol('Base CDI'!$H$4:$H$28,'Base CDI'!$I$4:$I$29,S5214,"Cubic","Extrapolate=Linear","MultiX=Average","Skip=True","Sort=True")</f>
        <v>14.302763337893296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50976</v>
      </c>
      <c r="T5215" s="43">
        <f ca="1">_xll.BInterpol('Base CDI'!$H$4:$H$28,'Base CDI'!$J$4:$J$29,S5215,"Cubic","Extrapolate=Linear","MultiX=Average","Skip=True","Sort=True")</f>
        <v>14.462110807113545</v>
      </c>
      <c r="U5215" s="43">
        <f ca="1">_xll.BInterpol('Base CDI'!$H$4:$H$28,'Base CDI'!$I$4:$I$29,S5215,"Cubic","Extrapolate=Linear","MultiX=Average","Skip=True","Sort=True")</f>
        <v>14.302777017783857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50977</v>
      </c>
      <c r="T5216" s="43">
        <f ca="1">_xll.BInterpol('Base CDI'!$H$4:$H$28,'Base CDI'!$J$4:$J$29,S5216,"Cubic","Extrapolate=Linear","MultiX=Average","Skip=True","Sort=True")</f>
        <v>14.46211627906977</v>
      </c>
      <c r="U5216" s="43">
        <f ca="1">_xll.BInterpol('Base CDI'!$H$4:$H$28,'Base CDI'!$I$4:$I$29,S5216,"Cubic","Extrapolate=Linear","MultiX=Average","Skip=True","Sort=True")</f>
        <v>14.302790697674418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50978</v>
      </c>
      <c r="T5217" s="43">
        <f ca="1">_xll.BInterpol('Base CDI'!$H$4:$H$28,'Base CDI'!$J$4:$J$29,S5217,"Cubic","Extrapolate=Linear","MultiX=Average","Skip=True","Sort=True")</f>
        <v>14.462121751025995</v>
      </c>
      <c r="U5217" s="43">
        <f ca="1">_xll.BInterpol('Base CDI'!$H$4:$H$28,'Base CDI'!$I$4:$I$29,S5217,"Cubic","Extrapolate=Linear","MultiX=Average","Skip=True","Sort=True")</f>
        <v>14.302804377564978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50979</v>
      </c>
      <c r="T5218" s="43">
        <f ca="1">_xll.BInterpol('Base CDI'!$H$4:$H$28,'Base CDI'!$J$4:$J$29,S5218,"Cubic","Extrapolate=Linear","MultiX=Average","Skip=True","Sort=True")</f>
        <v>14.462127222982218</v>
      </c>
      <c r="U5218" s="43">
        <f ca="1">_xll.BInterpol('Base CDI'!$H$4:$H$28,'Base CDI'!$I$4:$I$29,S5218,"Cubic","Extrapolate=Linear","MultiX=Average","Skip=True","Sort=True")</f>
        <v>14.302818057455539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50980</v>
      </c>
      <c r="T5219" s="43">
        <f ca="1">_xll.BInterpol('Base CDI'!$H$4:$H$28,'Base CDI'!$J$4:$J$29,S5219,"Cubic","Extrapolate=Linear","MultiX=Average","Skip=True","Sort=True")</f>
        <v>14.462132694938443</v>
      </c>
      <c r="U5219" s="43">
        <f ca="1">_xll.BInterpol('Base CDI'!$H$4:$H$28,'Base CDI'!$I$4:$I$29,S5219,"Cubic","Extrapolate=Linear","MultiX=Average","Skip=True","Sort=True")</f>
        <v>14.3028317373461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50981</v>
      </c>
      <c r="T5220" s="43">
        <f ca="1">_xll.BInterpol('Base CDI'!$H$4:$H$28,'Base CDI'!$J$4:$J$29,S5220,"Cubic","Extrapolate=Linear","MultiX=Average","Skip=True","Sort=True")</f>
        <v>14.462138166894666</v>
      </c>
      <c r="U5220" s="43">
        <f ca="1">_xll.BInterpol('Base CDI'!$H$4:$H$28,'Base CDI'!$I$4:$I$29,S5220,"Cubic","Extrapolate=Linear","MultiX=Average","Skip=True","Sort=True")</f>
        <v>14.302845417236661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50982</v>
      </c>
      <c r="T5221" s="43">
        <f ca="1">_xll.BInterpol('Base CDI'!$H$4:$H$28,'Base CDI'!$J$4:$J$29,S5221,"Cubic","Extrapolate=Linear","MultiX=Average","Skip=True","Sort=True")</f>
        <v>14.462143638850891</v>
      </c>
      <c r="U5221" s="43">
        <f ca="1">_xll.BInterpol('Base CDI'!$H$4:$H$28,'Base CDI'!$I$4:$I$29,S5221,"Cubic","Extrapolate=Linear","MultiX=Average","Skip=True","Sort=True")</f>
        <v>14.302859097127222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50983</v>
      </c>
      <c r="T5222" s="43">
        <f ca="1">_xll.BInterpol('Base CDI'!$H$4:$H$28,'Base CDI'!$J$4:$J$29,S5222,"Cubic","Extrapolate=Linear","MultiX=Average","Skip=True","Sort=True")</f>
        <v>14.462149110807117</v>
      </c>
      <c r="U5222" s="43">
        <f ca="1">_xll.BInterpol('Base CDI'!$H$4:$H$28,'Base CDI'!$I$4:$I$29,S5222,"Cubic","Extrapolate=Linear","MultiX=Average","Skip=True","Sort=True")</f>
        <v>14.302872777017782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50984</v>
      </c>
      <c r="T5223" s="43">
        <f ca="1">_xll.BInterpol('Base CDI'!$H$4:$H$28,'Base CDI'!$J$4:$J$29,S5223,"Cubic","Extrapolate=Linear","MultiX=Average","Skip=True","Sort=True")</f>
        <v>14.46215458276334</v>
      </c>
      <c r="U5223" s="43">
        <f ca="1">_xll.BInterpol('Base CDI'!$H$4:$H$28,'Base CDI'!$I$4:$I$29,S5223,"Cubic","Extrapolate=Linear","MultiX=Average","Skip=True","Sort=True")</f>
        <v>14.302886456908343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50985</v>
      </c>
      <c r="T5224" s="43">
        <f ca="1">_xll.BInterpol('Base CDI'!$H$4:$H$28,'Base CDI'!$J$4:$J$29,S5224,"Cubic","Extrapolate=Linear","MultiX=Average","Skip=True","Sort=True")</f>
        <v>14.462160054719565</v>
      </c>
      <c r="U5224" s="43">
        <f ca="1">_xll.BInterpol('Base CDI'!$H$4:$H$28,'Base CDI'!$I$4:$I$29,S5224,"Cubic","Extrapolate=Linear","MultiX=Average","Skip=True","Sort=True")</f>
        <v>14.302900136798904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50986</v>
      </c>
      <c r="T5225" s="43">
        <f ca="1">_xll.BInterpol('Base CDI'!$H$4:$H$28,'Base CDI'!$J$4:$J$29,S5225,"Cubic","Extrapolate=Linear","MultiX=Average","Skip=True","Sort=True")</f>
        <v>14.46216552667579</v>
      </c>
      <c r="U5225" s="43">
        <f ca="1">_xll.BInterpol('Base CDI'!$H$4:$H$28,'Base CDI'!$I$4:$I$29,S5225,"Cubic","Extrapolate=Linear","MultiX=Average","Skip=True","Sort=True")</f>
        <v>14.302913816689465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50987</v>
      </c>
      <c r="T5226" s="43">
        <f ca="1">_xll.BInterpol('Base CDI'!$H$4:$H$28,'Base CDI'!$J$4:$J$29,S5226,"Cubic","Extrapolate=Linear","MultiX=Average","Skip=True","Sort=True")</f>
        <v>14.462170998632013</v>
      </c>
      <c r="U5226" s="43">
        <f ca="1">_xll.BInterpol('Base CDI'!$H$4:$H$28,'Base CDI'!$I$4:$I$29,S5226,"Cubic","Extrapolate=Linear","MultiX=Average","Skip=True","Sort=True")</f>
        <v>14.302927496580025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50988</v>
      </c>
      <c r="T5227" s="43">
        <f ca="1">_xll.BInterpol('Base CDI'!$H$4:$H$28,'Base CDI'!$J$4:$J$29,S5227,"Cubic","Extrapolate=Linear","MultiX=Average","Skip=True","Sort=True")</f>
        <v>14.462176470588238</v>
      </c>
      <c r="U5227" s="43">
        <f ca="1">_xll.BInterpol('Base CDI'!$H$4:$H$28,'Base CDI'!$I$4:$I$29,S5227,"Cubic","Extrapolate=Linear","MultiX=Average","Skip=True","Sort=True")</f>
        <v>14.302941176470586</v>
      </c>
    </row>
    <row r="5228" spans="16:21" x14ac:dyDescent="0.25">
      <c r="P5228" s="10">
        <v>42111</v>
      </c>
      <c r="Q5228">
        <v>36.74492</v>
      </c>
      <c r="S5228" s="42">
        <f t="shared" ca="1" si="86"/>
        <v>50989</v>
      </c>
      <c r="T5228" s="43">
        <f ca="1">_xll.BInterpol('Base CDI'!$H$4:$H$28,'Base CDI'!$J$4:$J$29,S5228,"Cubic","Extrapolate=Linear","MultiX=Average","Skip=True","Sort=True")</f>
        <v>14.462181942544461</v>
      </c>
      <c r="U5228" s="43">
        <f ca="1">_xll.BInterpol('Base CDI'!$H$4:$H$28,'Base CDI'!$I$4:$I$29,S5228,"Cubic","Extrapolate=Linear","MultiX=Average","Skip=True","Sort=True")</f>
        <v>14.302954856361149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50990</v>
      </c>
      <c r="T5229" s="43">
        <f ca="1">_xll.BInterpol('Base CDI'!$H$4:$H$28,'Base CDI'!$J$4:$J$29,S5229,"Cubic","Extrapolate=Linear","MultiX=Average","Skip=True","Sort=True")</f>
        <v>14.462187414500686</v>
      </c>
      <c r="U5229" s="43">
        <f ca="1">_xll.BInterpol('Base CDI'!$H$4:$H$28,'Base CDI'!$I$4:$I$29,S5229,"Cubic","Extrapolate=Linear","MultiX=Average","Skip=True","Sort=True")</f>
        <v>14.30296853625171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50991</v>
      </c>
      <c r="T5230" s="43">
        <f ca="1">_xll.BInterpol('Base CDI'!$H$4:$H$28,'Base CDI'!$J$4:$J$29,S5230,"Cubic","Extrapolate=Linear","MultiX=Average","Skip=True","Sort=True")</f>
        <v>14.462192886456911</v>
      </c>
      <c r="U5230" s="43">
        <f ca="1">_xll.BInterpol('Base CDI'!$H$4:$H$28,'Base CDI'!$I$4:$I$29,S5230,"Cubic","Extrapolate=Linear","MultiX=Average","Skip=True","Sort=True")</f>
        <v>14.30298221614227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50992</v>
      </c>
      <c r="T5231" s="43">
        <f ca="1">_xll.BInterpol('Base CDI'!$H$4:$H$28,'Base CDI'!$J$4:$J$29,S5231,"Cubic","Extrapolate=Linear","MultiX=Average","Skip=True","Sort=True")</f>
        <v>14.462198358413135</v>
      </c>
      <c r="U5231" s="43">
        <f ca="1">_xll.BInterpol('Base CDI'!$H$4:$H$28,'Base CDI'!$I$4:$I$29,S5231,"Cubic","Extrapolate=Linear","MultiX=Average","Skip=True","Sort=True")</f>
        <v>14.302995896032831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50993</v>
      </c>
      <c r="T5232" s="43">
        <f ca="1">_xll.BInterpol('Base CDI'!$H$4:$H$28,'Base CDI'!$J$4:$J$29,S5232,"Cubic","Extrapolate=Linear","MultiX=Average","Skip=True","Sort=True")</f>
        <v>14.46220383036936</v>
      </c>
      <c r="U5232" s="43">
        <f ca="1">_xll.BInterpol('Base CDI'!$H$4:$H$28,'Base CDI'!$I$4:$I$29,S5232,"Cubic","Extrapolate=Linear","MultiX=Average","Skip=True","Sort=True")</f>
        <v>14.303009575923392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50994</v>
      </c>
      <c r="T5233" s="43">
        <f ca="1">_xll.BInterpol('Base CDI'!$H$4:$H$28,'Base CDI'!$J$4:$J$29,S5233,"Cubic","Extrapolate=Linear","MultiX=Average","Skip=True","Sort=True")</f>
        <v>14.462209302325585</v>
      </c>
      <c r="U5233" s="43">
        <f ca="1">_xll.BInterpol('Base CDI'!$H$4:$H$28,'Base CDI'!$I$4:$I$29,S5233,"Cubic","Extrapolate=Linear","MultiX=Average","Skip=True","Sort=True")</f>
        <v>14.303023255813953</v>
      </c>
    </row>
    <row r="5234" spans="16:21" x14ac:dyDescent="0.25">
      <c r="P5234" s="10">
        <v>42122</v>
      </c>
      <c r="Q5234">
        <v>36.8489</v>
      </c>
      <c r="S5234" s="42">
        <f t="shared" ca="1" si="86"/>
        <v>50995</v>
      </c>
      <c r="T5234" s="43">
        <f ca="1">_xll.BInterpol('Base CDI'!$H$4:$H$28,'Base CDI'!$J$4:$J$29,S5234,"Cubic","Extrapolate=Linear","MultiX=Average","Skip=True","Sort=True")</f>
        <v>14.462214774281808</v>
      </c>
      <c r="U5234" s="43">
        <f ca="1">_xll.BInterpol('Base CDI'!$H$4:$H$28,'Base CDI'!$I$4:$I$29,S5234,"Cubic","Extrapolate=Linear","MultiX=Average","Skip=True","Sort=True")</f>
        <v>14.303036935704514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50996</v>
      </c>
      <c r="T5235" s="43">
        <f ca="1">_xll.BInterpol('Base CDI'!$H$4:$H$28,'Base CDI'!$J$4:$J$29,S5235,"Cubic","Extrapolate=Linear","MultiX=Average","Skip=True","Sort=True")</f>
        <v>14.462220246238033</v>
      </c>
      <c r="U5235" s="43">
        <f ca="1">_xll.BInterpol('Base CDI'!$H$4:$H$28,'Base CDI'!$I$4:$I$29,S5235,"Cubic","Extrapolate=Linear","MultiX=Average","Skip=True","Sort=True")</f>
        <v>14.303050615595074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50997</v>
      </c>
      <c r="T5236" s="43">
        <f ca="1">_xll.BInterpol('Base CDI'!$H$4:$H$28,'Base CDI'!$J$4:$J$29,S5236,"Cubic","Extrapolate=Linear","MultiX=Average","Skip=True","Sort=True")</f>
        <v>14.462225718194256</v>
      </c>
      <c r="U5236" s="43">
        <f ca="1">_xll.BInterpol('Base CDI'!$H$4:$H$28,'Base CDI'!$I$4:$I$29,S5236,"Cubic","Extrapolate=Linear","MultiX=Average","Skip=True","Sort=True")</f>
        <v>14.303064295485635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50998</v>
      </c>
      <c r="T5237" s="43">
        <f ca="1">_xll.BInterpol('Base CDI'!$H$4:$H$28,'Base CDI'!$J$4:$J$29,S5237,"Cubic","Extrapolate=Linear","MultiX=Average","Skip=True","Sort=True")</f>
        <v>14.462231190150481</v>
      </c>
      <c r="U5237" s="43">
        <f ca="1">_xll.BInterpol('Base CDI'!$H$4:$H$28,'Base CDI'!$I$4:$I$29,S5237,"Cubic","Extrapolate=Linear","MultiX=Average","Skip=True","Sort=True")</f>
        <v>14.303077975376196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50999</v>
      </c>
      <c r="T5238" s="43">
        <f ca="1">_xll.BInterpol('Base CDI'!$H$4:$H$28,'Base CDI'!$J$4:$J$29,S5238,"Cubic","Extrapolate=Linear","MultiX=Average","Skip=True","Sort=True")</f>
        <v>14.462236662106706</v>
      </c>
      <c r="U5238" s="43">
        <f ca="1">_xll.BInterpol('Base CDI'!$H$4:$H$28,'Base CDI'!$I$4:$I$29,S5238,"Cubic","Extrapolate=Linear","MultiX=Average","Skip=True","Sort=True")</f>
        <v>14.303091655266757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51000</v>
      </c>
      <c r="T5239" s="43">
        <f ca="1">_xll.BInterpol('Base CDI'!$H$4:$H$28,'Base CDI'!$J$4:$J$29,S5239,"Cubic","Extrapolate=Linear","MultiX=Average","Skip=True","Sort=True")</f>
        <v>14.462242134062929</v>
      </c>
      <c r="U5239" s="43">
        <f ca="1">_xll.BInterpol('Base CDI'!$H$4:$H$28,'Base CDI'!$I$4:$I$29,S5239,"Cubic","Extrapolate=Linear","MultiX=Average","Skip=True","Sort=True")</f>
        <v>14.303105335157317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51001</v>
      </c>
      <c r="T5240" s="43">
        <f ca="1">_xll.BInterpol('Base CDI'!$H$4:$H$28,'Base CDI'!$J$4:$J$29,S5240,"Cubic","Extrapolate=Linear","MultiX=Average","Skip=True","Sort=True")</f>
        <v>14.462247606019154</v>
      </c>
      <c r="U5240" s="43">
        <f ca="1">_xll.BInterpol('Base CDI'!$H$4:$H$28,'Base CDI'!$I$4:$I$29,S5240,"Cubic","Extrapolate=Linear","MultiX=Average","Skip=True","Sort=True")</f>
        <v>14.303119015047878</v>
      </c>
    </row>
    <row r="5241" spans="16:21" x14ac:dyDescent="0.25">
      <c r="P5241" s="10">
        <v>42132</v>
      </c>
      <c r="Q5241">
        <v>36.97401</v>
      </c>
      <c r="S5241" s="42">
        <f t="shared" ca="1" si="86"/>
        <v>51002</v>
      </c>
      <c r="T5241" s="43">
        <f ca="1">_xll.BInterpol('Base CDI'!$H$4:$H$28,'Base CDI'!$J$4:$J$29,S5241,"Cubic","Extrapolate=Linear","MultiX=Average","Skip=True","Sort=True")</f>
        <v>14.46225307797538</v>
      </c>
      <c r="U5241" s="43">
        <f ca="1">_xll.BInterpol('Base CDI'!$H$4:$H$28,'Base CDI'!$I$4:$I$29,S5241,"Cubic","Extrapolate=Linear","MultiX=Average","Skip=True","Sort=True")</f>
        <v>14.303132694938439</v>
      </c>
    </row>
    <row r="5242" spans="16:21" x14ac:dyDescent="0.25">
      <c r="P5242" s="10">
        <v>42135</v>
      </c>
      <c r="Q5242">
        <v>36.99212</v>
      </c>
      <c r="S5242" s="42">
        <f t="shared" ca="1" si="86"/>
        <v>51003</v>
      </c>
      <c r="T5242" s="43">
        <f ca="1">_xll.BInterpol('Base CDI'!$H$4:$H$28,'Base CDI'!$J$4:$J$29,S5242,"Cubic","Extrapolate=Linear","MultiX=Average","Skip=True","Sort=True")</f>
        <v>14.462258549931603</v>
      </c>
      <c r="U5242" s="43">
        <f ca="1">_xll.BInterpol('Base CDI'!$H$4:$H$28,'Base CDI'!$I$4:$I$29,S5242,"Cubic","Extrapolate=Linear","MultiX=Average","Skip=True","Sort=True")</f>
        <v>14.303146374829</v>
      </c>
    </row>
    <row r="5243" spans="16:21" x14ac:dyDescent="0.25">
      <c r="P5243" s="10">
        <v>42136</v>
      </c>
      <c r="Q5243">
        <v>37.01023</v>
      </c>
      <c r="S5243" s="42">
        <f t="shared" ca="1" si="86"/>
        <v>51004</v>
      </c>
      <c r="T5243" s="43">
        <f ca="1">_xll.BInterpol('Base CDI'!$H$4:$H$28,'Base CDI'!$J$4:$J$29,S5243,"Cubic","Extrapolate=Linear","MultiX=Average","Skip=True","Sort=True")</f>
        <v>14.462264021887828</v>
      </c>
      <c r="U5243" s="43">
        <f ca="1">_xll.BInterpol('Base CDI'!$H$4:$H$28,'Base CDI'!$I$4:$I$29,S5243,"Cubic","Extrapolate=Linear","MultiX=Average","Skip=True","Sort=True")</f>
        <v>14.303160054719561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51005</v>
      </c>
      <c r="T5244" s="43">
        <f ca="1">_xll.BInterpol('Base CDI'!$H$4:$H$28,'Base CDI'!$J$4:$J$29,S5244,"Cubic","Extrapolate=Linear","MultiX=Average","Skip=True","Sort=True")</f>
        <v>14.462269493844051</v>
      </c>
      <c r="U5244" s="43">
        <f ca="1">_xll.BInterpol('Base CDI'!$H$4:$H$28,'Base CDI'!$I$4:$I$29,S5244,"Cubic","Extrapolate=Linear","MultiX=Average","Skip=True","Sort=True")</f>
        <v>14.303173734610121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51006</v>
      </c>
      <c r="T5245" s="43">
        <f ca="1">_xll.BInterpol('Base CDI'!$H$4:$H$28,'Base CDI'!$J$4:$J$29,S5245,"Cubic","Extrapolate=Linear","MultiX=Average","Skip=True","Sort=True")</f>
        <v>14.462274965800276</v>
      </c>
      <c r="U5245" s="43">
        <f ca="1">_xll.BInterpol('Base CDI'!$H$4:$H$28,'Base CDI'!$I$4:$I$29,S5245,"Cubic","Extrapolate=Linear","MultiX=Average","Skip=True","Sort=True")</f>
        <v>14.303187414500682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51007</v>
      </c>
      <c r="T5246" s="43">
        <f ca="1">_xll.BInterpol('Base CDI'!$H$4:$H$28,'Base CDI'!$J$4:$J$29,S5246,"Cubic","Extrapolate=Linear","MultiX=Average","Skip=True","Sort=True")</f>
        <v>14.462280437756501</v>
      </c>
      <c r="U5246" s="43">
        <f ca="1">_xll.BInterpol('Base CDI'!$H$4:$H$28,'Base CDI'!$I$4:$I$29,S5246,"Cubic","Extrapolate=Linear","MultiX=Average","Skip=True","Sort=True")</f>
        <v>14.303201094391243</v>
      </c>
    </row>
    <row r="5247" spans="16:21" x14ac:dyDescent="0.25">
      <c r="P5247" s="10">
        <v>42142</v>
      </c>
      <c r="Q5247">
        <v>37.08278</v>
      </c>
      <c r="S5247" s="42">
        <f t="shared" ca="1" si="86"/>
        <v>51008</v>
      </c>
      <c r="T5247" s="43">
        <f ca="1">_xll.BInterpol('Base CDI'!$H$4:$H$28,'Base CDI'!$J$4:$J$29,S5247,"Cubic","Extrapolate=Linear","MultiX=Average","Skip=True","Sort=True")</f>
        <v>14.462285909712724</v>
      </c>
      <c r="U5247" s="43">
        <f ca="1">_xll.BInterpol('Base CDI'!$H$4:$H$28,'Base CDI'!$I$4:$I$29,S5247,"Cubic","Extrapolate=Linear","MultiX=Average","Skip=True","Sort=True")</f>
        <v>14.303214774281805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51009</v>
      </c>
      <c r="T5248" s="43">
        <f ca="1">_xll.BInterpol('Base CDI'!$H$4:$H$28,'Base CDI'!$J$4:$J$29,S5248,"Cubic","Extrapolate=Linear","MultiX=Average","Skip=True","Sort=True")</f>
        <v>14.462291381668949</v>
      </c>
      <c r="U5248" s="43">
        <f ca="1">_xll.BInterpol('Base CDI'!$H$4:$H$28,'Base CDI'!$I$4:$I$29,S5248,"Cubic","Extrapolate=Linear","MultiX=Average","Skip=True","Sort=True")</f>
        <v>14.303228454172366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51010</v>
      </c>
      <c r="T5249" s="43">
        <f ca="1">_xll.BInterpol('Base CDI'!$H$4:$H$28,'Base CDI'!$J$4:$J$29,S5249,"Cubic","Extrapolate=Linear","MultiX=Average","Skip=True","Sort=True")</f>
        <v>14.462296853625174</v>
      </c>
      <c r="U5249" s="43">
        <f ca="1">_xll.BInterpol('Base CDI'!$H$4:$H$28,'Base CDI'!$I$4:$I$29,S5249,"Cubic","Extrapolate=Linear","MultiX=Average","Skip=True","Sort=True")</f>
        <v>14.303242134062927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51011</v>
      </c>
      <c r="T5250" s="43">
        <f ca="1">_xll.BInterpol('Base CDI'!$H$4:$H$28,'Base CDI'!$J$4:$J$29,S5250,"Cubic","Extrapolate=Linear","MultiX=Average","Skip=True","Sort=True")</f>
        <v>14.462302325581398</v>
      </c>
      <c r="U5250" s="43">
        <f ca="1">_xll.BInterpol('Base CDI'!$H$4:$H$28,'Base CDI'!$I$4:$I$29,S5250,"Cubic","Extrapolate=Linear","MultiX=Average","Skip=True","Sort=True")</f>
        <v>14.303255813953488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51012</v>
      </c>
      <c r="T5251" s="43">
        <f ca="1">_xll.BInterpol('Base CDI'!$H$4:$H$28,'Base CDI'!$J$4:$J$29,S5251,"Cubic","Extrapolate=Linear","MultiX=Average","Skip=True","Sort=True")</f>
        <v>14.462307797537623</v>
      </c>
      <c r="U5251" s="43">
        <f ca="1">_xll.BInterpol('Base CDI'!$H$4:$H$28,'Base CDI'!$I$4:$I$29,S5251,"Cubic","Extrapolate=Linear","MultiX=Average","Skip=True","Sort=True")</f>
        <v>14.303269493844049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51013</v>
      </c>
      <c r="T5252" s="43">
        <f ca="1">_xll.BInterpol('Base CDI'!$H$4:$H$28,'Base CDI'!$J$4:$J$29,S5252,"Cubic","Extrapolate=Linear","MultiX=Average","Skip=True","Sort=True")</f>
        <v>14.462313269493846</v>
      </c>
      <c r="U5252" s="43">
        <f ca="1">_xll.BInterpol('Base CDI'!$H$4:$H$28,'Base CDI'!$I$4:$I$29,S5252,"Cubic","Extrapolate=Linear","MultiX=Average","Skip=True","Sort=True")</f>
        <v>14.303283173734609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51014</v>
      </c>
      <c r="T5253" s="43">
        <f ca="1">_xll.BInterpol('Base CDI'!$H$4:$H$28,'Base CDI'!$J$4:$J$29,S5253,"Cubic","Extrapolate=Linear","MultiX=Average","Skip=True","Sort=True")</f>
        <v>14.462318741450071</v>
      </c>
      <c r="U5253" s="43">
        <f ca="1">_xll.BInterpol('Base CDI'!$H$4:$H$28,'Base CDI'!$I$4:$I$29,S5253,"Cubic","Extrapolate=Linear","MultiX=Average","Skip=True","Sort=True")</f>
        <v>14.30329685362517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51015</v>
      </c>
      <c r="T5254" s="43">
        <f ca="1">_xll.BInterpol('Base CDI'!$H$4:$H$28,'Base CDI'!$J$4:$J$29,S5254,"Cubic","Extrapolate=Linear","MultiX=Average","Skip=True","Sort=True")</f>
        <v>14.462324213406296</v>
      </c>
      <c r="U5254" s="43">
        <f ca="1">_xll.BInterpol('Base CDI'!$H$4:$H$28,'Base CDI'!$I$4:$I$29,S5254,"Cubic","Extrapolate=Linear","MultiX=Average","Skip=True","Sort=True")</f>
        <v>14.303310533515731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51016</v>
      </c>
      <c r="T5255" s="43">
        <f ca="1">_xll.BInterpol('Base CDI'!$H$4:$H$28,'Base CDI'!$J$4:$J$29,S5255,"Cubic","Extrapolate=Linear","MultiX=Average","Skip=True","Sort=True")</f>
        <v>14.462329685362519</v>
      </c>
      <c r="U5255" s="43">
        <f ca="1">_xll.BInterpol('Base CDI'!$H$4:$H$28,'Base CDI'!$I$4:$I$29,S5255,"Cubic","Extrapolate=Linear","MultiX=Average","Skip=True","Sort=True")</f>
        <v>14.303324213406292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51017</v>
      </c>
      <c r="T5256" s="43">
        <f ca="1">_xll.BInterpol('Base CDI'!$H$4:$H$28,'Base CDI'!$J$4:$J$29,S5256,"Cubic","Extrapolate=Linear","MultiX=Average","Skip=True","Sort=True")</f>
        <v>14.462335157318744</v>
      </c>
      <c r="U5256" s="43">
        <f ca="1">_xll.BInterpol('Base CDI'!$H$4:$H$28,'Base CDI'!$I$4:$I$29,S5256,"Cubic","Extrapolate=Linear","MultiX=Average","Skip=True","Sort=True")</f>
        <v>14.303337893296852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51018</v>
      </c>
      <c r="T5257" s="43">
        <f ca="1">_xll.BInterpol('Base CDI'!$H$4:$H$28,'Base CDI'!$J$4:$J$29,S5257,"Cubic","Extrapolate=Linear","MultiX=Average","Skip=True","Sort=True")</f>
        <v>14.462340629274967</v>
      </c>
      <c r="U5257" s="43">
        <f ca="1">_xll.BInterpol('Base CDI'!$H$4:$H$28,'Base CDI'!$I$4:$I$29,S5257,"Cubic","Extrapolate=Linear","MultiX=Average","Skip=True","Sort=True")</f>
        <v>14.303351573187413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51019</v>
      </c>
      <c r="T5258" s="43">
        <f ca="1">_xll.BInterpol('Base CDI'!$H$4:$H$28,'Base CDI'!$J$4:$J$29,S5258,"Cubic","Extrapolate=Linear","MultiX=Average","Skip=True","Sort=True")</f>
        <v>14.462346101231192</v>
      </c>
      <c r="U5258" s="43">
        <f ca="1">_xll.BInterpol('Base CDI'!$H$4:$H$28,'Base CDI'!$I$4:$I$29,S5258,"Cubic","Extrapolate=Linear","MultiX=Average","Skip=True","Sort=True")</f>
        <v>14.303365253077974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51020</v>
      </c>
      <c r="T5259" s="43">
        <f ca="1">_xll.BInterpol('Base CDI'!$H$4:$H$28,'Base CDI'!$J$4:$J$29,S5259,"Cubic","Extrapolate=Linear","MultiX=Average","Skip=True","Sort=True")</f>
        <v>14.462351573187417</v>
      </c>
      <c r="U5259" s="43">
        <f ca="1">_xll.BInterpol('Base CDI'!$H$4:$H$28,'Base CDI'!$I$4:$I$29,S5259,"Cubic","Extrapolate=Linear","MultiX=Average","Skip=True","Sort=True")</f>
        <v>14.303378932968535</v>
      </c>
    </row>
    <row r="5260" spans="16:21" x14ac:dyDescent="0.25">
      <c r="P5260" s="10">
        <v>42160</v>
      </c>
      <c r="Q5260">
        <v>37.31953</v>
      </c>
      <c r="S5260" s="42">
        <f t="shared" ca="1" si="87"/>
        <v>51021</v>
      </c>
      <c r="T5260" s="43">
        <f ca="1">_xll.BInterpol('Base CDI'!$H$4:$H$28,'Base CDI'!$J$4:$J$29,S5260,"Cubic","Extrapolate=Linear","MultiX=Average","Skip=True","Sort=True")</f>
        <v>14.462357045143641</v>
      </c>
      <c r="U5260" s="43">
        <f ca="1">_xll.BInterpol('Base CDI'!$H$4:$H$28,'Base CDI'!$I$4:$I$29,S5260,"Cubic","Extrapolate=Linear","MultiX=Average","Skip=True","Sort=True")</f>
        <v>14.303392612859096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51022</v>
      </c>
      <c r="T5261" s="43">
        <f ca="1">_xll.BInterpol('Base CDI'!$H$4:$H$28,'Base CDI'!$J$4:$J$29,S5261,"Cubic","Extrapolate=Linear","MultiX=Average","Skip=True","Sort=True")</f>
        <v>14.462362517099866</v>
      </c>
      <c r="U5261" s="43">
        <f ca="1">_xll.BInterpol('Base CDI'!$H$4:$H$28,'Base CDI'!$I$4:$I$29,S5261,"Cubic","Extrapolate=Linear","MultiX=Average","Skip=True","Sort=True")</f>
        <v>14.303406292749656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51023</v>
      </c>
      <c r="T5262" s="43">
        <f ca="1">_xll.BInterpol('Base CDI'!$H$4:$H$28,'Base CDI'!$J$4:$J$29,S5262,"Cubic","Extrapolate=Linear","MultiX=Average","Skip=True","Sort=True")</f>
        <v>14.462367989056091</v>
      </c>
      <c r="U5262" s="43">
        <f ca="1">_xll.BInterpol('Base CDI'!$H$4:$H$28,'Base CDI'!$I$4:$I$29,S5262,"Cubic","Extrapolate=Linear","MultiX=Average","Skip=True","Sort=True")</f>
        <v>14.303419972640217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51024</v>
      </c>
      <c r="T5263" s="43">
        <f ca="1">_xll.BInterpol('Base CDI'!$H$4:$H$28,'Base CDI'!$J$4:$J$29,S5263,"Cubic","Extrapolate=Linear","MultiX=Average","Skip=True","Sort=True")</f>
        <v>14.462373461012314</v>
      </c>
      <c r="U5263" s="43">
        <f ca="1">_xll.BInterpol('Base CDI'!$H$4:$H$28,'Base CDI'!$I$4:$I$29,S5263,"Cubic","Extrapolate=Linear","MultiX=Average","Skip=True","Sort=True")</f>
        <v>14.303433652530778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51025</v>
      </c>
      <c r="T5264" s="43">
        <f ca="1">_xll.BInterpol('Base CDI'!$H$4:$H$28,'Base CDI'!$J$4:$J$29,S5264,"Cubic","Extrapolate=Linear","MultiX=Average","Skip=True","Sort=True")</f>
        <v>14.462378932968539</v>
      </c>
      <c r="U5264" s="43">
        <f ca="1">_xll.BInterpol('Base CDI'!$H$4:$H$28,'Base CDI'!$I$4:$I$29,S5264,"Cubic","Extrapolate=Linear","MultiX=Average","Skip=True","Sort=True")</f>
        <v>14.303447332421339</v>
      </c>
    </row>
    <row r="5265" spans="16:21" x14ac:dyDescent="0.25">
      <c r="P5265" s="10">
        <v>42167</v>
      </c>
      <c r="Q5265">
        <v>37.41433</v>
      </c>
      <c r="S5265" s="42">
        <f t="shared" ca="1" si="87"/>
        <v>51026</v>
      </c>
      <c r="T5265" s="43">
        <f ca="1">_xll.BInterpol('Base CDI'!$H$4:$H$28,'Base CDI'!$J$4:$J$29,S5265,"Cubic","Extrapolate=Linear","MultiX=Average","Skip=True","Sort=True")</f>
        <v>14.462384404924762</v>
      </c>
      <c r="U5265" s="43">
        <f ca="1">_xll.BInterpol('Base CDI'!$H$4:$H$28,'Base CDI'!$I$4:$I$29,S5265,"Cubic","Extrapolate=Linear","MultiX=Average","Skip=True","Sort=True")</f>
        <v>14.303461012311899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51027</v>
      </c>
      <c r="T5266" s="43">
        <f ca="1">_xll.BInterpol('Base CDI'!$H$4:$H$28,'Base CDI'!$J$4:$J$29,S5266,"Cubic","Extrapolate=Linear","MultiX=Average","Skip=True","Sort=True")</f>
        <v>14.462389876880987</v>
      </c>
      <c r="U5266" s="43">
        <f ca="1">_xll.BInterpol('Base CDI'!$H$4:$H$28,'Base CDI'!$I$4:$I$29,S5266,"Cubic","Extrapolate=Linear","MultiX=Average","Skip=True","Sort=True")</f>
        <v>14.303474692202462</v>
      </c>
    </row>
    <row r="5267" spans="16:21" x14ac:dyDescent="0.25">
      <c r="P5267" s="10">
        <v>42171</v>
      </c>
      <c r="Q5267">
        <v>37.45232</v>
      </c>
      <c r="S5267" s="42">
        <f t="shared" ca="1" si="87"/>
        <v>51028</v>
      </c>
      <c r="T5267" s="43">
        <f ca="1">_xll.BInterpol('Base CDI'!$H$4:$H$28,'Base CDI'!$J$4:$J$29,S5267,"Cubic","Extrapolate=Linear","MultiX=Average","Skip=True","Sort=True")</f>
        <v>14.462395348837212</v>
      </c>
      <c r="U5267" s="43">
        <f ca="1">_xll.BInterpol('Base CDI'!$H$4:$H$28,'Base CDI'!$I$4:$I$29,S5267,"Cubic","Extrapolate=Linear","MultiX=Average","Skip=True","Sort=True")</f>
        <v>14.303488372093023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51029</v>
      </c>
      <c r="T5268" s="43">
        <f ca="1">_xll.BInterpol('Base CDI'!$H$4:$H$28,'Base CDI'!$J$4:$J$29,S5268,"Cubic","Extrapolate=Linear","MultiX=Average","Skip=True","Sort=True")</f>
        <v>14.462400820793436</v>
      </c>
      <c r="U5268" s="43">
        <f ca="1">_xll.BInterpol('Base CDI'!$H$4:$H$28,'Base CDI'!$I$4:$I$29,S5268,"Cubic","Extrapolate=Linear","MultiX=Average","Skip=True","Sort=True")</f>
        <v>14.303502051983584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51030</v>
      </c>
      <c r="T5269" s="43">
        <f ca="1">_xll.BInterpol('Base CDI'!$H$4:$H$28,'Base CDI'!$J$4:$J$29,S5269,"Cubic","Extrapolate=Linear","MultiX=Average","Skip=True","Sort=True")</f>
        <v>14.462406292749661</v>
      </c>
      <c r="U5269" s="43">
        <f ca="1">_xll.BInterpol('Base CDI'!$H$4:$H$28,'Base CDI'!$I$4:$I$29,S5269,"Cubic","Extrapolate=Linear","MultiX=Average","Skip=True","Sort=True")</f>
        <v>14.303515731874144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51031</v>
      </c>
      <c r="T5270" s="43">
        <f ca="1">_xll.BInterpol('Base CDI'!$H$4:$H$28,'Base CDI'!$J$4:$J$29,S5270,"Cubic","Extrapolate=Linear","MultiX=Average","Skip=True","Sort=True")</f>
        <v>14.462411764705886</v>
      </c>
      <c r="U5270" s="43">
        <f ca="1">_xll.BInterpol('Base CDI'!$H$4:$H$28,'Base CDI'!$I$4:$I$29,S5270,"Cubic","Extrapolate=Linear","MultiX=Average","Skip=True","Sort=True")</f>
        <v>14.303529411764705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51032</v>
      </c>
      <c r="T5271" s="43">
        <f ca="1">_xll.BInterpol('Base CDI'!$H$4:$H$28,'Base CDI'!$J$4:$J$29,S5271,"Cubic","Extrapolate=Linear","MultiX=Average","Skip=True","Sort=True")</f>
        <v>14.462417236662109</v>
      </c>
      <c r="U5271" s="43">
        <f ca="1">_xll.BInterpol('Base CDI'!$H$4:$H$28,'Base CDI'!$I$4:$I$29,S5271,"Cubic","Extrapolate=Linear","MultiX=Average","Skip=True","Sort=True")</f>
        <v>14.303543091655266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51033</v>
      </c>
      <c r="T5272" s="43">
        <f ca="1">_xll.BInterpol('Base CDI'!$H$4:$H$28,'Base CDI'!$J$4:$J$29,S5272,"Cubic","Extrapolate=Linear","MultiX=Average","Skip=True","Sort=True")</f>
        <v>14.462422708618334</v>
      </c>
      <c r="U5272" s="43">
        <f ca="1">_xll.BInterpol('Base CDI'!$H$4:$H$28,'Base CDI'!$I$4:$I$29,S5272,"Cubic","Extrapolate=Linear","MultiX=Average","Skip=True","Sort=True")</f>
        <v>14.303556771545827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51034</v>
      </c>
      <c r="T5273" s="43">
        <f ca="1">_xll.BInterpol('Base CDI'!$H$4:$H$28,'Base CDI'!$J$4:$J$29,S5273,"Cubic","Extrapolate=Linear","MultiX=Average","Skip=True","Sort=True")</f>
        <v>14.462428180574557</v>
      </c>
      <c r="U5273" s="43">
        <f ca="1">_xll.BInterpol('Base CDI'!$H$4:$H$28,'Base CDI'!$I$4:$I$29,S5273,"Cubic","Extrapolate=Linear","MultiX=Average","Skip=True","Sort=True")</f>
        <v>14.303570451436388</v>
      </c>
    </row>
    <row r="5274" spans="16:21" x14ac:dyDescent="0.25">
      <c r="P5274" s="10">
        <v>42180</v>
      </c>
      <c r="Q5274">
        <v>37.58558</v>
      </c>
      <c r="S5274" s="42">
        <f t="shared" ca="1" si="87"/>
        <v>51035</v>
      </c>
      <c r="T5274" s="43">
        <f ca="1">_xll.BInterpol('Base CDI'!$H$4:$H$28,'Base CDI'!$J$4:$J$29,S5274,"Cubic","Extrapolate=Linear","MultiX=Average","Skip=True","Sort=True")</f>
        <v>14.462433652530782</v>
      </c>
      <c r="U5274" s="43">
        <f ca="1">_xll.BInterpol('Base CDI'!$H$4:$H$28,'Base CDI'!$I$4:$I$29,S5274,"Cubic","Extrapolate=Linear","MultiX=Average","Skip=True","Sort=True")</f>
        <v>14.303584131326948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51036</v>
      </c>
      <c r="T5275" s="43">
        <f ca="1">_xll.BInterpol('Base CDI'!$H$4:$H$28,'Base CDI'!$J$4:$J$29,S5275,"Cubic","Extrapolate=Linear","MultiX=Average","Skip=True","Sort=True")</f>
        <v>14.462439124487007</v>
      </c>
      <c r="U5275" s="43">
        <f ca="1">_xll.BInterpol('Base CDI'!$H$4:$H$28,'Base CDI'!$I$4:$I$29,S5275,"Cubic","Extrapolate=Linear","MultiX=Average","Skip=True","Sort=True")</f>
        <v>14.303597811217509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51037</v>
      </c>
      <c r="T5276" s="43">
        <f ca="1">_xll.BInterpol('Base CDI'!$H$4:$H$28,'Base CDI'!$J$4:$J$29,S5276,"Cubic","Extrapolate=Linear","MultiX=Average","Skip=True","Sort=True")</f>
        <v>14.46244459644323</v>
      </c>
      <c r="U5276" s="43">
        <f ca="1">_xll.BInterpol('Base CDI'!$H$4:$H$28,'Base CDI'!$I$4:$I$29,S5276,"Cubic","Extrapolate=Linear","MultiX=Average","Skip=True","Sort=True")</f>
        <v>14.30361149110807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51038</v>
      </c>
      <c r="T5277" s="43">
        <f ca="1">_xll.BInterpol('Base CDI'!$H$4:$H$28,'Base CDI'!$J$4:$J$29,S5277,"Cubic","Extrapolate=Linear","MultiX=Average","Skip=True","Sort=True")</f>
        <v>14.462450068399455</v>
      </c>
      <c r="U5277" s="43">
        <f ca="1">_xll.BInterpol('Base CDI'!$H$4:$H$28,'Base CDI'!$I$4:$I$29,S5277,"Cubic","Extrapolate=Linear","MultiX=Average","Skip=True","Sort=True")</f>
        <v>14.303625170998631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51039</v>
      </c>
      <c r="T5278" s="43">
        <f ca="1">_xll.BInterpol('Base CDI'!$H$4:$H$28,'Base CDI'!$J$4:$J$29,S5278,"Cubic","Extrapolate=Linear","MultiX=Average","Skip=True","Sort=True")</f>
        <v>14.46245554035568</v>
      </c>
      <c r="U5278" s="43">
        <f ca="1">_xll.BInterpol('Base CDI'!$H$4:$H$28,'Base CDI'!$I$4:$I$29,S5278,"Cubic","Extrapolate=Linear","MultiX=Average","Skip=True","Sort=True")</f>
        <v>14.303638850889191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51040</v>
      </c>
      <c r="T5279" s="43">
        <f ca="1">_xll.BInterpol('Base CDI'!$H$4:$H$28,'Base CDI'!$J$4:$J$29,S5279,"Cubic","Extrapolate=Linear","MultiX=Average","Skip=True","Sort=True")</f>
        <v>14.462461012311904</v>
      </c>
      <c r="U5279" s="43">
        <f ca="1">_xll.BInterpol('Base CDI'!$H$4:$H$28,'Base CDI'!$I$4:$I$29,S5279,"Cubic","Extrapolate=Linear","MultiX=Average","Skip=True","Sort=True")</f>
        <v>14.303652530779752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51041</v>
      </c>
      <c r="T5280" s="43">
        <f ca="1">_xll.BInterpol('Base CDI'!$H$4:$H$28,'Base CDI'!$J$4:$J$29,S5280,"Cubic","Extrapolate=Linear","MultiX=Average","Skip=True","Sort=True")</f>
        <v>14.462466484268129</v>
      </c>
      <c r="U5280" s="43">
        <f ca="1">_xll.BInterpol('Base CDI'!$H$4:$H$28,'Base CDI'!$I$4:$I$29,S5280,"Cubic","Extrapolate=Linear","MultiX=Average","Skip=True","Sort=True")</f>
        <v>14.303666210670313</v>
      </c>
    </row>
    <row r="5281" spans="16:21" x14ac:dyDescent="0.25">
      <c r="P5281" s="10">
        <v>42191</v>
      </c>
      <c r="Q5281">
        <v>37.71931</v>
      </c>
      <c r="S5281" s="42">
        <f t="shared" ca="1" si="87"/>
        <v>51042</v>
      </c>
      <c r="T5281" s="43">
        <f ca="1">_xll.BInterpol('Base CDI'!$H$4:$H$28,'Base CDI'!$J$4:$J$29,S5281,"Cubic","Extrapolate=Linear","MultiX=Average","Skip=True","Sort=True")</f>
        <v>14.462471956224352</v>
      </c>
      <c r="U5281" s="43">
        <f ca="1">_xll.BInterpol('Base CDI'!$H$4:$H$28,'Base CDI'!$I$4:$I$29,S5281,"Cubic","Extrapolate=Linear","MultiX=Average","Skip=True","Sort=True")</f>
        <v>14.303679890560874</v>
      </c>
    </row>
    <row r="5282" spans="16:21" x14ac:dyDescent="0.25">
      <c r="P5282" s="10">
        <v>42192</v>
      </c>
      <c r="Q5282">
        <v>37.73845</v>
      </c>
      <c r="S5282" s="42">
        <f t="shared" ca="1" si="87"/>
        <v>51043</v>
      </c>
      <c r="T5282" s="43">
        <f ca="1">_xll.BInterpol('Base CDI'!$H$4:$H$28,'Base CDI'!$J$4:$J$29,S5282,"Cubic","Extrapolate=Linear","MultiX=Average","Skip=True","Sort=True")</f>
        <v>14.462477428180577</v>
      </c>
      <c r="U5282" s="43">
        <f ca="1">_xll.BInterpol('Base CDI'!$H$4:$H$28,'Base CDI'!$I$4:$I$29,S5282,"Cubic","Extrapolate=Linear","MultiX=Average","Skip=True","Sort=True")</f>
        <v>14.303693570451435</v>
      </c>
    </row>
    <row r="5283" spans="16:21" x14ac:dyDescent="0.25">
      <c r="P5283" s="10">
        <v>42193</v>
      </c>
      <c r="Q5283">
        <v>37.75761</v>
      </c>
      <c r="S5283" s="42">
        <f t="shared" ca="1" si="87"/>
        <v>51044</v>
      </c>
      <c r="T5283" s="43">
        <f ca="1">_xll.BInterpol('Base CDI'!$H$4:$H$28,'Base CDI'!$J$4:$J$29,S5283,"Cubic","Extrapolate=Linear","MultiX=Average","Skip=True","Sort=True")</f>
        <v>14.462482900136802</v>
      </c>
      <c r="U5283" s="43">
        <f ca="1">_xll.BInterpol('Base CDI'!$H$4:$H$28,'Base CDI'!$I$4:$I$29,S5283,"Cubic","Extrapolate=Linear","MultiX=Average","Skip=True","Sort=True")</f>
        <v>14.303707250341995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51045</v>
      </c>
      <c r="T5284" s="43">
        <f ca="1">_xll.BInterpol('Base CDI'!$H$4:$H$28,'Base CDI'!$J$4:$J$29,S5284,"Cubic","Extrapolate=Linear","MultiX=Average","Skip=True","Sort=True")</f>
        <v>14.462488372093025</v>
      </c>
      <c r="U5284" s="43">
        <f ca="1">_xll.BInterpol('Base CDI'!$H$4:$H$28,'Base CDI'!$I$4:$I$29,S5284,"Cubic","Extrapolate=Linear","MultiX=Average","Skip=True","Sort=True")</f>
        <v>14.303720930232558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51046</v>
      </c>
      <c r="T5285" s="43">
        <f ca="1">_xll.BInterpol('Base CDI'!$H$4:$H$28,'Base CDI'!$J$4:$J$29,S5285,"Cubic","Extrapolate=Linear","MultiX=Average","Skip=True","Sort=True")</f>
        <v>14.46249384404925</v>
      </c>
      <c r="U5285" s="43">
        <f ca="1">_xll.BInterpol('Base CDI'!$H$4:$H$28,'Base CDI'!$I$4:$I$29,S5285,"Cubic","Extrapolate=Linear","MultiX=Average","Skip=True","Sort=True")</f>
        <v>14.303734610123119</v>
      </c>
    </row>
    <row r="5286" spans="16:21" x14ac:dyDescent="0.25">
      <c r="P5286" s="10">
        <v>42198</v>
      </c>
      <c r="Q5286">
        <v>37.81512</v>
      </c>
      <c r="S5286" s="42">
        <f t="shared" ca="1" si="87"/>
        <v>51047</v>
      </c>
      <c r="T5286" s="43">
        <f ca="1">_xll.BInterpol('Base CDI'!$H$4:$H$28,'Base CDI'!$J$4:$J$29,S5286,"Cubic","Extrapolate=Linear","MultiX=Average","Skip=True","Sort=True")</f>
        <v>14.462499316005475</v>
      </c>
      <c r="U5286" s="43">
        <f ca="1">_xll.BInterpol('Base CDI'!$H$4:$H$28,'Base CDI'!$I$4:$I$29,S5286,"Cubic","Extrapolate=Linear","MultiX=Average","Skip=True","Sort=True")</f>
        <v>14.303748290013679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51048</v>
      </c>
      <c r="T5287" s="43">
        <f ca="1">_xll.BInterpol('Base CDI'!$H$4:$H$28,'Base CDI'!$J$4:$J$29,S5287,"Cubic","Extrapolate=Linear","MultiX=Average","Skip=True","Sort=True")</f>
        <v>14.462504787961699</v>
      </c>
      <c r="U5287" s="43">
        <f ca="1">_xll.BInterpol('Base CDI'!$H$4:$H$28,'Base CDI'!$I$4:$I$29,S5287,"Cubic","Extrapolate=Linear","MultiX=Average","Skip=True","Sort=True")</f>
        <v>14.30376196990424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51049</v>
      </c>
      <c r="T5288" s="43">
        <f ca="1">_xll.BInterpol('Base CDI'!$H$4:$H$28,'Base CDI'!$J$4:$J$29,S5288,"Cubic","Extrapolate=Linear","MultiX=Average","Skip=True","Sort=True")</f>
        <v>14.462510259917924</v>
      </c>
      <c r="U5288" s="43">
        <f ca="1">_xll.BInterpol('Base CDI'!$H$4:$H$28,'Base CDI'!$I$4:$I$29,S5288,"Cubic","Extrapolate=Linear","MultiX=Average","Skip=True","Sort=True")</f>
        <v>14.303775649794801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51050</v>
      </c>
      <c r="T5289" s="43">
        <f ca="1">_xll.BInterpol('Base CDI'!$H$4:$H$28,'Base CDI'!$J$4:$J$29,S5289,"Cubic","Extrapolate=Linear","MultiX=Average","Skip=True","Sort=True")</f>
        <v>14.462515731874147</v>
      </c>
      <c r="U5289" s="43">
        <f ca="1">_xll.BInterpol('Base CDI'!$H$4:$H$28,'Base CDI'!$I$4:$I$29,S5289,"Cubic","Extrapolate=Linear","MultiX=Average","Skip=True","Sort=True")</f>
        <v>14.303789329685362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51051</v>
      </c>
      <c r="T5290" s="43">
        <f ca="1">_xll.BInterpol('Base CDI'!$H$4:$H$28,'Base CDI'!$J$4:$J$29,S5290,"Cubic","Extrapolate=Linear","MultiX=Average","Skip=True","Sort=True")</f>
        <v>14.462521203830372</v>
      </c>
      <c r="U5290" s="43">
        <f ca="1">_xll.BInterpol('Base CDI'!$H$4:$H$28,'Base CDI'!$I$4:$I$29,S5290,"Cubic","Extrapolate=Linear","MultiX=Average","Skip=True","Sort=True")</f>
        <v>14.303803009575923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51052</v>
      </c>
      <c r="T5291" s="43">
        <f ca="1">_xll.BInterpol('Base CDI'!$H$4:$H$28,'Base CDI'!$J$4:$J$29,S5291,"Cubic","Extrapolate=Linear","MultiX=Average","Skip=True","Sort=True")</f>
        <v>14.462526675786597</v>
      </c>
      <c r="U5291" s="43">
        <f ca="1">_xll.BInterpol('Base CDI'!$H$4:$H$28,'Base CDI'!$I$4:$I$29,S5291,"Cubic","Extrapolate=Linear","MultiX=Average","Skip=True","Sort=True")</f>
        <v>14.303816689466483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51053</v>
      </c>
      <c r="T5292" s="43">
        <f ca="1">_xll.BInterpol('Base CDI'!$H$4:$H$28,'Base CDI'!$J$4:$J$29,S5292,"Cubic","Extrapolate=Linear","MultiX=Average","Skip=True","Sort=True")</f>
        <v>14.46253214774282</v>
      </c>
      <c r="U5292" s="43">
        <f ca="1">_xll.BInterpol('Base CDI'!$H$4:$H$28,'Base CDI'!$I$4:$I$29,S5292,"Cubic","Extrapolate=Linear","MultiX=Average","Skip=True","Sort=True")</f>
        <v>14.303830369357044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51054</v>
      </c>
      <c r="T5293" s="43">
        <f ca="1">_xll.BInterpol('Base CDI'!$H$4:$H$28,'Base CDI'!$J$4:$J$29,S5293,"Cubic","Extrapolate=Linear","MultiX=Average","Skip=True","Sort=True")</f>
        <v>14.462537619699045</v>
      </c>
      <c r="U5293" s="43">
        <f ca="1">_xll.BInterpol('Base CDI'!$H$4:$H$28,'Base CDI'!$I$4:$I$29,S5293,"Cubic","Extrapolate=Linear","MultiX=Average","Skip=True","Sort=True")</f>
        <v>14.303844049247605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51055</v>
      </c>
      <c r="T5294" s="43">
        <f ca="1">_xll.BInterpol('Base CDI'!$H$4:$H$28,'Base CDI'!$J$4:$J$29,S5294,"Cubic","Extrapolate=Linear","MultiX=Average","Skip=True","Sort=True")</f>
        <v>14.46254309165527</v>
      </c>
      <c r="U5294" s="43">
        <f ca="1">_xll.BInterpol('Base CDI'!$H$4:$H$28,'Base CDI'!$I$4:$I$29,S5294,"Cubic","Extrapolate=Linear","MultiX=Average","Skip=True","Sort=True")</f>
        <v>14.303857729138166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51056</v>
      </c>
      <c r="T5295" s="43">
        <f ca="1">_xll.BInterpol('Base CDI'!$H$4:$H$28,'Base CDI'!$J$4:$J$29,S5295,"Cubic","Extrapolate=Linear","MultiX=Average","Skip=True","Sort=True")</f>
        <v>14.462548563611493</v>
      </c>
      <c r="U5295" s="43">
        <f ca="1">_xll.BInterpol('Base CDI'!$H$4:$H$28,'Base CDI'!$I$4:$I$29,S5295,"Cubic","Extrapolate=Linear","MultiX=Average","Skip=True","Sort=True")</f>
        <v>14.303871409028726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51057</v>
      </c>
      <c r="T5296" s="43">
        <f ca="1">_xll.BInterpol('Base CDI'!$H$4:$H$28,'Base CDI'!$J$4:$J$29,S5296,"Cubic","Extrapolate=Linear","MultiX=Average","Skip=True","Sort=True")</f>
        <v>14.462554035567718</v>
      </c>
      <c r="U5296" s="43">
        <f ca="1">_xll.BInterpol('Base CDI'!$H$4:$H$28,'Base CDI'!$I$4:$I$29,S5296,"Cubic","Extrapolate=Linear","MultiX=Average","Skip=True","Sort=True")</f>
        <v>14.303885088919287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51058</v>
      </c>
      <c r="T5297" s="43">
        <f ca="1">_xll.BInterpol('Base CDI'!$H$4:$H$28,'Base CDI'!$J$4:$J$29,S5297,"Cubic","Extrapolate=Linear","MultiX=Average","Skip=True","Sort=True")</f>
        <v>14.462559507523942</v>
      </c>
      <c r="U5297" s="43">
        <f ca="1">_xll.BInterpol('Base CDI'!$H$4:$H$28,'Base CDI'!$I$4:$I$29,S5297,"Cubic","Extrapolate=Linear","MultiX=Average","Skip=True","Sort=True")</f>
        <v>14.303898768809848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51059</v>
      </c>
      <c r="T5298" s="43">
        <f ca="1">_xll.BInterpol('Base CDI'!$H$4:$H$28,'Base CDI'!$J$4:$J$29,S5298,"Cubic","Extrapolate=Linear","MultiX=Average","Skip=True","Sort=True")</f>
        <v>14.462564979480167</v>
      </c>
      <c r="U5298" s="43">
        <f ca="1">_xll.BInterpol('Base CDI'!$H$4:$H$28,'Base CDI'!$I$4:$I$29,S5298,"Cubic","Extrapolate=Linear","MultiX=Average","Skip=True","Sort=True")</f>
        <v>14.303912448700409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51060</v>
      </c>
      <c r="T5299" s="43">
        <f ca="1">_xll.BInterpol('Base CDI'!$H$4:$H$28,'Base CDI'!$J$4:$J$29,S5299,"Cubic","Extrapolate=Linear","MultiX=Average","Skip=True","Sort=True")</f>
        <v>14.462570451436392</v>
      </c>
      <c r="U5299" s="43">
        <f ca="1">_xll.BInterpol('Base CDI'!$H$4:$H$28,'Base CDI'!$I$4:$I$29,S5299,"Cubic","Extrapolate=Linear","MultiX=Average","Skip=True","Sort=True")</f>
        <v>14.30392612859097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51061</v>
      </c>
      <c r="T5300" s="43">
        <f ca="1">_xll.BInterpol('Base CDI'!$H$4:$H$28,'Base CDI'!$J$4:$J$29,S5300,"Cubic","Extrapolate=Linear","MultiX=Average","Skip=True","Sort=True")</f>
        <v>14.462575923392615</v>
      </c>
      <c r="U5300" s="43">
        <f ca="1">_xll.BInterpol('Base CDI'!$H$4:$H$28,'Base CDI'!$I$4:$I$29,S5300,"Cubic","Extrapolate=Linear","MultiX=Average","Skip=True","Sort=True")</f>
        <v>14.30393980848153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51062</v>
      </c>
      <c r="T5301" s="43">
        <f ca="1">_xll.BInterpol('Base CDI'!$H$4:$H$28,'Base CDI'!$J$4:$J$29,S5301,"Cubic","Extrapolate=Linear","MultiX=Average","Skip=True","Sort=True")</f>
        <v>14.46258139534884</v>
      </c>
      <c r="U5301" s="43">
        <f ca="1">_xll.BInterpol('Base CDI'!$H$4:$H$28,'Base CDI'!$I$4:$I$29,S5301,"Cubic","Extrapolate=Linear","MultiX=Average","Skip=True","Sort=True")</f>
        <v>14.303953488372091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51063</v>
      </c>
      <c r="T5302" s="43">
        <f ca="1">_xll.BInterpol('Base CDI'!$H$4:$H$28,'Base CDI'!$J$4:$J$29,S5302,"Cubic","Extrapolate=Linear","MultiX=Average","Skip=True","Sort=True")</f>
        <v>14.462586867305065</v>
      </c>
      <c r="U5302" s="43">
        <f ca="1">_xll.BInterpol('Base CDI'!$H$4:$H$28,'Base CDI'!$I$4:$I$29,S5302,"Cubic","Extrapolate=Linear","MultiX=Average","Skip=True","Sort=True")</f>
        <v>14.303967168262652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51064</v>
      </c>
      <c r="T5303" s="43">
        <f ca="1">_xll.BInterpol('Base CDI'!$H$4:$H$28,'Base CDI'!$J$4:$J$29,S5303,"Cubic","Extrapolate=Linear","MultiX=Average","Skip=True","Sort=True")</f>
        <v>14.462592339261288</v>
      </c>
      <c r="U5303" s="43">
        <f ca="1">_xll.BInterpol('Base CDI'!$H$4:$H$28,'Base CDI'!$I$4:$I$29,S5303,"Cubic","Extrapolate=Linear","MultiX=Average","Skip=True","Sort=True")</f>
        <v>14.303980848153214</v>
      </c>
    </row>
    <row r="5304" spans="16:21" x14ac:dyDescent="0.25">
      <c r="P5304" s="10">
        <v>42222</v>
      </c>
      <c r="Q5304">
        <v>38.16534</v>
      </c>
      <c r="S5304" s="42">
        <f t="shared" ca="1" si="87"/>
        <v>51065</v>
      </c>
      <c r="T5304" s="43">
        <f ca="1">_xll.BInterpol('Base CDI'!$H$4:$H$28,'Base CDI'!$J$4:$J$29,S5304,"Cubic","Extrapolate=Linear","MultiX=Average","Skip=True","Sort=True")</f>
        <v>14.462597811217513</v>
      </c>
      <c r="U5304" s="43">
        <f ca="1">_xll.BInterpol('Base CDI'!$H$4:$H$28,'Base CDI'!$I$4:$I$29,S5304,"Cubic","Extrapolate=Linear","MultiX=Average","Skip=True","Sort=True")</f>
        <v>14.303994528043775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51066</v>
      </c>
      <c r="T5305" s="43">
        <f ca="1">_xll.BInterpol('Base CDI'!$H$4:$H$28,'Base CDI'!$J$4:$J$29,S5305,"Cubic","Extrapolate=Linear","MultiX=Average","Skip=True","Sort=True")</f>
        <v>14.462603283173737</v>
      </c>
      <c r="U5305" s="43">
        <f ca="1">_xll.BInterpol('Base CDI'!$H$4:$H$28,'Base CDI'!$I$4:$I$29,S5305,"Cubic","Extrapolate=Linear","MultiX=Average","Skip=True","Sort=True")</f>
        <v>14.304008207934336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51067</v>
      </c>
      <c r="T5306" s="43">
        <f ca="1">_xll.BInterpol('Base CDI'!$H$4:$H$28,'Base CDI'!$J$4:$J$29,S5306,"Cubic","Extrapolate=Linear","MultiX=Average","Skip=True","Sort=True")</f>
        <v>14.462608755129962</v>
      </c>
      <c r="U5306" s="43">
        <f ca="1">_xll.BInterpol('Base CDI'!$H$4:$H$28,'Base CDI'!$I$4:$I$29,S5306,"Cubic","Extrapolate=Linear","MultiX=Average","Skip=True","Sort=True")</f>
        <v>14.304021887824897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51068</v>
      </c>
      <c r="T5307" s="43">
        <f ca="1">_xll.BInterpol('Base CDI'!$H$4:$H$28,'Base CDI'!$J$4:$J$29,S5307,"Cubic","Extrapolate=Linear","MultiX=Average","Skip=True","Sort=True")</f>
        <v>14.462614227086187</v>
      </c>
      <c r="U5307" s="43">
        <f ca="1">_xll.BInterpol('Base CDI'!$H$4:$H$28,'Base CDI'!$I$4:$I$29,S5307,"Cubic","Extrapolate=Linear","MultiX=Average","Skip=True","Sort=True")</f>
        <v>14.304035567715458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51069</v>
      </c>
      <c r="T5308" s="43">
        <f ca="1">_xll.BInterpol('Base CDI'!$H$4:$H$28,'Base CDI'!$J$4:$J$29,S5308,"Cubic","Extrapolate=Linear","MultiX=Average","Skip=True","Sort=True")</f>
        <v>14.46261969904241</v>
      </c>
      <c r="U5308" s="43">
        <f ca="1">_xll.BInterpol('Base CDI'!$H$4:$H$28,'Base CDI'!$I$4:$I$29,S5308,"Cubic","Extrapolate=Linear","MultiX=Average","Skip=True","Sort=True")</f>
        <v>14.304049247606018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51070</v>
      </c>
      <c r="T5309" s="43">
        <f ca="1">_xll.BInterpol('Base CDI'!$H$4:$H$28,'Base CDI'!$J$4:$J$29,S5309,"Cubic","Extrapolate=Linear","MultiX=Average","Skip=True","Sort=True")</f>
        <v>14.462625170998635</v>
      </c>
      <c r="U5309" s="43">
        <f ca="1">_xll.BInterpol('Base CDI'!$H$4:$H$28,'Base CDI'!$I$4:$I$29,S5309,"Cubic","Extrapolate=Linear","MultiX=Average","Skip=True","Sort=True")</f>
        <v>14.304062927496579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51071</v>
      </c>
      <c r="T5310" s="43">
        <f ca="1">_xll.BInterpol('Base CDI'!$H$4:$H$28,'Base CDI'!$J$4:$J$29,S5310,"Cubic","Extrapolate=Linear","MultiX=Average","Skip=True","Sort=True")</f>
        <v>14.462630642954858</v>
      </c>
      <c r="U5310" s="43">
        <f ca="1">_xll.BInterpol('Base CDI'!$H$4:$H$28,'Base CDI'!$I$4:$I$29,S5310,"Cubic","Extrapolate=Linear","MultiX=Average","Skip=True","Sort=True")</f>
        <v>14.30407660738714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51072</v>
      </c>
      <c r="T5311" s="43">
        <f ca="1">_xll.BInterpol('Base CDI'!$H$4:$H$28,'Base CDI'!$J$4:$J$29,S5311,"Cubic","Extrapolate=Linear","MultiX=Average","Skip=True","Sort=True")</f>
        <v>14.462636114911083</v>
      </c>
      <c r="U5311" s="43">
        <f ca="1">_xll.BInterpol('Base CDI'!$H$4:$H$28,'Base CDI'!$I$4:$I$29,S5311,"Cubic","Extrapolate=Linear","MultiX=Average","Skip=True","Sort=True")</f>
        <v>14.304090287277701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51073</v>
      </c>
      <c r="T5312" s="43">
        <f ca="1">_xll.BInterpol('Base CDI'!$H$4:$H$28,'Base CDI'!$J$4:$J$29,S5312,"Cubic","Extrapolate=Linear","MultiX=Average","Skip=True","Sort=True")</f>
        <v>14.462641586867308</v>
      </c>
      <c r="U5312" s="43">
        <f ca="1">_xll.BInterpol('Base CDI'!$H$4:$H$28,'Base CDI'!$I$4:$I$29,S5312,"Cubic","Extrapolate=Linear","MultiX=Average","Skip=True","Sort=True")</f>
        <v>14.304103967168261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51074</v>
      </c>
      <c r="T5313" s="43">
        <f ca="1">_xll.BInterpol('Base CDI'!$H$4:$H$28,'Base CDI'!$J$4:$J$29,S5313,"Cubic","Extrapolate=Linear","MultiX=Average","Skip=True","Sort=True")</f>
        <v>14.462647058823531</v>
      </c>
      <c r="U5313" s="43">
        <f ca="1">_xll.BInterpol('Base CDI'!$H$4:$H$28,'Base CDI'!$I$4:$I$29,S5313,"Cubic","Extrapolate=Linear","MultiX=Average","Skip=True","Sort=True")</f>
        <v>14.304117647058822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51075</v>
      </c>
      <c r="T5314" s="43">
        <f ca="1">_xll.BInterpol('Base CDI'!$H$4:$H$28,'Base CDI'!$J$4:$J$29,S5314,"Cubic","Extrapolate=Linear","MultiX=Average","Skip=True","Sort=True")</f>
        <v>14.462652530779756</v>
      </c>
      <c r="U5314" s="43">
        <f ca="1">_xll.BInterpol('Base CDI'!$H$4:$H$28,'Base CDI'!$I$4:$I$29,S5314,"Cubic","Extrapolate=Linear","MultiX=Average","Skip=True","Sort=True")</f>
        <v>14.304131326949383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51076</v>
      </c>
      <c r="T5315" s="43">
        <f ca="1">_xll.BInterpol('Base CDI'!$H$4:$H$28,'Base CDI'!$J$4:$J$29,S5315,"Cubic","Extrapolate=Linear","MultiX=Average","Skip=True","Sort=True")</f>
        <v>14.462658002735981</v>
      </c>
      <c r="U5315" s="43">
        <f ca="1">_xll.BInterpol('Base CDI'!$H$4:$H$28,'Base CDI'!$I$4:$I$29,S5315,"Cubic","Extrapolate=Linear","MultiX=Average","Skip=True","Sort=True")</f>
        <v>14.304145006839944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51077</v>
      </c>
      <c r="T5316" s="43">
        <f ca="1">_xll.BInterpol('Base CDI'!$H$4:$H$28,'Base CDI'!$J$4:$J$29,S5316,"Cubic","Extrapolate=Linear","MultiX=Average","Skip=True","Sort=True")</f>
        <v>14.462663474692205</v>
      </c>
      <c r="U5316" s="43">
        <f ca="1">_xll.BInterpol('Base CDI'!$H$4:$H$28,'Base CDI'!$I$4:$I$29,S5316,"Cubic","Extrapolate=Linear","MultiX=Average","Skip=True","Sort=True")</f>
        <v>14.304158686730505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51078</v>
      </c>
      <c r="T5317" s="43">
        <f ca="1">_xll.BInterpol('Base CDI'!$H$4:$H$28,'Base CDI'!$J$4:$J$29,S5317,"Cubic","Extrapolate=Linear","MultiX=Average","Skip=True","Sort=True")</f>
        <v>14.46266894664843</v>
      </c>
      <c r="U5317" s="43">
        <f ca="1">_xll.BInterpol('Base CDI'!$H$4:$H$28,'Base CDI'!$I$4:$I$29,S5317,"Cubic","Extrapolate=Linear","MultiX=Average","Skip=True","Sort=True")</f>
        <v>14.304172366621065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51079</v>
      </c>
      <c r="T5318" s="43">
        <f ca="1">_xll.BInterpol('Base CDI'!$H$4:$H$28,'Base CDI'!$J$4:$J$29,S5318,"Cubic","Extrapolate=Linear","MultiX=Average","Skip=True","Sort=True")</f>
        <v>14.462674418604653</v>
      </c>
      <c r="U5318" s="43">
        <f ca="1">_xll.BInterpol('Base CDI'!$H$4:$H$28,'Base CDI'!$I$4:$I$29,S5318,"Cubic","Extrapolate=Linear","MultiX=Average","Skip=True","Sort=True")</f>
        <v>14.304186046511626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51080</v>
      </c>
      <c r="T5319" s="43">
        <f ca="1">_xll.BInterpol('Base CDI'!$H$4:$H$28,'Base CDI'!$J$4:$J$29,S5319,"Cubic","Extrapolate=Linear","MultiX=Average","Skip=True","Sort=True")</f>
        <v>14.462679890560878</v>
      </c>
      <c r="U5319" s="43">
        <f ca="1">_xll.BInterpol('Base CDI'!$H$4:$H$28,'Base CDI'!$I$4:$I$29,S5319,"Cubic","Extrapolate=Linear","MultiX=Average","Skip=True","Sort=True")</f>
        <v>14.304199726402187</v>
      </c>
    </row>
    <row r="5320" spans="16:21" x14ac:dyDescent="0.25">
      <c r="P5320" s="10">
        <v>42244</v>
      </c>
      <c r="Q5320">
        <v>38.48695</v>
      </c>
      <c r="S5320" s="42">
        <f t="shared" ca="1" si="87"/>
        <v>51081</v>
      </c>
      <c r="T5320" s="43">
        <f ca="1">_xll.BInterpol('Base CDI'!$H$4:$H$28,'Base CDI'!$J$4:$J$29,S5320,"Cubic","Extrapolate=Linear","MultiX=Average","Skip=True","Sort=True")</f>
        <v>14.462685362517103</v>
      </c>
      <c r="U5320" s="43">
        <f ca="1">_xll.BInterpol('Base CDI'!$H$4:$H$28,'Base CDI'!$I$4:$I$29,S5320,"Cubic","Extrapolate=Linear","MultiX=Average","Skip=True","Sort=True")</f>
        <v>14.304213406292748</v>
      </c>
    </row>
    <row r="5321" spans="16:21" x14ac:dyDescent="0.25">
      <c r="P5321" s="10">
        <v>42247</v>
      </c>
      <c r="Q5321">
        <v>38.50714</v>
      </c>
      <c r="S5321" s="42">
        <f t="shared" ca="1" si="87"/>
        <v>51082</v>
      </c>
      <c r="T5321" s="43">
        <f ca="1">_xll.BInterpol('Base CDI'!$H$4:$H$28,'Base CDI'!$J$4:$J$29,S5321,"Cubic","Extrapolate=Linear","MultiX=Average","Skip=True","Sort=True")</f>
        <v>14.462690834473326</v>
      </c>
      <c r="U5321" s="43">
        <f ca="1">_xll.BInterpol('Base CDI'!$H$4:$H$28,'Base CDI'!$I$4:$I$29,S5321,"Cubic","Extrapolate=Linear","MultiX=Average","Skip=True","Sort=True")</f>
        <v>14.304227086183309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51083</v>
      </c>
      <c r="T5322" s="43">
        <f ca="1">_xll.BInterpol('Base CDI'!$H$4:$H$28,'Base CDI'!$J$4:$J$29,S5322,"Cubic","Extrapolate=Linear","MultiX=Average","Skip=True","Sort=True")</f>
        <v>14.462696306429551</v>
      </c>
      <c r="U5322" s="43">
        <f ca="1">_xll.BInterpol('Base CDI'!$H$4:$H$28,'Base CDI'!$I$4:$I$29,S5322,"Cubic","Extrapolate=Linear","MultiX=Average","Skip=True","Sort=True")</f>
        <v>14.304240766073871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51084</v>
      </c>
      <c r="T5323" s="43">
        <f ca="1">_xll.BInterpol('Base CDI'!$H$4:$H$28,'Base CDI'!$J$4:$J$29,S5323,"Cubic","Extrapolate=Linear","MultiX=Average","Skip=True","Sort=True")</f>
        <v>14.462701778385776</v>
      </c>
      <c r="U5323" s="43">
        <f ca="1">_xll.BInterpol('Base CDI'!$H$4:$H$28,'Base CDI'!$I$4:$I$29,S5323,"Cubic","Extrapolate=Linear","MultiX=Average","Skip=True","Sort=True")</f>
        <v>14.304254445964432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51085</v>
      </c>
      <c r="T5324" s="43">
        <f ca="1">_xll.BInterpol('Base CDI'!$H$4:$H$28,'Base CDI'!$J$4:$J$29,S5324,"Cubic","Extrapolate=Linear","MultiX=Average","Skip=True","Sort=True")</f>
        <v>14.462707250342</v>
      </c>
      <c r="U5324" s="43">
        <f ca="1">_xll.BInterpol('Base CDI'!$H$4:$H$28,'Base CDI'!$I$4:$I$29,S5324,"Cubic","Extrapolate=Linear","MultiX=Average","Skip=True","Sort=True")</f>
        <v>14.304268125854993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51086</v>
      </c>
      <c r="T5325" s="43">
        <f ca="1">_xll.BInterpol('Base CDI'!$H$4:$H$28,'Base CDI'!$J$4:$J$29,S5325,"Cubic","Extrapolate=Linear","MultiX=Average","Skip=True","Sort=True")</f>
        <v>14.462712722298225</v>
      </c>
      <c r="U5325" s="43">
        <f ca="1">_xll.BInterpol('Base CDI'!$H$4:$H$28,'Base CDI'!$I$4:$I$29,S5325,"Cubic","Extrapolate=Linear","MultiX=Average","Skip=True","Sort=True")</f>
        <v>14.304281805745553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51087</v>
      </c>
      <c r="T5326" s="43">
        <f ca="1">_xll.BInterpol('Base CDI'!$H$4:$H$28,'Base CDI'!$J$4:$J$29,S5326,"Cubic","Extrapolate=Linear","MultiX=Average","Skip=True","Sort=True")</f>
        <v>14.462718194254448</v>
      </c>
      <c r="U5326" s="43">
        <f ca="1">_xll.BInterpol('Base CDI'!$H$4:$H$28,'Base CDI'!$I$4:$I$29,S5326,"Cubic","Extrapolate=Linear","MultiX=Average","Skip=True","Sort=True")</f>
        <v>14.304295485636114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51088</v>
      </c>
      <c r="T5327" s="43">
        <f ca="1">_xll.BInterpol('Base CDI'!$H$4:$H$28,'Base CDI'!$J$4:$J$29,S5327,"Cubic","Extrapolate=Linear","MultiX=Average","Skip=True","Sort=True")</f>
        <v>14.462723666210673</v>
      </c>
      <c r="U5327" s="43">
        <f ca="1">_xll.BInterpol('Base CDI'!$H$4:$H$28,'Base CDI'!$I$4:$I$29,S5327,"Cubic","Extrapolate=Linear","MultiX=Average","Skip=True","Sort=True")</f>
        <v>14.304309165526675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51089</v>
      </c>
      <c r="T5328" s="43">
        <f ca="1">_xll.BInterpol('Base CDI'!$H$4:$H$28,'Base CDI'!$J$4:$J$29,S5328,"Cubic","Extrapolate=Linear","MultiX=Average","Skip=True","Sort=True")</f>
        <v>14.462729138166898</v>
      </c>
      <c r="U5328" s="43">
        <f ca="1">_xll.BInterpol('Base CDI'!$H$4:$H$28,'Base CDI'!$I$4:$I$29,S5328,"Cubic","Extrapolate=Linear","MultiX=Average","Skip=True","Sort=True")</f>
        <v>14.304322845417236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51090</v>
      </c>
      <c r="T5329" s="43">
        <f ca="1">_xll.BInterpol('Base CDI'!$H$4:$H$28,'Base CDI'!$J$4:$J$29,S5329,"Cubic","Extrapolate=Linear","MultiX=Average","Skip=True","Sort=True")</f>
        <v>14.462734610123121</v>
      </c>
      <c r="U5329" s="43">
        <f ca="1">_xll.BInterpol('Base CDI'!$H$4:$H$28,'Base CDI'!$I$4:$I$29,S5329,"Cubic","Extrapolate=Linear","MultiX=Average","Skip=True","Sort=True")</f>
        <v>14.304336525307797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51091</v>
      </c>
      <c r="T5330" s="43">
        <f ca="1">_xll.BInterpol('Base CDI'!$H$4:$H$28,'Base CDI'!$J$4:$J$29,S5330,"Cubic","Extrapolate=Linear","MultiX=Average","Skip=True","Sort=True")</f>
        <v>14.462740082079346</v>
      </c>
      <c r="U5330" s="43">
        <f ca="1">_xll.BInterpol('Base CDI'!$H$4:$H$28,'Base CDI'!$I$4:$I$29,S5330,"Cubic","Extrapolate=Linear","MultiX=Average","Skip=True","Sort=True")</f>
        <v>14.304350205198357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51092</v>
      </c>
      <c r="T5331" s="43">
        <f ca="1">_xll.BInterpol('Base CDI'!$H$4:$H$28,'Base CDI'!$J$4:$J$29,S5331,"Cubic","Extrapolate=Linear","MultiX=Average","Skip=True","Sort=True")</f>
        <v>14.462745554035571</v>
      </c>
      <c r="U5331" s="43">
        <f ca="1">_xll.BInterpol('Base CDI'!$H$4:$H$28,'Base CDI'!$I$4:$I$29,S5331,"Cubic","Extrapolate=Linear","MultiX=Average","Skip=True","Sort=True")</f>
        <v>14.304363885088918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51093</v>
      </c>
      <c r="T5332" s="43">
        <f ca="1">_xll.BInterpol('Base CDI'!$H$4:$H$28,'Base CDI'!$J$4:$J$29,S5332,"Cubic","Extrapolate=Linear","MultiX=Average","Skip=True","Sort=True")</f>
        <v>14.462751025991794</v>
      </c>
      <c r="U5332" s="43">
        <f ca="1">_xll.BInterpol('Base CDI'!$H$4:$H$28,'Base CDI'!$I$4:$I$29,S5332,"Cubic","Extrapolate=Linear","MultiX=Average","Skip=True","Sort=True")</f>
        <v>14.304377564979479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51094</v>
      </c>
      <c r="T5333" s="43">
        <f ca="1">_xll.BInterpol('Base CDI'!$H$4:$H$28,'Base CDI'!$J$4:$J$29,S5333,"Cubic","Extrapolate=Linear","MultiX=Average","Skip=True","Sort=True")</f>
        <v>14.462756497948019</v>
      </c>
      <c r="U5333" s="43">
        <f ca="1">_xll.BInterpol('Base CDI'!$H$4:$H$28,'Base CDI'!$I$4:$I$29,S5333,"Cubic","Extrapolate=Linear","MultiX=Average","Skip=True","Sort=True")</f>
        <v>14.30439124487004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51095</v>
      </c>
      <c r="T5334" s="43">
        <f ca="1">_xll.BInterpol('Base CDI'!$H$4:$H$28,'Base CDI'!$J$4:$J$29,S5334,"Cubic","Extrapolate=Linear","MultiX=Average","Skip=True","Sort=True")</f>
        <v>14.462761969904243</v>
      </c>
      <c r="U5334" s="43">
        <f ca="1">_xll.BInterpol('Base CDI'!$H$4:$H$28,'Base CDI'!$I$4:$I$29,S5334,"Cubic","Extrapolate=Linear","MultiX=Average","Skip=True","Sort=True")</f>
        <v>14.3044049247606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51096</v>
      </c>
      <c r="T5335" s="43">
        <f ca="1">_xll.BInterpol('Base CDI'!$H$4:$H$28,'Base CDI'!$J$4:$J$29,S5335,"Cubic","Extrapolate=Linear","MultiX=Average","Skip=True","Sort=True")</f>
        <v>14.462767441860468</v>
      </c>
      <c r="U5335" s="43">
        <f ca="1">_xll.BInterpol('Base CDI'!$H$4:$H$28,'Base CDI'!$I$4:$I$29,S5335,"Cubic","Extrapolate=Linear","MultiX=Average","Skip=True","Sort=True")</f>
        <v>14.304418604651161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51097</v>
      </c>
      <c r="T5336" s="43">
        <f ca="1">_xll.BInterpol('Base CDI'!$H$4:$H$28,'Base CDI'!$J$4:$J$29,S5336,"Cubic","Extrapolate=Linear","MultiX=Average","Skip=True","Sort=True")</f>
        <v>14.462772913816693</v>
      </c>
      <c r="U5336" s="43">
        <f ca="1">_xll.BInterpol('Base CDI'!$H$4:$H$28,'Base CDI'!$I$4:$I$29,S5336,"Cubic","Extrapolate=Linear","MultiX=Average","Skip=True","Sort=True")</f>
        <v>14.304432284541722</v>
      </c>
    </row>
    <row r="5337" spans="16:21" x14ac:dyDescent="0.25">
      <c r="P5337" s="10">
        <v>42270</v>
      </c>
      <c r="Q5337">
        <v>38.83164</v>
      </c>
      <c r="S5337" s="42">
        <f t="shared" ca="1" si="88"/>
        <v>51098</v>
      </c>
      <c r="T5337" s="43">
        <f ca="1">_xll.BInterpol('Base CDI'!$H$4:$H$28,'Base CDI'!$J$4:$J$29,S5337,"Cubic","Extrapolate=Linear","MultiX=Average","Skip=True","Sort=True")</f>
        <v>14.462778385772916</v>
      </c>
      <c r="U5337" s="43">
        <f ca="1">_xll.BInterpol('Base CDI'!$H$4:$H$28,'Base CDI'!$I$4:$I$29,S5337,"Cubic","Extrapolate=Linear","MultiX=Average","Skip=True","Sort=True")</f>
        <v>14.304445964432283</v>
      </c>
    </row>
    <row r="5338" spans="16:21" x14ac:dyDescent="0.25">
      <c r="P5338" s="10">
        <v>42271</v>
      </c>
      <c r="Q5338">
        <v>38.85201</v>
      </c>
      <c r="S5338" s="42">
        <f t="shared" ca="1" si="88"/>
        <v>51099</v>
      </c>
      <c r="T5338" s="43">
        <f ca="1">_xll.BInterpol('Base CDI'!$H$4:$H$28,'Base CDI'!$J$4:$J$29,S5338,"Cubic","Extrapolate=Linear","MultiX=Average","Skip=True","Sort=True")</f>
        <v>14.462783857729141</v>
      </c>
      <c r="U5338" s="43">
        <f ca="1">_xll.BInterpol('Base CDI'!$H$4:$H$28,'Base CDI'!$I$4:$I$29,S5338,"Cubic","Extrapolate=Linear","MultiX=Average","Skip=True","Sort=True")</f>
        <v>14.304459644322844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51100</v>
      </c>
      <c r="T5339" s="43">
        <f ca="1">_xll.BInterpol('Base CDI'!$H$4:$H$28,'Base CDI'!$J$4:$J$29,S5339,"Cubic","Extrapolate=Linear","MultiX=Average","Skip=True","Sort=True")</f>
        <v>14.462789329685366</v>
      </c>
      <c r="U5339" s="43">
        <f ca="1">_xll.BInterpol('Base CDI'!$H$4:$H$28,'Base CDI'!$I$4:$I$29,S5339,"Cubic","Extrapolate=Linear","MultiX=Average","Skip=True","Sort=True")</f>
        <v>14.304473324213404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51101</v>
      </c>
      <c r="T5340" s="43">
        <f ca="1">_xll.BInterpol('Base CDI'!$H$4:$H$28,'Base CDI'!$J$4:$J$29,S5340,"Cubic","Extrapolate=Linear","MultiX=Average","Skip=True","Sort=True")</f>
        <v>14.462794801641589</v>
      </c>
      <c r="U5340" s="43">
        <f ca="1">_xll.BInterpol('Base CDI'!$H$4:$H$28,'Base CDI'!$I$4:$I$29,S5340,"Cubic","Extrapolate=Linear","MultiX=Average","Skip=True","Sort=True")</f>
        <v>14.304487004103965</v>
      </c>
    </row>
    <row r="5341" spans="16:21" x14ac:dyDescent="0.25">
      <c r="P5341" s="10">
        <v>42276</v>
      </c>
      <c r="Q5341">
        <v>38.91319</v>
      </c>
      <c r="S5341" s="42">
        <f t="shared" ca="1" si="88"/>
        <v>51102</v>
      </c>
      <c r="T5341" s="43">
        <f ca="1">_xll.BInterpol('Base CDI'!$H$4:$H$28,'Base CDI'!$J$4:$J$29,S5341,"Cubic","Extrapolate=Linear","MultiX=Average","Skip=True","Sort=True")</f>
        <v>14.462800273597814</v>
      </c>
      <c r="U5341" s="43">
        <f ca="1">_xll.BInterpol('Base CDI'!$H$4:$H$28,'Base CDI'!$I$4:$I$29,S5341,"Cubic","Extrapolate=Linear","MultiX=Average","Skip=True","Sort=True")</f>
        <v>14.304500683994528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51103</v>
      </c>
      <c r="T5342" s="43">
        <f ca="1">_xll.BInterpol('Base CDI'!$H$4:$H$28,'Base CDI'!$J$4:$J$29,S5342,"Cubic","Extrapolate=Linear","MultiX=Average","Skip=True","Sort=True")</f>
        <v>14.462805745554038</v>
      </c>
      <c r="U5342" s="43">
        <f ca="1">_xll.BInterpol('Base CDI'!$H$4:$H$28,'Base CDI'!$I$4:$I$29,S5342,"Cubic","Extrapolate=Linear","MultiX=Average","Skip=True","Sort=True")</f>
        <v>14.304514363885088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51104</v>
      </c>
      <c r="T5343" s="43">
        <f ca="1">_xll.BInterpol('Base CDI'!$H$4:$H$28,'Base CDI'!$J$4:$J$29,S5343,"Cubic","Extrapolate=Linear","MultiX=Average","Skip=True","Sort=True")</f>
        <v>14.462811217510263</v>
      </c>
      <c r="U5343" s="43">
        <f ca="1">_xll.BInterpol('Base CDI'!$H$4:$H$28,'Base CDI'!$I$4:$I$29,S5343,"Cubic","Extrapolate=Linear","MultiX=Average","Skip=True","Sort=True")</f>
        <v>14.304528043775649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51105</v>
      </c>
      <c r="T5344" s="43">
        <f ca="1">_xll.BInterpol('Base CDI'!$H$4:$H$28,'Base CDI'!$J$4:$J$29,S5344,"Cubic","Extrapolate=Linear","MultiX=Average","Skip=True","Sort=True")</f>
        <v>14.462816689466488</v>
      </c>
      <c r="U5344" s="43">
        <f ca="1">_xll.BInterpol('Base CDI'!$H$4:$H$28,'Base CDI'!$I$4:$I$29,S5344,"Cubic","Extrapolate=Linear","MultiX=Average","Skip=True","Sort=True")</f>
        <v>14.30454172366621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51106</v>
      </c>
      <c r="T5345" s="43">
        <f ca="1">_xll.BInterpol('Base CDI'!$H$4:$H$28,'Base CDI'!$J$4:$J$29,S5345,"Cubic","Extrapolate=Linear","MultiX=Average","Skip=True","Sort=True")</f>
        <v>14.462822161422711</v>
      </c>
      <c r="U5345" s="43">
        <f ca="1">_xll.BInterpol('Base CDI'!$H$4:$H$28,'Base CDI'!$I$4:$I$29,S5345,"Cubic","Extrapolate=Linear","MultiX=Average","Skip=True","Sort=True")</f>
        <v>14.304555403556771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51107</v>
      </c>
      <c r="T5346" s="43">
        <f ca="1">_xll.BInterpol('Base CDI'!$H$4:$H$28,'Base CDI'!$J$4:$J$29,S5346,"Cubic","Extrapolate=Linear","MultiX=Average","Skip=True","Sort=True")</f>
        <v>14.462827633378936</v>
      </c>
      <c r="U5346" s="43">
        <f ca="1">_xll.BInterpol('Base CDI'!$H$4:$H$28,'Base CDI'!$I$4:$I$29,S5346,"Cubic","Extrapolate=Linear","MultiX=Average","Skip=True","Sort=True")</f>
        <v>14.304569083447332</v>
      </c>
    </row>
    <row r="5347" spans="16:21" x14ac:dyDescent="0.25">
      <c r="P5347" s="10">
        <v>42284</v>
      </c>
      <c r="Q5347">
        <v>39.03584</v>
      </c>
      <c r="S5347" s="42">
        <f t="shared" ca="1" si="88"/>
        <v>51108</v>
      </c>
      <c r="T5347" s="43">
        <f ca="1">_xll.BInterpol('Base CDI'!$H$4:$H$28,'Base CDI'!$J$4:$J$29,S5347,"Cubic","Extrapolate=Linear","MultiX=Average","Skip=True","Sort=True")</f>
        <v>14.462833105335161</v>
      </c>
      <c r="U5347" s="43">
        <f ca="1">_xll.BInterpol('Base CDI'!$H$4:$H$28,'Base CDI'!$I$4:$I$29,S5347,"Cubic","Extrapolate=Linear","MultiX=Average","Skip=True","Sort=True")</f>
        <v>14.304582763337892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51109</v>
      </c>
      <c r="T5348" s="43">
        <f ca="1">_xll.BInterpol('Base CDI'!$H$4:$H$28,'Base CDI'!$J$4:$J$29,S5348,"Cubic","Extrapolate=Linear","MultiX=Average","Skip=True","Sort=True")</f>
        <v>14.462838577291384</v>
      </c>
      <c r="U5348" s="43">
        <f ca="1">_xll.BInterpol('Base CDI'!$H$4:$H$28,'Base CDI'!$I$4:$I$29,S5348,"Cubic","Extrapolate=Linear","MultiX=Average","Skip=True","Sort=True")</f>
        <v>14.304596443228453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51110</v>
      </c>
      <c r="T5349" s="43">
        <f ca="1">_xll.BInterpol('Base CDI'!$H$4:$H$28,'Base CDI'!$J$4:$J$29,S5349,"Cubic","Extrapolate=Linear","MultiX=Average","Skip=True","Sort=True")</f>
        <v>14.462844049247609</v>
      </c>
      <c r="U5349" s="43">
        <f ca="1">_xll.BInterpol('Base CDI'!$H$4:$H$28,'Base CDI'!$I$4:$I$29,S5349,"Cubic","Extrapolate=Linear","MultiX=Average","Skip=True","Sort=True")</f>
        <v>14.304610123119014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51111</v>
      </c>
      <c r="T5350" s="43">
        <f ca="1">_xll.BInterpol('Base CDI'!$H$4:$H$28,'Base CDI'!$J$4:$J$29,S5350,"Cubic","Extrapolate=Linear","MultiX=Average","Skip=True","Sort=True")</f>
        <v>14.462849521203832</v>
      </c>
      <c r="U5350" s="43">
        <f ca="1">_xll.BInterpol('Base CDI'!$H$4:$H$28,'Base CDI'!$I$4:$I$29,S5350,"Cubic","Extrapolate=Linear","MultiX=Average","Skip=True","Sort=True")</f>
        <v>14.304623803009575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51112</v>
      </c>
      <c r="T5351" s="43">
        <f ca="1">_xll.BInterpol('Base CDI'!$H$4:$H$28,'Base CDI'!$J$4:$J$29,S5351,"Cubic","Extrapolate=Linear","MultiX=Average","Skip=True","Sort=True")</f>
        <v>14.462854993160057</v>
      </c>
      <c r="U5351" s="43">
        <f ca="1">_xll.BInterpol('Base CDI'!$H$4:$H$28,'Base CDI'!$I$4:$I$29,S5351,"Cubic","Extrapolate=Linear","MultiX=Average","Skip=True","Sort=True")</f>
        <v>14.304637482900135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51113</v>
      </c>
      <c r="T5352" s="43">
        <f ca="1">_xll.BInterpol('Base CDI'!$H$4:$H$28,'Base CDI'!$J$4:$J$29,S5352,"Cubic","Extrapolate=Linear","MultiX=Average","Skip=True","Sort=True")</f>
        <v>14.462860465116282</v>
      </c>
      <c r="U5352" s="43">
        <f ca="1">_xll.BInterpol('Base CDI'!$H$4:$H$28,'Base CDI'!$I$4:$I$29,S5352,"Cubic","Extrapolate=Linear","MultiX=Average","Skip=True","Sort=True")</f>
        <v>14.304651162790696</v>
      </c>
    </row>
    <row r="5353" spans="16:21" x14ac:dyDescent="0.25">
      <c r="P5353" s="10">
        <v>42293</v>
      </c>
      <c r="Q5353">
        <v>39.15887</v>
      </c>
      <c r="S5353" s="42">
        <f t="shared" ca="1" si="88"/>
        <v>51114</v>
      </c>
      <c r="T5353" s="43">
        <f ca="1">_xll.BInterpol('Base CDI'!$H$4:$H$28,'Base CDI'!$J$4:$J$29,S5353,"Cubic","Extrapolate=Linear","MultiX=Average","Skip=True","Sort=True")</f>
        <v>14.462865937072506</v>
      </c>
      <c r="U5353" s="43">
        <f ca="1">_xll.BInterpol('Base CDI'!$H$4:$H$28,'Base CDI'!$I$4:$I$29,S5353,"Cubic","Extrapolate=Linear","MultiX=Average","Skip=True","Sort=True")</f>
        <v>14.304664842681257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51115</v>
      </c>
      <c r="T5354" s="43">
        <f ca="1">_xll.BInterpol('Base CDI'!$H$4:$H$28,'Base CDI'!$J$4:$J$29,S5354,"Cubic","Extrapolate=Linear","MultiX=Average","Skip=True","Sort=True")</f>
        <v>14.462871409028731</v>
      </c>
      <c r="U5354" s="43">
        <f ca="1">_xll.BInterpol('Base CDI'!$H$4:$H$28,'Base CDI'!$I$4:$I$29,S5354,"Cubic","Extrapolate=Linear","MultiX=Average","Skip=True","Sort=True")</f>
        <v>14.304678522571818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51116</v>
      </c>
      <c r="T5355" s="43">
        <f ca="1">_xll.BInterpol('Base CDI'!$H$4:$H$28,'Base CDI'!$J$4:$J$29,S5355,"Cubic","Extrapolate=Linear","MultiX=Average","Skip=True","Sort=True")</f>
        <v>14.462876880984954</v>
      </c>
      <c r="U5355" s="43">
        <f ca="1">_xll.BInterpol('Base CDI'!$H$4:$H$28,'Base CDI'!$I$4:$I$29,S5355,"Cubic","Extrapolate=Linear","MultiX=Average","Skip=True","Sort=True")</f>
        <v>14.304692202462379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51117</v>
      </c>
      <c r="T5356" s="43">
        <f ca="1">_xll.BInterpol('Base CDI'!$H$4:$H$28,'Base CDI'!$J$4:$J$29,S5356,"Cubic","Extrapolate=Linear","MultiX=Average","Skip=True","Sort=True")</f>
        <v>14.462882352941179</v>
      </c>
      <c r="U5356" s="43">
        <f ca="1">_xll.BInterpol('Base CDI'!$H$4:$H$28,'Base CDI'!$I$4:$I$29,S5356,"Cubic","Extrapolate=Linear","MultiX=Average","Skip=True","Sort=True")</f>
        <v>14.304705882352939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51118</v>
      </c>
      <c r="T5357" s="43">
        <f ca="1">_xll.BInterpol('Base CDI'!$H$4:$H$28,'Base CDI'!$J$4:$J$29,S5357,"Cubic","Extrapolate=Linear","MultiX=Average","Skip=True","Sort=True")</f>
        <v>14.462887824897404</v>
      </c>
      <c r="U5357" s="43">
        <f ca="1">_xll.BInterpol('Base CDI'!$H$4:$H$28,'Base CDI'!$I$4:$I$29,S5357,"Cubic","Extrapolate=Linear","MultiX=Average","Skip=True","Sort=True")</f>
        <v>14.3047195622435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51119</v>
      </c>
      <c r="T5358" s="43">
        <f ca="1">_xll.BInterpol('Base CDI'!$H$4:$H$28,'Base CDI'!$J$4:$J$29,S5358,"Cubic","Extrapolate=Linear","MultiX=Average","Skip=True","Sort=True")</f>
        <v>14.462893296853627</v>
      </c>
      <c r="U5358" s="43">
        <f ca="1">_xll.BInterpol('Base CDI'!$H$4:$H$28,'Base CDI'!$I$4:$I$29,S5358,"Cubic","Extrapolate=Linear","MultiX=Average","Skip=True","Sort=True")</f>
        <v>14.304733242134061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51120</v>
      </c>
      <c r="T5359" s="43">
        <f ca="1">_xll.BInterpol('Base CDI'!$H$4:$H$28,'Base CDI'!$J$4:$J$29,S5359,"Cubic","Extrapolate=Linear","MultiX=Average","Skip=True","Sort=True")</f>
        <v>14.462898768809852</v>
      </c>
      <c r="U5359" s="43">
        <f ca="1">_xll.BInterpol('Base CDI'!$H$4:$H$28,'Base CDI'!$I$4:$I$29,S5359,"Cubic","Extrapolate=Linear","MultiX=Average","Skip=True","Sort=True")</f>
        <v>14.304746922024624</v>
      </c>
    </row>
    <row r="5360" spans="16:21" x14ac:dyDescent="0.25">
      <c r="P5360" s="10">
        <v>42304</v>
      </c>
      <c r="Q5360">
        <v>39.30294</v>
      </c>
      <c r="S5360" s="42">
        <f t="shared" ca="1" si="88"/>
        <v>51121</v>
      </c>
      <c r="T5360" s="43">
        <f ca="1">_xll.BInterpol('Base CDI'!$H$4:$H$28,'Base CDI'!$J$4:$J$29,S5360,"Cubic","Extrapolate=Linear","MultiX=Average","Skip=True","Sort=True")</f>
        <v>14.462904240766077</v>
      </c>
      <c r="U5360" s="43">
        <f ca="1">_xll.BInterpol('Base CDI'!$H$4:$H$28,'Base CDI'!$I$4:$I$29,S5360,"Cubic","Extrapolate=Linear","MultiX=Average","Skip=True","Sort=True")</f>
        <v>14.304760601915184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51122</v>
      </c>
      <c r="T5361" s="43">
        <f ca="1">_xll.BInterpol('Base CDI'!$H$4:$H$28,'Base CDI'!$J$4:$J$29,S5361,"Cubic","Extrapolate=Linear","MultiX=Average","Skip=True","Sort=True")</f>
        <v>14.462909712722301</v>
      </c>
      <c r="U5361" s="43">
        <f ca="1">_xll.BInterpol('Base CDI'!$H$4:$H$28,'Base CDI'!$I$4:$I$29,S5361,"Cubic","Extrapolate=Linear","MultiX=Average","Skip=True","Sort=True")</f>
        <v>14.304774281805745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51123</v>
      </c>
      <c r="T5362" s="43">
        <f ca="1">_xll.BInterpol('Base CDI'!$H$4:$H$28,'Base CDI'!$J$4:$J$29,S5362,"Cubic","Extrapolate=Linear","MultiX=Average","Skip=True","Sort=True")</f>
        <v>14.462915184678526</v>
      </c>
      <c r="U5362" s="43">
        <f ca="1">_xll.BInterpol('Base CDI'!$H$4:$H$28,'Base CDI'!$I$4:$I$29,S5362,"Cubic","Extrapolate=Linear","MultiX=Average","Skip=True","Sort=True")</f>
        <v>14.304787961696306</v>
      </c>
    </row>
    <row r="5363" spans="16:21" x14ac:dyDescent="0.25">
      <c r="P5363" s="10">
        <v>42307</v>
      </c>
      <c r="Q5363">
        <v>39.36486</v>
      </c>
      <c r="S5363" s="42">
        <f t="shared" ca="1" si="88"/>
        <v>51124</v>
      </c>
      <c r="T5363" s="43">
        <f ca="1">_xll.BInterpol('Base CDI'!$H$4:$H$28,'Base CDI'!$J$4:$J$29,S5363,"Cubic","Extrapolate=Linear","MultiX=Average","Skip=True","Sort=True")</f>
        <v>14.462920656634749</v>
      </c>
      <c r="U5363" s="43">
        <f ca="1">_xll.BInterpol('Base CDI'!$H$4:$H$28,'Base CDI'!$I$4:$I$29,S5363,"Cubic","Extrapolate=Linear","MultiX=Average","Skip=True","Sort=True")</f>
        <v>14.304801641586867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51125</v>
      </c>
      <c r="T5364" s="43">
        <f ca="1">_xll.BInterpol('Base CDI'!$H$4:$H$28,'Base CDI'!$J$4:$J$29,S5364,"Cubic","Extrapolate=Linear","MultiX=Average","Skip=True","Sort=True")</f>
        <v>14.462926128590974</v>
      </c>
      <c r="U5364" s="43">
        <f ca="1">_xll.BInterpol('Base CDI'!$H$4:$H$28,'Base CDI'!$I$4:$I$29,S5364,"Cubic","Extrapolate=Linear","MultiX=Average","Skip=True","Sort=True")</f>
        <v>14.304815321477427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51126</v>
      </c>
      <c r="T5365" s="43">
        <f ca="1">_xll.BInterpol('Base CDI'!$H$4:$H$28,'Base CDI'!$J$4:$J$29,S5365,"Cubic","Extrapolate=Linear","MultiX=Average","Skip=True","Sort=True")</f>
        <v>14.462931600547199</v>
      </c>
      <c r="U5365" s="43">
        <f ca="1">_xll.BInterpol('Base CDI'!$H$4:$H$28,'Base CDI'!$I$4:$I$29,S5365,"Cubic","Extrapolate=Linear","MultiX=Average","Skip=True","Sort=True")</f>
        <v>14.304829001367988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51127</v>
      </c>
      <c r="T5366" s="43">
        <f ca="1">_xll.BInterpol('Base CDI'!$H$4:$H$28,'Base CDI'!$J$4:$J$29,S5366,"Cubic","Extrapolate=Linear","MultiX=Average","Skip=True","Sort=True")</f>
        <v>14.462937072503422</v>
      </c>
      <c r="U5366" s="43">
        <f ca="1">_xll.BInterpol('Base CDI'!$H$4:$H$28,'Base CDI'!$I$4:$I$29,S5366,"Cubic","Extrapolate=Linear","MultiX=Average","Skip=True","Sort=True")</f>
        <v>14.304842681258549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51128</v>
      </c>
      <c r="T5367" s="43">
        <f ca="1">_xll.BInterpol('Base CDI'!$H$4:$H$28,'Base CDI'!$J$4:$J$29,S5367,"Cubic","Extrapolate=Linear","MultiX=Average","Skip=True","Sort=True")</f>
        <v>14.462942544459647</v>
      </c>
      <c r="U5367" s="43">
        <f ca="1">_xll.BInterpol('Base CDI'!$H$4:$H$28,'Base CDI'!$I$4:$I$29,S5367,"Cubic","Extrapolate=Linear","MultiX=Average","Skip=True","Sort=True")</f>
        <v>14.30485636114911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51129</v>
      </c>
      <c r="T5368" s="43">
        <f ca="1">_xll.BInterpol('Base CDI'!$H$4:$H$28,'Base CDI'!$J$4:$J$29,S5368,"Cubic","Extrapolate=Linear","MultiX=Average","Skip=True","Sort=True")</f>
        <v>14.462948016415872</v>
      </c>
      <c r="U5368" s="43">
        <f ca="1">_xll.BInterpol('Base CDI'!$H$4:$H$28,'Base CDI'!$I$4:$I$29,S5368,"Cubic","Extrapolate=Linear","MultiX=Average","Skip=True","Sort=True")</f>
        <v>14.304870041039671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51130</v>
      </c>
      <c r="T5369" s="43">
        <f ca="1">_xll.BInterpol('Base CDI'!$H$4:$H$28,'Base CDI'!$J$4:$J$29,S5369,"Cubic","Extrapolate=Linear","MultiX=Average","Skip=True","Sort=True")</f>
        <v>14.462953488372095</v>
      </c>
      <c r="U5369" s="43">
        <f ca="1">_xll.BInterpol('Base CDI'!$H$4:$H$28,'Base CDI'!$I$4:$I$29,S5369,"Cubic","Extrapolate=Linear","MultiX=Average","Skip=True","Sort=True")</f>
        <v>14.304883720930231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51131</v>
      </c>
      <c r="T5370" s="43">
        <f ca="1">_xll.BInterpol('Base CDI'!$H$4:$H$28,'Base CDI'!$J$4:$J$29,S5370,"Cubic","Extrapolate=Linear","MultiX=Average","Skip=True","Sort=True")</f>
        <v>14.46295896032832</v>
      </c>
      <c r="U5370" s="43">
        <f ca="1">_xll.BInterpol('Base CDI'!$H$4:$H$28,'Base CDI'!$I$4:$I$29,S5370,"Cubic","Extrapolate=Linear","MultiX=Average","Skip=True","Sort=True")</f>
        <v>14.304897400820792</v>
      </c>
    </row>
    <row r="5371" spans="16:21" x14ac:dyDescent="0.25">
      <c r="P5371" s="10">
        <v>42320</v>
      </c>
      <c r="Q5371">
        <v>39.53049</v>
      </c>
      <c r="S5371" s="42">
        <f t="shared" ca="1" si="88"/>
        <v>51132</v>
      </c>
      <c r="T5371" s="43">
        <f ca="1">_xll.BInterpol('Base CDI'!$H$4:$H$28,'Base CDI'!$J$4:$J$29,S5371,"Cubic","Extrapolate=Linear","MultiX=Average","Skip=True","Sort=True")</f>
        <v>14.462964432284544</v>
      </c>
      <c r="U5371" s="43">
        <f ca="1">_xll.BInterpol('Base CDI'!$H$4:$H$28,'Base CDI'!$I$4:$I$29,S5371,"Cubic","Extrapolate=Linear","MultiX=Average","Skip=True","Sort=True")</f>
        <v>14.304911080711353</v>
      </c>
    </row>
    <row r="5372" spans="16:21" x14ac:dyDescent="0.25">
      <c r="P5372" s="10">
        <v>42321</v>
      </c>
      <c r="Q5372">
        <v>39.55124</v>
      </c>
      <c r="S5372" s="42">
        <f t="shared" ca="1" si="88"/>
        <v>51133</v>
      </c>
      <c r="T5372" s="43">
        <f ca="1">_xll.BInterpol('Base CDI'!$H$4:$H$28,'Base CDI'!$J$4:$J$29,S5372,"Cubic","Extrapolate=Linear","MultiX=Average","Skip=True","Sort=True")</f>
        <v>14.462969904240769</v>
      </c>
      <c r="U5372" s="43">
        <f ca="1">_xll.BInterpol('Base CDI'!$H$4:$H$28,'Base CDI'!$I$4:$I$29,S5372,"Cubic","Extrapolate=Linear","MultiX=Average","Skip=True","Sort=True")</f>
        <v>14.304924760601914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51134</v>
      </c>
      <c r="T5373" s="43">
        <f ca="1">_xll.BInterpol('Base CDI'!$H$4:$H$28,'Base CDI'!$J$4:$J$29,S5373,"Cubic","Extrapolate=Linear","MultiX=Average","Skip=True","Sort=True")</f>
        <v>14.462975376196994</v>
      </c>
      <c r="U5373" s="43">
        <f ca="1">_xll.BInterpol('Base CDI'!$H$4:$H$28,'Base CDI'!$I$4:$I$29,S5373,"Cubic","Extrapolate=Linear","MultiX=Average","Skip=True","Sort=True")</f>
        <v>14.304938440492474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51135</v>
      </c>
      <c r="T5374" s="43">
        <f ca="1">_xll.BInterpol('Base CDI'!$H$4:$H$28,'Base CDI'!$J$4:$J$29,S5374,"Cubic","Extrapolate=Linear","MultiX=Average","Skip=True","Sort=True")</f>
        <v>14.462980848153217</v>
      </c>
      <c r="U5374" s="43">
        <f ca="1">_xll.BInterpol('Base CDI'!$H$4:$H$28,'Base CDI'!$I$4:$I$29,S5374,"Cubic","Extrapolate=Linear","MultiX=Average","Skip=True","Sort=True")</f>
        <v>14.304952120383035</v>
      </c>
    </row>
    <row r="5375" spans="16:21" x14ac:dyDescent="0.25">
      <c r="P5375" s="10">
        <v>42326</v>
      </c>
      <c r="Q5375">
        <v>39.61356</v>
      </c>
      <c r="S5375" s="42">
        <f t="shared" ca="1" si="88"/>
        <v>51136</v>
      </c>
      <c r="T5375" s="43">
        <f ca="1">_xll.BInterpol('Base CDI'!$H$4:$H$28,'Base CDI'!$J$4:$J$29,S5375,"Cubic","Extrapolate=Linear","MultiX=Average","Skip=True","Sort=True")</f>
        <v>14.462986320109442</v>
      </c>
      <c r="U5375" s="43">
        <f ca="1">_xll.BInterpol('Base CDI'!$H$4:$H$28,'Base CDI'!$I$4:$I$29,S5375,"Cubic","Extrapolate=Linear","MultiX=Average","Skip=True","Sort=True")</f>
        <v>14.304965800273596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51137</v>
      </c>
      <c r="T5376" s="43">
        <f ca="1">_xll.BInterpol('Base CDI'!$H$4:$H$28,'Base CDI'!$J$4:$J$29,S5376,"Cubic","Extrapolate=Linear","MultiX=Average","Skip=True","Sort=True")</f>
        <v>14.462991792065667</v>
      </c>
      <c r="U5376" s="43">
        <f ca="1">_xll.BInterpol('Base CDI'!$H$4:$H$28,'Base CDI'!$I$4:$I$29,S5376,"Cubic","Extrapolate=Linear","MultiX=Average","Skip=True","Sort=True")</f>
        <v>14.304979480164157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51138</v>
      </c>
      <c r="T5377" s="43">
        <f ca="1">_xll.BInterpol('Base CDI'!$H$4:$H$28,'Base CDI'!$J$4:$J$29,S5377,"Cubic","Extrapolate=Linear","MultiX=Average","Skip=True","Sort=True")</f>
        <v>14.46299726402189</v>
      </c>
      <c r="U5377" s="43">
        <f ca="1">_xll.BInterpol('Base CDI'!$H$4:$H$28,'Base CDI'!$I$4:$I$29,S5377,"Cubic","Extrapolate=Linear","MultiX=Average","Skip=True","Sort=True")</f>
        <v>14.304993160054718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51139</v>
      </c>
      <c r="T5378" s="43">
        <f ca="1">_xll.BInterpol('Base CDI'!$H$4:$H$28,'Base CDI'!$J$4:$J$29,S5378,"Cubic","Extrapolate=Linear","MultiX=Average","Skip=True","Sort=True")</f>
        <v>14.463002735978115</v>
      </c>
      <c r="U5378" s="43">
        <f ca="1">_xll.BInterpol('Base CDI'!$H$4:$H$28,'Base CDI'!$I$4:$I$29,S5378,"Cubic","Extrapolate=Linear","MultiX=Average","Skip=True","Sort=True")</f>
        <v>14.30500683994528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51140</v>
      </c>
      <c r="T5379" s="43">
        <f ca="1">_xll.BInterpol('Base CDI'!$H$4:$H$28,'Base CDI'!$J$4:$J$29,S5379,"Cubic","Extrapolate=Linear","MultiX=Average","Skip=True","Sort=True")</f>
        <v>14.463008207934339</v>
      </c>
      <c r="U5379" s="43">
        <f ca="1">_xll.BInterpol('Base CDI'!$H$4:$H$28,'Base CDI'!$I$4:$I$29,S5379,"Cubic","Extrapolate=Linear","MultiX=Average","Skip=True","Sort=True")</f>
        <v>14.305020519835841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51141</v>
      </c>
      <c r="T5380" s="43">
        <f ca="1">_xll.BInterpol('Base CDI'!$H$4:$H$28,'Base CDI'!$J$4:$J$29,S5380,"Cubic","Extrapolate=Linear","MultiX=Average","Skip=True","Sort=True")</f>
        <v>14.463013679890564</v>
      </c>
      <c r="U5380" s="43">
        <f ca="1">_xll.BInterpol('Base CDI'!$H$4:$H$28,'Base CDI'!$I$4:$I$29,S5380,"Cubic","Extrapolate=Linear","MultiX=Average","Skip=True","Sort=True")</f>
        <v>14.305034199726402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51142</v>
      </c>
      <c r="T5381" s="43">
        <f ca="1">_xll.BInterpol('Base CDI'!$H$4:$H$28,'Base CDI'!$J$4:$J$29,S5381,"Cubic","Extrapolate=Linear","MultiX=Average","Skip=True","Sort=True")</f>
        <v>14.463019151846789</v>
      </c>
      <c r="U5381" s="43">
        <f ca="1">_xll.BInterpol('Base CDI'!$H$4:$H$28,'Base CDI'!$I$4:$I$29,S5381,"Cubic","Extrapolate=Linear","MultiX=Average","Skip=True","Sort=True")</f>
        <v>14.305047879616962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51143</v>
      </c>
      <c r="T5382" s="43">
        <f ca="1">_xll.BInterpol('Base CDI'!$H$4:$H$28,'Base CDI'!$J$4:$J$29,S5382,"Cubic","Extrapolate=Linear","MultiX=Average","Skip=True","Sort=True")</f>
        <v>14.463024623803012</v>
      </c>
      <c r="U5382" s="43">
        <f ca="1">_xll.BInterpol('Base CDI'!$H$4:$H$28,'Base CDI'!$I$4:$I$29,S5382,"Cubic","Extrapolate=Linear","MultiX=Average","Skip=True","Sort=True")</f>
        <v>14.305061559507523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51144</v>
      </c>
      <c r="T5383" s="43">
        <f ca="1">_xll.BInterpol('Base CDI'!$H$4:$H$28,'Base CDI'!$J$4:$J$29,S5383,"Cubic","Extrapolate=Linear","MultiX=Average","Skip=True","Sort=True")</f>
        <v>14.463030095759237</v>
      </c>
      <c r="U5383" s="43">
        <f ca="1">_xll.BInterpol('Base CDI'!$H$4:$H$28,'Base CDI'!$I$4:$I$29,S5383,"Cubic","Extrapolate=Linear","MultiX=Average","Skip=True","Sort=True")</f>
        <v>14.305075239398084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51145</v>
      </c>
      <c r="T5384" s="43">
        <f ca="1">_xll.BInterpol('Base CDI'!$H$4:$H$28,'Base CDI'!$J$4:$J$29,S5384,"Cubic","Extrapolate=Linear","MultiX=Average","Skip=True","Sort=True")</f>
        <v>14.463035567715462</v>
      </c>
      <c r="U5384" s="43">
        <f ca="1">_xll.BInterpol('Base CDI'!$H$4:$H$28,'Base CDI'!$I$4:$I$29,S5384,"Cubic","Extrapolate=Linear","MultiX=Average","Skip=True","Sort=True")</f>
        <v>14.305088919288645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51146</v>
      </c>
      <c r="T5385" s="43">
        <f ca="1">_xll.BInterpol('Base CDI'!$H$4:$H$28,'Base CDI'!$J$4:$J$29,S5385,"Cubic","Extrapolate=Linear","MultiX=Average","Skip=True","Sort=True")</f>
        <v>14.463041039671685</v>
      </c>
      <c r="U5385" s="43">
        <f ca="1">_xll.BInterpol('Base CDI'!$H$4:$H$28,'Base CDI'!$I$4:$I$29,S5385,"Cubic","Extrapolate=Linear","MultiX=Average","Skip=True","Sort=True")</f>
        <v>14.305102599179206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51147</v>
      </c>
      <c r="T5386" s="43">
        <f ca="1">_xll.BInterpol('Base CDI'!$H$4:$H$28,'Base CDI'!$J$4:$J$29,S5386,"Cubic","Extrapolate=Linear","MultiX=Average","Skip=True","Sort=True")</f>
        <v>14.46304651162791</v>
      </c>
      <c r="U5386" s="43">
        <f ca="1">_xll.BInterpol('Base CDI'!$H$4:$H$28,'Base CDI'!$I$4:$I$29,S5386,"Cubic","Extrapolate=Linear","MultiX=Average","Skip=True","Sort=True")</f>
        <v>14.305116279069766</v>
      </c>
    </row>
    <row r="5387" spans="16:21" x14ac:dyDescent="0.25">
      <c r="P5387" s="10">
        <v>42342</v>
      </c>
      <c r="Q5387">
        <v>39.86383</v>
      </c>
      <c r="S5387" s="42">
        <f ca="1">S5386+1</f>
        <v>51148</v>
      </c>
      <c r="T5387" s="43">
        <f ca="1">_xll.BInterpol('Base CDI'!$H$4:$H$28,'Base CDI'!$J$4:$J$29,S5387,"Cubic","Extrapolate=Linear","MultiX=Average","Skip=True","Sort=True")</f>
        <v>14.463051983584133</v>
      </c>
      <c r="U5387" s="43">
        <f ca="1">_xll.BInterpol('Base CDI'!$H$4:$H$28,'Base CDI'!$I$4:$I$29,S5387,"Cubic","Extrapolate=Linear","MultiX=Average","Skip=True","Sort=True")</f>
        <v>14.305129958960327</v>
      </c>
    </row>
    <row r="5388" spans="16:21" x14ac:dyDescent="0.25">
      <c r="P5388" s="10">
        <v>42345</v>
      </c>
      <c r="Q5388">
        <v>39.88476</v>
      </c>
      <c r="S5388" s="42">
        <f ca="1">S5387+1</f>
        <v>51149</v>
      </c>
      <c r="T5388" s="43">
        <f ca="1">_xll.BInterpol('Base CDI'!$H$4:$H$28,'Base CDI'!$J$4:$J$29,S5388,"Cubic","Extrapolate=Linear","MultiX=Average","Skip=True","Sort=True")</f>
        <v>14.463057455540358</v>
      </c>
      <c r="U5388" s="43">
        <f ca="1">_xll.BInterpol('Base CDI'!$H$4:$H$28,'Base CDI'!$I$4:$I$29,S5388,"Cubic","Extrapolate=Linear","MultiX=Average","Skip=True","Sort=True")</f>
        <v>14.305143638850888</v>
      </c>
    </row>
    <row r="5389" spans="16:21" x14ac:dyDescent="0.25">
      <c r="P5389" s="10">
        <v>42346</v>
      </c>
      <c r="Q5389">
        <v>39.905700000000003</v>
      </c>
      <c r="S5389" s="42">
        <f ca="1">S5388+1</f>
        <v>51150</v>
      </c>
      <c r="T5389" s="43">
        <f ca="1">_xll.BInterpol('Base CDI'!$H$4:$H$28,'Base CDI'!$J$4:$J$29,S5389,"Cubic","Extrapolate=Linear","MultiX=Average","Skip=True","Sort=True")</f>
        <v>14.463062927496583</v>
      </c>
      <c r="U5389" s="43">
        <f ca="1">_xll.BInterpol('Base CDI'!$H$4:$H$28,'Base CDI'!$I$4:$I$29,S5389,"Cubic","Extrapolate=Linear","MultiX=Average","Skip=True","Sort=True")</f>
        <v>14.305157318741449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/>
    </row>
    <row r="7752" spans="16:17" x14ac:dyDescent="0.25">
      <c r="P7752" s="10"/>
    </row>
    <row r="7753" spans="16:17" x14ac:dyDescent="0.25">
      <c r="P7753" s="10"/>
    </row>
    <row r="7754" spans="16:17" x14ac:dyDescent="0.25">
      <c r="P7754" s="10"/>
    </row>
    <row r="7755" spans="16:17" x14ac:dyDescent="0.25">
      <c r="P7755" s="10"/>
    </row>
    <row r="7756" spans="16:17" x14ac:dyDescent="0.25">
      <c r="P7756" s="10"/>
    </row>
    <row r="7757" spans="16:17" x14ac:dyDescent="0.25">
      <c r="P7757" s="10"/>
    </row>
    <row r="7758" spans="16:17" x14ac:dyDescent="0.25">
      <c r="P7758" s="10"/>
    </row>
    <row r="7759" spans="16:17" x14ac:dyDescent="0.25">
      <c r="P7759" s="10"/>
    </row>
    <row r="7760" spans="16:17" x14ac:dyDescent="0.25">
      <c r="P7760" s="10"/>
    </row>
    <row r="7761" spans="16:16" x14ac:dyDescent="0.25">
      <c r="P7761" s="10"/>
    </row>
    <row r="7762" spans="16:16" x14ac:dyDescent="0.25">
      <c r="P7762" s="10"/>
    </row>
    <row r="7763" spans="16:16" x14ac:dyDescent="0.25">
      <c r="P7763" s="10"/>
    </row>
    <row r="7764" spans="16:16" x14ac:dyDescent="0.25">
      <c r="P7764" s="10"/>
    </row>
    <row r="7765" spans="16:16" x14ac:dyDescent="0.25">
      <c r="P7765" s="10"/>
    </row>
    <row r="7766" spans="16:16" x14ac:dyDescent="0.25">
      <c r="P7766" s="10"/>
    </row>
    <row r="7767" spans="16:16" x14ac:dyDescent="0.25">
      <c r="P7767" s="10"/>
    </row>
    <row r="7768" spans="16:16" x14ac:dyDescent="0.25">
      <c r="P7768" s="10"/>
    </row>
    <row r="7769" spans="16:16" x14ac:dyDescent="0.25">
      <c r="P7769" s="10"/>
    </row>
    <row r="7770" spans="16:16" x14ac:dyDescent="0.25">
      <c r="P7770" s="10"/>
    </row>
    <row r="7771" spans="16:16" x14ac:dyDescent="0.25">
      <c r="P7771" s="10"/>
    </row>
    <row r="7772" spans="16:16" x14ac:dyDescent="0.25">
      <c r="P7772" s="10"/>
    </row>
    <row r="7773" spans="16:16" x14ac:dyDescent="0.25">
      <c r="P7773" s="10"/>
    </row>
    <row r="7774" spans="16:16" x14ac:dyDescent="0.25">
      <c r="P7774" s="10"/>
    </row>
    <row r="7775" spans="16:16" x14ac:dyDescent="0.25">
      <c r="P7775" s="10"/>
    </row>
    <row r="7776" spans="16:16" x14ac:dyDescent="0.25">
      <c r="P7776" s="10"/>
    </row>
    <row r="7777" spans="16:16" x14ac:dyDescent="0.25">
      <c r="P7777" s="10"/>
    </row>
    <row r="7778" spans="16:16" x14ac:dyDescent="0.25">
      <c r="P7778" s="10"/>
    </row>
    <row r="7779" spans="16:16" x14ac:dyDescent="0.25">
      <c r="P7779" s="10"/>
    </row>
    <row r="7780" spans="16:16" x14ac:dyDescent="0.25">
      <c r="P7780" s="10"/>
    </row>
    <row r="7781" spans="16:16" x14ac:dyDescent="0.25">
      <c r="P7781" s="10"/>
    </row>
    <row r="7782" spans="16:16" x14ac:dyDescent="0.25">
      <c r="P7782" s="10"/>
    </row>
    <row r="7783" spans="16:16" x14ac:dyDescent="0.25">
      <c r="P7783" s="10"/>
    </row>
    <row r="7784" spans="16:16" x14ac:dyDescent="0.25">
      <c r="P7784" s="10"/>
    </row>
    <row r="7785" spans="16:16" x14ac:dyDescent="0.25">
      <c r="P7785" s="10"/>
    </row>
    <row r="7786" spans="16:16" x14ac:dyDescent="0.25">
      <c r="P7786" s="10"/>
    </row>
    <row r="7787" spans="16:16" x14ac:dyDescent="0.25">
      <c r="P7787" s="10"/>
    </row>
    <row r="7788" spans="16:16" x14ac:dyDescent="0.25">
      <c r="P7788" s="10"/>
    </row>
    <row r="7789" spans="16:16" x14ac:dyDescent="0.25">
      <c r="P7789" s="10"/>
    </row>
    <row r="7790" spans="16:16" x14ac:dyDescent="0.25">
      <c r="P7790" s="10"/>
    </row>
    <row r="7791" spans="16:16" x14ac:dyDescent="0.25">
      <c r="P7791" s="10"/>
    </row>
    <row r="7792" spans="16:16" x14ac:dyDescent="0.25">
      <c r="P7792" s="10"/>
    </row>
    <row r="7793" spans="16:16" x14ac:dyDescent="0.25">
      <c r="P7793" s="10"/>
    </row>
    <row r="7794" spans="16:16" x14ac:dyDescent="0.25">
      <c r="P7794" s="10"/>
    </row>
    <row r="7795" spans="16:16" x14ac:dyDescent="0.25">
      <c r="P7795" s="10"/>
    </row>
    <row r="7796" spans="16:16" x14ac:dyDescent="0.25">
      <c r="P7796" s="10"/>
    </row>
    <row r="7797" spans="16:16" x14ac:dyDescent="0.25">
      <c r="P7797" s="10"/>
    </row>
    <row r="7798" spans="16:16" x14ac:dyDescent="0.25">
      <c r="P7798" s="10"/>
    </row>
    <row r="7799" spans="16:16" x14ac:dyDescent="0.25">
      <c r="P7799" s="10"/>
    </row>
    <row r="7800" spans="16:16" x14ac:dyDescent="0.25">
      <c r="P7800" s="10"/>
    </row>
    <row r="7801" spans="16:16" x14ac:dyDescent="0.25">
      <c r="P7801" s="10"/>
    </row>
    <row r="7802" spans="16:16" x14ac:dyDescent="0.25">
      <c r="P7802" s="10"/>
    </row>
    <row r="7803" spans="16:16" x14ac:dyDescent="0.25">
      <c r="P7803" s="10"/>
    </row>
    <row r="7804" spans="16:16" x14ac:dyDescent="0.25">
      <c r="P7804" s="10"/>
    </row>
    <row r="7805" spans="16:16" x14ac:dyDescent="0.25">
      <c r="P7805" s="10"/>
    </row>
    <row r="7806" spans="16:16" x14ac:dyDescent="0.25">
      <c r="P7806" s="10"/>
    </row>
    <row r="7807" spans="16:16" x14ac:dyDescent="0.25">
      <c r="P7807" s="10"/>
    </row>
    <row r="7808" spans="16:16" x14ac:dyDescent="0.25">
      <c r="P7808" s="10"/>
    </row>
    <row r="7809" spans="16:16" x14ac:dyDescent="0.25">
      <c r="P7809" s="10"/>
    </row>
    <row r="7810" spans="16:16" x14ac:dyDescent="0.25">
      <c r="P7810" s="10"/>
    </row>
    <row r="7811" spans="16:16" x14ac:dyDescent="0.25">
      <c r="P7811" s="10"/>
    </row>
    <row r="7812" spans="16:16" x14ac:dyDescent="0.25">
      <c r="P7812" s="10"/>
    </row>
    <row r="7813" spans="16:16" x14ac:dyDescent="0.25">
      <c r="P7813" s="10"/>
    </row>
    <row r="7814" spans="16:16" x14ac:dyDescent="0.25">
      <c r="P7814" s="10"/>
    </row>
    <row r="7815" spans="16:16" x14ac:dyDescent="0.25">
      <c r="P7815" s="10"/>
    </row>
    <row r="7816" spans="16:16" x14ac:dyDescent="0.25">
      <c r="P7816" s="10"/>
    </row>
    <row r="7817" spans="16:16" x14ac:dyDescent="0.25">
      <c r="P7817" s="10"/>
    </row>
    <row r="7818" spans="16:16" x14ac:dyDescent="0.25">
      <c r="P7818" s="10"/>
    </row>
    <row r="7819" spans="16:16" x14ac:dyDescent="0.25">
      <c r="P7819" s="10"/>
    </row>
    <row r="7820" spans="16:16" x14ac:dyDescent="0.25">
      <c r="P7820" s="10"/>
    </row>
    <row r="7821" spans="16:16" x14ac:dyDescent="0.25">
      <c r="P7821" s="10"/>
    </row>
    <row r="7822" spans="16:16" x14ac:dyDescent="0.25">
      <c r="P7822" s="10"/>
    </row>
    <row r="7823" spans="16:16" x14ac:dyDescent="0.25">
      <c r="P7823" s="10"/>
    </row>
    <row r="7824" spans="16:16" x14ac:dyDescent="0.25">
      <c r="P7824" s="10"/>
    </row>
    <row r="7825" spans="16:16" x14ac:dyDescent="0.25">
      <c r="P7825" s="10"/>
    </row>
    <row r="7826" spans="16:16" x14ac:dyDescent="0.25">
      <c r="P7826" s="10"/>
    </row>
    <row r="7827" spans="16:16" x14ac:dyDescent="0.25">
      <c r="P7827" s="10"/>
    </row>
    <row r="7828" spans="16:16" x14ac:dyDescent="0.25">
      <c r="P7828" s="10"/>
    </row>
    <row r="7829" spans="16:16" x14ac:dyDescent="0.25">
      <c r="P7829" s="10"/>
    </row>
    <row r="7830" spans="16:16" x14ac:dyDescent="0.25">
      <c r="P7830" s="10"/>
    </row>
    <row r="7831" spans="16:16" x14ac:dyDescent="0.25">
      <c r="P7831" s="10"/>
    </row>
    <row r="7832" spans="16:16" x14ac:dyDescent="0.25">
      <c r="P7832" s="10"/>
    </row>
    <row r="7833" spans="16:16" x14ac:dyDescent="0.25">
      <c r="P7833" s="10"/>
    </row>
    <row r="7834" spans="16:16" x14ac:dyDescent="0.25">
      <c r="P7834" s="10"/>
    </row>
    <row r="7835" spans="16:16" x14ac:dyDescent="0.25">
      <c r="P7835" s="10"/>
    </row>
    <row r="7836" spans="16:16" x14ac:dyDescent="0.25">
      <c r="P7836" s="10"/>
    </row>
    <row r="7837" spans="16:16" x14ac:dyDescent="0.25">
      <c r="P7837" s="10"/>
    </row>
    <row r="7838" spans="16:16" x14ac:dyDescent="0.25">
      <c r="P7838" s="10"/>
    </row>
    <row r="7839" spans="16:16" x14ac:dyDescent="0.25">
      <c r="P7839" s="10"/>
    </row>
    <row r="7840" spans="16:16" x14ac:dyDescent="0.25">
      <c r="P7840" s="10"/>
    </row>
    <row r="7841" spans="16:16" x14ac:dyDescent="0.25">
      <c r="P7841" s="10"/>
    </row>
    <row r="7842" spans="16:16" x14ac:dyDescent="0.25">
      <c r="P7842" s="10"/>
    </row>
    <row r="7843" spans="16:16" x14ac:dyDescent="0.25">
      <c r="P7843" s="10"/>
    </row>
    <row r="7844" spans="16:16" x14ac:dyDescent="0.25">
      <c r="P7844" s="10"/>
    </row>
    <row r="7845" spans="16:16" x14ac:dyDescent="0.25">
      <c r="P7845" s="10"/>
    </row>
    <row r="7846" spans="16:16" x14ac:dyDescent="0.25">
      <c r="P7846" s="10"/>
    </row>
    <row r="7847" spans="16:16" x14ac:dyDescent="0.25">
      <c r="P7847" s="10"/>
    </row>
    <row r="7848" spans="16:16" x14ac:dyDescent="0.25">
      <c r="P7848" s="10"/>
    </row>
    <row r="7849" spans="16:16" x14ac:dyDescent="0.25">
      <c r="P7849" s="10"/>
    </row>
    <row r="7850" spans="16:16" x14ac:dyDescent="0.25">
      <c r="P7850" s="10"/>
    </row>
    <row r="7851" spans="16:16" x14ac:dyDescent="0.25">
      <c r="P7851" s="10"/>
    </row>
    <row r="7852" spans="16:16" x14ac:dyDescent="0.25">
      <c r="P7852" s="10"/>
    </row>
    <row r="7853" spans="16:16" x14ac:dyDescent="0.25">
      <c r="P7853" s="10"/>
    </row>
    <row r="7854" spans="16:16" x14ac:dyDescent="0.25">
      <c r="P7854" s="10"/>
    </row>
    <row r="7855" spans="16:16" x14ac:dyDescent="0.25">
      <c r="P7855" s="10"/>
    </row>
    <row r="7856" spans="16:16" x14ac:dyDescent="0.25">
      <c r="P7856" s="10"/>
    </row>
    <row r="7857" spans="16:16" x14ac:dyDescent="0.25">
      <c r="P7857" s="10"/>
    </row>
    <row r="7858" spans="16:16" x14ac:dyDescent="0.25">
      <c r="P7858" s="10"/>
    </row>
    <row r="7859" spans="16:16" x14ac:dyDescent="0.25">
      <c r="P7859" s="10"/>
    </row>
    <row r="7860" spans="16:16" x14ac:dyDescent="0.25">
      <c r="P7860" s="10"/>
    </row>
    <row r="7861" spans="16:16" x14ac:dyDescent="0.25">
      <c r="P7861" s="10"/>
    </row>
    <row r="7862" spans="16:16" x14ac:dyDescent="0.25">
      <c r="P7862" s="10"/>
    </row>
    <row r="7863" spans="16:16" x14ac:dyDescent="0.25">
      <c r="P7863" s="10"/>
    </row>
    <row r="7864" spans="16:16" x14ac:dyDescent="0.25">
      <c r="P7864" s="10"/>
    </row>
    <row r="7865" spans="16:16" x14ac:dyDescent="0.25">
      <c r="P7865" s="10"/>
    </row>
    <row r="7866" spans="16:16" x14ac:dyDescent="0.25">
      <c r="P7866" s="10"/>
    </row>
    <row r="7867" spans="16:16" x14ac:dyDescent="0.25">
      <c r="P7867" s="10"/>
    </row>
    <row r="7868" spans="16:16" x14ac:dyDescent="0.25">
      <c r="P7868" s="10"/>
    </row>
    <row r="7869" spans="16:16" x14ac:dyDescent="0.25">
      <c r="P7869" s="10"/>
    </row>
    <row r="7870" spans="16:16" x14ac:dyDescent="0.25">
      <c r="P7870" s="10"/>
    </row>
    <row r="7871" spans="16:16" x14ac:dyDescent="0.25">
      <c r="P7871" s="10"/>
    </row>
    <row r="7872" spans="16:16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1" zoomScale="90" zoomScaleNormal="90" workbookViewId="0">
      <selection activeCell="B2" sqref="B2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272</v>
      </c>
      <c r="J2" s="45" t="s">
        <v>273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350</v>
      </c>
      <c r="T2" s="49" t="s">
        <v>1064</v>
      </c>
      <c r="U2" s="49" t="s">
        <v>920</v>
      </c>
      <c r="V2" s="49" t="s">
        <v>351</v>
      </c>
      <c r="W2" s="49" t="s">
        <v>1294</v>
      </c>
      <c r="X2" s="49" t="s">
        <v>279</v>
      </c>
      <c r="Y2" s="49" t="s">
        <v>109</v>
      </c>
      <c r="Z2" s="49" t="s">
        <v>998</v>
      </c>
      <c r="AA2" s="49" t="s">
        <v>453</v>
      </c>
      <c r="AB2" s="50" t="s">
        <v>999</v>
      </c>
      <c r="AC2" s="45" t="s">
        <v>159</v>
      </c>
      <c r="AH2" s="326" t="s">
        <v>95</v>
      </c>
      <c r="AI2" s="327"/>
      <c r="AJ2" s="327"/>
    </row>
    <row r="3" spans="1:36" x14ac:dyDescent="0.25">
      <c r="A3" t="s">
        <v>169</v>
      </c>
      <c r="B3" t="s">
        <v>154</v>
      </c>
      <c r="C3" s="10">
        <v>46249</v>
      </c>
      <c r="D3" s="47">
        <f>_xll.BDP(A3,"YLD_CNV_MID",,)</f>
        <v>9.8246000000000002</v>
      </c>
      <c r="E3" s="47">
        <f>_xll.BDP(A3,"YLD_YTM_MID", "PRICING_SOURCE=ANDE")</f>
        <v>9.6831999999999994</v>
      </c>
      <c r="F3" s="4">
        <f>+D3-E3</f>
        <v>0.14140000000000086</v>
      </c>
      <c r="G3" s="12">
        <f>_xll.BDP(A3,"RISK_MID",,)/100</f>
        <v>0.45850689557437363</v>
      </c>
      <c r="H3" s="12">
        <f>_xll.BDP(A3,"DUR_MID",,)</f>
        <v>1.1389854832746034</v>
      </c>
      <c r="I3" s="12">
        <f>_xll.BDP(A3,"px_LAST",,)</f>
        <v>4421.0732420000004</v>
      </c>
      <c r="J3" s="3">
        <f>_xll.BDP(A3,"PX_LAST",,)/_xll.BDP(A3,"PX_YEST_CLOSE",,)-1</f>
        <v>-1.69800160005662E-3</v>
      </c>
      <c r="N3"/>
      <c r="O3" s="2"/>
      <c r="P3" s="52" t="s">
        <v>204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692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927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308</v>
      </c>
      <c r="B4" t="s">
        <v>309</v>
      </c>
      <c r="C4" s="10">
        <v>46522</v>
      </c>
      <c r="D4" s="47">
        <f>_xll.BDP(A4,"YLD_CNV_MID",,)</f>
        <v>8.6914999999999996</v>
      </c>
      <c r="E4" s="47">
        <f>_xll.BDP(A4,"YLD_YTM_MID", "PRICING_SOURCE=ANDE")</f>
        <v>8.58</v>
      </c>
      <c r="F4" s="4">
        <f t="shared" ref="F4:F13" si="1">+D4-E4</f>
        <v>0.11149999999999949</v>
      </c>
      <c r="G4" s="12">
        <f>_xll.BDP(A4,"RISK_MID",,)/100</f>
        <v>0.72954545453421815</v>
      </c>
      <c r="H4" s="12">
        <f>_xll.BDP(A4,"DUR_MID",,)</f>
        <v>1.8285454935973122</v>
      </c>
      <c r="I4" s="12">
        <f>_xll.BDP(A4,"px_LAST",,)</f>
        <v>4336.5351559999999</v>
      </c>
      <c r="J4" s="3">
        <f>_xll.BDP(A4,"PX_LAST",,)/_xll.BDP(A4,"PX_YEST_CLOSE",,)-1</f>
        <v>-2.069218301945952E-3</v>
      </c>
      <c r="N4"/>
      <c r="O4" s="2"/>
      <c r="P4" s="52" t="s">
        <v>227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229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155</v>
      </c>
      <c r="AA4" s="16">
        <f>SUMIFS(Extranet!$H:$H,Extranet!$C:$C,AA$2,Extranet!$D:$D,$P4)</f>
        <v>0</v>
      </c>
      <c r="AB4" s="16">
        <f>SUMIFS(Extranet!$H:$H,Extranet!$C:$C,AB$2,Extranet!$D:$D,$P4)</f>
        <v>117</v>
      </c>
      <c r="AC4" s="55">
        <f t="shared" si="0"/>
        <v>501</v>
      </c>
      <c r="AH4" s="42">
        <f ca="1">hoje</f>
        <v>45786</v>
      </c>
      <c r="AI4" s="43">
        <f ca="1">_xll.BInterpol('Base IPCA'!$C$3:$C$13,'Base IPCA'!$E$3:$E$13,AH4,"Cubic","Extrapolate=Linear","MultiX=Average","Skip=True","Sort=True")</f>
        <v>11.55419487179487</v>
      </c>
      <c r="AJ4" s="43">
        <f ca="1">_xll.BInterpol('Base IPCA'!$C$3:$C$13,'Base IPCA'!$D$3:$D$13,AH4,"Cubic","Extrapolate=Linear","MultiX=Average","Skip=True","Sort=True")</f>
        <v>11.746304395604398</v>
      </c>
    </row>
    <row r="5" spans="1:36" x14ac:dyDescent="0.25">
      <c r="A5" t="s">
        <v>170</v>
      </c>
      <c r="B5" t="s">
        <v>181</v>
      </c>
      <c r="C5" s="10">
        <v>46980</v>
      </c>
      <c r="D5" s="47">
        <f>_xll.BDP(A5,"YLD_CNV_MID",,)</f>
        <v>8.0432000000000006</v>
      </c>
      <c r="E5" s="47">
        <f>_xll.BDP(A5,"YLD_YTM_MID", "PRICING_SOURCE=ANDE")</f>
        <v>7.95</v>
      </c>
      <c r="F5" s="4">
        <f t="shared" si="1"/>
        <v>9.3200000000000394E-2</v>
      </c>
      <c r="G5" s="12">
        <f>_xll.BDP(A5,"RISK_MID",,)/100</f>
        <v>1.156431184896519</v>
      </c>
      <c r="H5" s="12">
        <f>_xll.BDP(A5,"DUR_MID",,)</f>
        <v>2.865250292948629</v>
      </c>
      <c r="I5" s="12">
        <f>_xll.BDP(A5,"px_LAST",,)</f>
        <v>4360.6870120000003</v>
      </c>
      <c r="J5" s="3">
        <f>_xll.BDP(A5,"PX_LAST",,)/_xll.BDP(A5,"PX_YEST_CLOSE",,)-1</f>
        <v>-2.6635638227919811E-3</v>
      </c>
      <c r="N5"/>
      <c r="O5" s="2"/>
      <c r="P5" s="204" t="s">
        <v>258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272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272</v>
      </c>
      <c r="AH5" s="42">
        <f ca="1">AH4+1</f>
        <v>45787</v>
      </c>
      <c r="AI5" s="43">
        <f ca="1">_xll.BInterpol('Base IPCA'!$C$3:$C$13,'Base IPCA'!$E$3:$E$13,AH5,"Cubic","Extrapolate=Linear","MultiX=Average","Skip=True","Sort=True")</f>
        <v>11.550153846153844</v>
      </c>
      <c r="AJ5" s="43">
        <f ca="1">_xll.BInterpol('Base IPCA'!$C$3:$C$13,'Base IPCA'!$D$3:$D$13,AH5,"Cubic","Extrapolate=Linear","MultiX=Average","Skip=True","Sort=True")</f>
        <v>11.742153846153847</v>
      </c>
    </row>
    <row r="6" spans="1:36" x14ac:dyDescent="0.25">
      <c r="A6" t="s">
        <v>171</v>
      </c>
      <c r="B6" t="s">
        <v>182</v>
      </c>
      <c r="C6" s="10">
        <v>47710</v>
      </c>
      <c r="D6" s="47">
        <f>_xll.BDP(A6,"YLD_CNV_MID",,)</f>
        <v>7.6345999999999998</v>
      </c>
      <c r="E6" s="47">
        <f>_xll.BDP(A6,"YLD_YTM_MID", "PRICING_SOURCE=ANDE")</f>
        <v>7.5534999999999997</v>
      </c>
      <c r="F6" s="4">
        <f t="shared" si="1"/>
        <v>8.1100000000000172E-2</v>
      </c>
      <c r="G6" s="12">
        <f>_xll.BDP(A6,"RISK_MID",,)/100</f>
        <v>1.7594919785819911</v>
      </c>
      <c r="H6" s="12">
        <f>_xll.BDP(A6,"DUR_MID",,)</f>
        <v>4.3931969834142297</v>
      </c>
      <c r="I6" s="12">
        <f>_xll.BDP(A6,"px_LAST",,)</f>
        <v>4310.8139650000003</v>
      </c>
      <c r="J6" s="3">
        <f>_xll.BDP(A6,"PX_LAST",,)/_xll.BDP(A6,"PX_YEST_CLOSE",,)-1</f>
        <v>-3.6129050525314232E-3</v>
      </c>
      <c r="N6"/>
      <c r="O6" s="2"/>
      <c r="P6" s="52" t="s">
        <v>398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4249</v>
      </c>
      <c r="V6" s="16">
        <f>SUMIFS(Extranet!$H:$H,Extranet!$C:$C,V$2,Extranet!$D:$D,$P6)</f>
        <v>0</v>
      </c>
      <c r="W6" s="16">
        <f>SUMIFS(Extranet!$H:$H,Extranet!$C:$C,W$2,Extranet!$D:$D,$P6)</f>
        <v>221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45788</v>
      </c>
      <c r="AI6" s="43">
        <f ca="1">_xll.BInterpol('Base IPCA'!$C$3:$C$13,'Base IPCA'!$E$3:$E$13,AH6,"Cubic","Extrapolate=Linear","MultiX=Average","Skip=True","Sort=True")</f>
        <v>11.546112820512819</v>
      </c>
      <c r="AJ6" s="43">
        <f ca="1">_xll.BInterpol('Base IPCA'!$C$3:$C$13,'Base IPCA'!$D$3:$D$13,AH6,"Cubic","Extrapolate=Linear","MultiX=Average","Skip=True","Sort=True")</f>
        <v>11.738003296703297</v>
      </c>
    </row>
    <row r="7" spans="1:36" x14ac:dyDescent="0.25">
      <c r="A7" t="s">
        <v>310</v>
      </c>
      <c r="B7" t="s">
        <v>311</v>
      </c>
      <c r="C7" s="10">
        <v>48441</v>
      </c>
      <c r="D7" s="47">
        <f>_xll.BDP(A7,"YLD_CNV_MID",,)</f>
        <v>7.5503</v>
      </c>
      <c r="E7" s="47">
        <f>_xll.BDP(A7,"YLD_YTM_MID", "PRICING_SOURCE=ANDE")</f>
        <v>7.4838000000000005</v>
      </c>
      <c r="F7" s="4">
        <f t="shared" si="1"/>
        <v>6.6499999999999559E-2</v>
      </c>
      <c r="G7" s="12">
        <f>_xll.BDP(A7,"RISK_MID",,)/100</f>
        <v>2.2631719673158841</v>
      </c>
      <c r="H7" s="12">
        <f>_xll.BDP(A7,"DUR_MID",,)</f>
        <v>5.7400566758010623</v>
      </c>
      <c r="I7" s="12">
        <f>_xll.BDP(A7,"px_LAST",,)</f>
        <v>4240.4638670000004</v>
      </c>
      <c r="J7" s="3">
        <f>_xll.BDP(A7,"PX_LAST",,)/_xll.BDP(A7,"PX_YEST_CLOSE",,)-1</f>
        <v>-4.697859794638104E-3</v>
      </c>
      <c r="O7" s="201"/>
      <c r="P7" s="52" t="s">
        <v>711</v>
      </c>
      <c r="Q7" s="16">
        <f>SUMIFS(Extranet!$H:$H,Extranet!$C:$C,Q$2,Extranet!$D:$D,$P7)</f>
        <v>1207</v>
      </c>
      <c r="R7" s="16">
        <f>SUMIFS(Extranet!$H:$H,Extranet!$C:$C,R$2,Extranet!$D:$D,$P7)</f>
        <v>1099</v>
      </c>
      <c r="S7" s="16">
        <f>SUMIFS(Extranet!$H:$H,Extranet!$C:$C,S$2,Extranet!$D:$D,$P7)</f>
        <v>2856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25</v>
      </c>
      <c r="AB7" s="16">
        <f>SUMIFS(Extranet!$H:$H,Extranet!$C:$C,AB$2,Extranet!$D:$D,$P7)</f>
        <v>162</v>
      </c>
      <c r="AC7" s="55">
        <f t="shared" si="0"/>
        <v>7426</v>
      </c>
      <c r="AH7" s="42">
        <f t="shared" ca="1" si="2"/>
        <v>45789</v>
      </c>
      <c r="AI7" s="43">
        <f ca="1">_xll.BInterpol('Base IPCA'!$C$3:$C$13,'Base IPCA'!$E$3:$E$13,AH7,"Cubic","Extrapolate=Linear","MultiX=Average","Skip=True","Sort=True")</f>
        <v>11.542071794871793</v>
      </c>
      <c r="AJ7" s="43">
        <f ca="1">_xll.BInterpol('Base IPCA'!$C$3:$C$13,'Base IPCA'!$D$3:$D$13,AH7,"Cubic","Extrapolate=Linear","MultiX=Average","Skip=True","Sort=True")</f>
        <v>11.733852747252747</v>
      </c>
    </row>
    <row r="8" spans="1:36" x14ac:dyDescent="0.25">
      <c r="A8" t="s">
        <v>172</v>
      </c>
      <c r="B8" t="s">
        <v>447</v>
      </c>
      <c r="C8" s="10">
        <v>49444</v>
      </c>
      <c r="D8" s="47">
        <f>_xll.BDP(A8,"YLD_CNV_MID",,)</f>
        <v>7.3997999999999999</v>
      </c>
      <c r="E8" s="47">
        <f>_xll.BDP(A8,"YLD_YTM_MID", "PRICING_SOURCE=ANDE")</f>
        <v>7.3613</v>
      </c>
      <c r="F8" s="4">
        <f t="shared" si="1"/>
        <v>3.8499999999999979E-2</v>
      </c>
      <c r="G8" s="12">
        <f>_xll.BDP(A8,"RISK_MID",,)/100</f>
        <v>2.8549394877118175</v>
      </c>
      <c r="H8" s="12">
        <f>_xll.BDP(A8,"DUR_MID",,)</f>
        <v>7.4368806517069634</v>
      </c>
      <c r="I8" s="12">
        <f>_xll.BDP(A8,"px_LAST",,)</f>
        <v>4122.9702150000003</v>
      </c>
      <c r="J8" s="3">
        <f>_xll.BDP(A8,"PX_LAST",,)/_xll.BDP(A8,"PX_YEST_CLOSE",,)-1</f>
        <v>-3.0753726888070876E-3</v>
      </c>
      <c r="O8" s="201"/>
      <c r="P8" s="52" t="s">
        <v>242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45790</v>
      </c>
      <c r="AI8" s="43">
        <f ca="1">_xll.BInterpol('Base IPCA'!$C$3:$C$13,'Base IPCA'!$E$3:$E$13,AH8,"Cubic","Extrapolate=Linear","MultiX=Average","Skip=True","Sort=True")</f>
        <v>11.538030769230767</v>
      </c>
      <c r="AJ8" s="43">
        <f ca="1">_xll.BInterpol('Base IPCA'!$C$3:$C$13,'Base IPCA'!$D$3:$D$13,AH8,"Cubic","Extrapolate=Linear","MultiX=Average","Skip=True","Sort=True")</f>
        <v>11.729702197802199</v>
      </c>
    </row>
    <row r="9" spans="1:36" x14ac:dyDescent="0.25">
      <c r="A9" t="s">
        <v>173</v>
      </c>
      <c r="B9" t="s">
        <v>448</v>
      </c>
      <c r="C9" s="10">
        <v>51363</v>
      </c>
      <c r="D9" s="47">
        <f>_xll.BDP(A9,"YLD_CNV_MID",,)</f>
        <v>7.2602000000000002</v>
      </c>
      <c r="E9" s="47">
        <f>_xll.BDP(A9,"YLD_YTM_MID", "PRICING_SOURCE=ANDE")</f>
        <v>7.2350000000000003</v>
      </c>
      <c r="F9" s="4">
        <f t="shared" si="1"/>
        <v>2.5199999999999889E-2</v>
      </c>
      <c r="G9" s="12">
        <f>_xll.BDP(A9,"RISK_MID",,)/100</f>
        <v>3.6951590204880631</v>
      </c>
      <c r="H9" s="12">
        <f>_xll.BDP(A9,"DUR_MID",,)</f>
        <v>9.6385637356850165</v>
      </c>
      <c r="I9" s="12">
        <f>_xll.BDP(A9,"px_LAST",,)</f>
        <v>4112.0629879999997</v>
      </c>
      <c r="J9" s="3">
        <f>_xll.BDP(A9,"PX_LAST",,)/_xll.BDP(A9,"PX_YEST_CLOSE",,)-1</f>
        <v>-2.1115045656583398E-3</v>
      </c>
      <c r="O9" s="4"/>
      <c r="P9" s="52" t="s">
        <v>385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1246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0"/>
        <v>1546</v>
      </c>
      <c r="AH9" s="42">
        <f t="shared" ca="1" si="2"/>
        <v>45791</v>
      </c>
      <c r="AI9" s="43">
        <f ca="1">_xll.BInterpol('Base IPCA'!$C$3:$C$13,'Base IPCA'!$E$3:$E$13,AH9,"Cubic","Extrapolate=Linear","MultiX=Average","Skip=True","Sort=True")</f>
        <v>11.533989743589741</v>
      </c>
      <c r="AJ9" s="43">
        <f ca="1">_xll.BInterpol('Base IPCA'!$C$3:$C$13,'Base IPCA'!$D$3:$D$13,AH9,"Cubic","Extrapolate=Linear","MultiX=Average","Skip=True","Sort=True")</f>
        <v>11.725551648351649</v>
      </c>
    </row>
    <row r="10" spans="1:36" x14ac:dyDescent="0.25">
      <c r="A10" t="s">
        <v>174</v>
      </c>
      <c r="B10" t="s">
        <v>157</v>
      </c>
      <c r="C10" s="10">
        <v>53097</v>
      </c>
      <c r="D10" s="47">
        <f>_xll.BDP(A10,"YLD_CNV_MID",,)</f>
        <v>7.2892000000000001</v>
      </c>
      <c r="E10" s="47">
        <f>_xll.BDP(A10,"YLD_YTM_MID", "PRICING_SOURCE=ANDE")</f>
        <v>7.2515999999999998</v>
      </c>
      <c r="F10" s="4">
        <f t="shared" si="1"/>
        <v>3.76000000000003E-2</v>
      </c>
      <c r="G10" s="12">
        <f>_xll.BDP(A10,"RISK_MID",,)/100</f>
        <v>4.1559245707198897</v>
      </c>
      <c r="H10" s="12">
        <f>_xll.BDP(A10,"DUR_MID",,)</f>
        <v>11.255103524471037</v>
      </c>
      <c r="I10" s="12">
        <f>_xll.BDP(A10,"px_LAST",,)</f>
        <v>3961.6389159999999</v>
      </c>
      <c r="J10" s="3">
        <f>_xll.BDP(A10,"PX_LAST",,)/_xll.BDP(A10,"PX_YEST_CLOSE",,)-1</f>
        <v>-9.6994516354571569E-3</v>
      </c>
      <c r="O10" s="201"/>
      <c r="P10" s="52" t="s">
        <v>857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2419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670</v>
      </c>
      <c r="AA10" s="16">
        <f>SUMIFS(Extranet!$H:$H,Extranet!$C:$C,AA$2,Extranet!$D:$D,$P10)</f>
        <v>0</v>
      </c>
      <c r="AB10" s="16">
        <f>SUMIFS(Extranet!$H:$H,Extranet!$C:$C,AB$2,Extranet!$D:$D,$P10)</f>
        <v>378</v>
      </c>
      <c r="AC10" s="55">
        <f>SUM(Q10:AB10)</f>
        <v>3467</v>
      </c>
      <c r="AH10" s="42">
        <f t="shared" ca="1" si="2"/>
        <v>45792</v>
      </c>
      <c r="AI10" s="43">
        <f ca="1">_xll.BInterpol('Base IPCA'!$C$3:$C$13,'Base IPCA'!$E$3:$E$13,AH10,"Cubic","Extrapolate=Linear","MultiX=Average","Skip=True","Sort=True")</f>
        <v>11.529948717948717</v>
      </c>
      <c r="AJ10" s="43">
        <f ca="1">_xll.BInterpol('Base IPCA'!$C$3:$C$13,'Base IPCA'!$D$3:$D$13,AH10,"Cubic","Extrapolate=Linear","MultiX=Average","Skip=True","Sort=True")</f>
        <v>11.721401098901101</v>
      </c>
    </row>
    <row r="11" spans="1:36" x14ac:dyDescent="0.25">
      <c r="A11" t="s">
        <v>175</v>
      </c>
      <c r="B11" t="s">
        <v>288</v>
      </c>
      <c r="C11" s="10">
        <v>55015</v>
      </c>
      <c r="D11" s="47">
        <f>_xll.BDP(A11,"YLD_CNV_MID",,)</f>
        <v>7.24</v>
      </c>
      <c r="E11" s="47">
        <f>_xll.BDP(A11,"YLD_YTM_MID", "PRICING_SOURCE=ANDE")</f>
        <v>7.21</v>
      </c>
      <c r="F11" s="4">
        <f t="shared" si="1"/>
        <v>3.0000000000000249E-2</v>
      </c>
      <c r="G11" s="12">
        <f>_xll.BDP(A11,"RISK_MID",,)/100</f>
        <v>4.5376372079219891</v>
      </c>
      <c r="H11" s="12">
        <f>_xll.BDP(A11,"DUR_MID",,)</f>
        <v>12.191566849180571</v>
      </c>
      <c r="I11" s="12">
        <f>_xll.BDP(A11,"px_LAST",,)</f>
        <v>3991.4189449999999</v>
      </c>
      <c r="J11" s="3">
        <f>_xll.BDP(A11,"PX_LAST",,)/_xll.BDP(A11,"PX_YEST_CLOSE",,)-1</f>
        <v>-3.735302207676594E-3</v>
      </c>
      <c r="N11"/>
      <c r="O11" s="141"/>
      <c r="P11" s="52" t="s">
        <v>867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621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770</v>
      </c>
      <c r="AH11" s="42">
        <f t="shared" ca="1" si="2"/>
        <v>45793</v>
      </c>
      <c r="AI11" s="43">
        <f ca="1">_xll.BInterpol('Base IPCA'!$C$3:$C$13,'Base IPCA'!$E$3:$E$13,AH11,"Cubic","Extrapolate=Linear","MultiX=Average","Skip=True","Sort=True")</f>
        <v>11.52590769230769</v>
      </c>
      <c r="AJ11" s="43">
        <f ca="1">_xll.BInterpol('Base IPCA'!$C$3:$C$13,'Base IPCA'!$D$3:$D$13,AH11,"Cubic","Extrapolate=Linear","MultiX=Average","Skip=True","Sort=True")</f>
        <v>11.717250549450551</v>
      </c>
    </row>
    <row r="12" spans="1:36" x14ac:dyDescent="0.25">
      <c r="A12" t="s">
        <v>176</v>
      </c>
      <c r="B12" t="s">
        <v>449</v>
      </c>
      <c r="C12" s="10">
        <v>56749</v>
      </c>
      <c r="D12" s="47">
        <f>_xll.BDP(A12,"YLD_CNV_MID",,)</f>
        <v>7.2199</v>
      </c>
      <c r="E12" s="47">
        <f>_xll.BDP(A12,"YLD_YTM_MID", "PRICING_SOURCE=ANDE")</f>
        <v>7.1992000000000003</v>
      </c>
      <c r="F12" s="4">
        <f t="shared" si="1"/>
        <v>2.0699999999999719E-2</v>
      </c>
      <c r="G12" s="12">
        <f>_xll.BDP(A12,"RISK_MID",,)/100</f>
        <v>4.7635026737220869</v>
      </c>
      <c r="H12" s="12">
        <f>_xll.BDP(A12,"DUR_MID",,)</f>
        <v>13.098958574581017</v>
      </c>
      <c r="I12" s="12">
        <f>_xll.BDP(A12,"px_LAST",,)</f>
        <v>3899.1110840000001</v>
      </c>
      <c r="J12" s="3">
        <f>_xll.BDP(A12,"PX_LAST",,)/_xll.BDP(A12,"PX_YEST_CLOSE",,)-1</f>
        <v>-2.7496919328610092E-3</v>
      </c>
      <c r="N12"/>
      <c r="O12" s="4"/>
      <c r="P12" s="52" t="s">
        <v>949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16">
        <f>SUMIFS(Extranet!$H:$H,Extranet!$C:$C,U$2,Extranet!$D:$D,$P12)</f>
        <v>2885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4267</v>
      </c>
      <c r="AH12" s="42">
        <f t="shared" ca="1" si="2"/>
        <v>45794</v>
      </c>
      <c r="AI12" s="43">
        <f ca="1">_xll.BInterpol('Base IPCA'!$C$3:$C$13,'Base IPCA'!$E$3:$E$13,AH12,"Cubic","Extrapolate=Linear","MultiX=Average","Skip=True","Sort=True")</f>
        <v>11.11</v>
      </c>
      <c r="AJ12" s="43">
        <f ca="1">_xll.BInterpol('Base IPCA'!$C$3:$C$13,'Base IPCA'!$D$3:$D$13,AH12,"Cubic","Extrapolate=Linear","MultiX=Average","Skip=True","Sort=True")</f>
        <v>11.713100000000001</v>
      </c>
    </row>
    <row r="13" spans="1:36" x14ac:dyDescent="0.25">
      <c r="A13" t="s">
        <v>307</v>
      </c>
      <c r="B13" t="s">
        <v>450</v>
      </c>
      <c r="C13" s="10">
        <v>58668</v>
      </c>
      <c r="D13" s="47">
        <f>_xll.BDP(A13,"YLD_CNV_MID",,)</f>
        <v>7.2298999999999998</v>
      </c>
      <c r="E13" s="47">
        <f>_xll.BDP(A13,"YLD_YTM_MID", "PRICING_SOURCE=ANDE")</f>
        <v>7.2187000000000001</v>
      </c>
      <c r="F13" s="4">
        <f t="shared" si="1"/>
        <v>1.1199999999999655E-2</v>
      </c>
      <c r="G13" s="12">
        <f>_xll.BDP(A13,"RISK_MID",,)/100</f>
        <v>4.9035392625180521</v>
      </c>
      <c r="H13" s="12">
        <f>_xll.BDP(A13,"DUR_MID",,)</f>
        <v>13.373215432114234</v>
      </c>
      <c r="I13" s="12">
        <f>_xll.BDP(A13,"px_LAST",,)</f>
        <v>3931.7871089999999</v>
      </c>
      <c r="J13" s="3">
        <f>_xll.BDP(A13,"PX_LAST",,)/_xll.BDP(A13,"PX_YEST_CLOSE",,)-1</f>
        <v>-2.1513510262257673E-3</v>
      </c>
      <c r="N13"/>
      <c r="O13" s="4"/>
      <c r="P13" s="52" t="s">
        <v>479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213</v>
      </c>
      <c r="AC13" s="55">
        <f t="shared" si="4"/>
        <v>1650</v>
      </c>
      <c r="AH13" s="42">
        <f t="shared" ca="1" si="2"/>
        <v>45795</v>
      </c>
      <c r="AI13" s="43">
        <f ca="1">_xll.BInterpol('Base IPCA'!$C$3:$C$13,'Base IPCA'!$E$3:$E$13,AH13,"Cubic","Extrapolate=Linear","MultiX=Average","Skip=True","Sort=True")</f>
        <v>11.517825641025638</v>
      </c>
      <c r="AJ13" s="43">
        <f ca="1">_xll.BInterpol('Base IPCA'!$C$3:$C$13,'Base IPCA'!$D$3:$D$13,AH13,"Cubic","Extrapolate=Linear","MultiX=Average","Skip=True","Sort=True")</f>
        <v>11.160494139194137</v>
      </c>
    </row>
    <row r="14" spans="1:36" x14ac:dyDescent="0.25">
      <c r="N14"/>
      <c r="O14" s="4"/>
      <c r="P14" s="52" t="s">
        <v>795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973</v>
      </c>
      <c r="AA14" s="16">
        <f>SUMIFS(Extranet!$H:$H,Extranet!$C:$C,AA$2,Extranet!$D:$D,$P14)</f>
        <v>0</v>
      </c>
      <c r="AB14" s="16">
        <f>SUMIFS(Extranet!$H:$H,Extranet!$C:$C,AB$2,Extranet!$D:$D,$P14)</f>
        <v>653</v>
      </c>
      <c r="AC14" s="55">
        <f t="shared" si="4"/>
        <v>5000</v>
      </c>
      <c r="AH14" s="42">
        <f t="shared" ca="1" si="2"/>
        <v>45796</v>
      </c>
      <c r="AI14" s="43">
        <f ca="1">_xll.BInterpol('Base IPCA'!$C$3:$C$13,'Base IPCA'!$E$3:$E$13,AH14,"Cubic","Extrapolate=Linear","MultiX=Average","Skip=True","Sort=True")</f>
        <v>11.513784615384614</v>
      </c>
      <c r="AJ14" s="43">
        <f ca="1">_xll.BInterpol('Base IPCA'!$C$3:$C$13,'Base IPCA'!$D$3:$D$13,AH14,"Cubic","Extrapolate=Linear","MultiX=Average","Skip=True","Sort=True")</f>
        <v>11.156754945054944</v>
      </c>
    </row>
    <row r="15" spans="1:36" x14ac:dyDescent="0.25">
      <c r="N15"/>
      <c r="O15" s="4"/>
      <c r="P15" s="52" t="s">
        <v>794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3238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4800</v>
      </c>
      <c r="AH15" s="42">
        <f t="shared" ca="1" si="2"/>
        <v>45797</v>
      </c>
      <c r="AI15" s="43">
        <f ca="1">_xll.BInterpol('Base IPCA'!$C$3:$C$13,'Base IPCA'!$E$3:$E$13,AH15,"Cubic","Extrapolate=Linear","MultiX=Average","Skip=True","Sort=True")</f>
        <v>11.509743589743588</v>
      </c>
      <c r="AJ15" s="43">
        <f ca="1">_xll.BInterpol('Base IPCA'!$C$3:$C$13,'Base IPCA'!$D$3:$D$13,AH15,"Cubic","Extrapolate=Linear","MultiX=Average","Skip=True","Sort=True")</f>
        <v>11.153015750915749</v>
      </c>
    </row>
    <row r="16" spans="1:36" x14ac:dyDescent="0.25">
      <c r="N16"/>
      <c r="O16" s="4"/>
      <c r="P16" s="52" t="s">
        <v>1091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334</v>
      </c>
      <c r="AC16" s="55">
        <f t="shared" si="3"/>
        <v>2500</v>
      </c>
      <c r="AH16" s="42">
        <f t="shared" ca="1" si="2"/>
        <v>45798</v>
      </c>
      <c r="AI16" s="43">
        <f ca="1">_xll.BInterpol('Base IPCA'!$C$3:$C$13,'Base IPCA'!$E$3:$E$13,AH16,"Cubic","Extrapolate=Linear","MultiX=Average","Skip=True","Sort=True")</f>
        <v>11.505702564102563</v>
      </c>
      <c r="AJ16" s="43">
        <f ca="1">_xll.BInterpol('Base IPCA'!$C$3:$C$13,'Base IPCA'!$D$3:$D$13,AH16,"Cubic","Extrapolate=Linear","MultiX=Average","Skip=True","Sort=True")</f>
        <v>11.149276556776556</v>
      </c>
    </row>
    <row r="17" spans="1:36" x14ac:dyDescent="0.25">
      <c r="A17" s="260" t="s">
        <v>1117</v>
      </c>
      <c r="B17" s="260" t="s">
        <v>147</v>
      </c>
      <c r="C17" s="260" t="s">
        <v>64</v>
      </c>
      <c r="D17" s="260" t="s">
        <v>1093</v>
      </c>
      <c r="E17" s="260" t="s">
        <v>1094</v>
      </c>
      <c r="F17" s="260" t="s">
        <v>1095</v>
      </c>
      <c r="G17" s="260" t="s">
        <v>1096</v>
      </c>
      <c r="H17" s="260" t="s">
        <v>1097</v>
      </c>
      <c r="I17" s="260" t="s">
        <v>1098</v>
      </c>
      <c r="J17" s="260" t="s">
        <v>1099</v>
      </c>
      <c r="K17" s="260" t="s">
        <v>63</v>
      </c>
      <c r="L17" s="260" t="s">
        <v>61</v>
      </c>
      <c r="M17" s="260" t="s">
        <v>66</v>
      </c>
      <c r="N17"/>
      <c r="O17" s="4"/>
      <c r="P17" s="52" t="s">
        <v>1084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3259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925</v>
      </c>
      <c r="AA17" s="16">
        <f>SUMIFS(Extranet!$H:$H,Extranet!$C:$C,AA$2,Extranet!$D:$D,$P17)</f>
        <v>0</v>
      </c>
      <c r="AB17" s="16">
        <f>SUMIFS(Extranet!$H:$H,Extranet!$C:$C,AB$2,Extranet!$D:$D,$P17)</f>
        <v>616</v>
      </c>
      <c r="AC17" s="55">
        <f t="shared" si="3"/>
        <v>4800</v>
      </c>
      <c r="AH17" s="42">
        <f t="shared" ca="1" si="2"/>
        <v>45799</v>
      </c>
      <c r="AI17" s="43">
        <f ca="1">_xll.BInterpol('Base IPCA'!$C$3:$C$13,'Base IPCA'!$E$3:$E$13,AH17,"Cubic","Extrapolate=Linear","MultiX=Average","Skip=True","Sort=True")</f>
        <v>11.501661538461537</v>
      </c>
      <c r="AJ17" s="43">
        <f ca="1">_xll.BInterpol('Base IPCA'!$C$3:$C$13,'Base IPCA'!$D$3:$D$13,AH17,"Cubic","Extrapolate=Linear","MultiX=Average","Skip=True","Sort=True")</f>
        <v>11.145537362637361</v>
      </c>
    </row>
    <row r="18" spans="1:36" x14ac:dyDescent="0.25">
      <c r="A18" s="259" t="s">
        <v>149</v>
      </c>
      <c r="B18" s="259" t="s">
        <v>116</v>
      </c>
      <c r="C18" s="261" t="str">
        <f>_xll.BDP(A18,"FUT_DLV_DT_FIRST")</f>
        <v>17/08/2026</v>
      </c>
      <c r="D18" s="259">
        <f>_xll.BDP(A18,$D$17)</f>
        <v>9.64</v>
      </c>
      <c r="E18" s="259">
        <f t="shared" ref="E18:E26" ca="1" si="5">NETWORKDAYS(TODAY(),C18,feriadosbr)</f>
        <v>300</v>
      </c>
      <c r="F18" s="262">
        <f t="shared" ref="F18:F26" ca="1" si="6">100000/((1+D18%)^(E18/252))</f>
        <v>89622.659077947479</v>
      </c>
      <c r="G18" s="262">
        <f t="shared" ref="G18:G26" ca="1" si="7">F18*$F$30*$F$32</f>
        <v>163807.36701642309</v>
      </c>
      <c r="H18" s="262">
        <f t="shared" ref="H18:H26" ca="1" si="8">F18*$F$37</f>
        <v>89660.74701239125</v>
      </c>
      <c r="I18" s="262">
        <f t="shared" ref="I18:I26" ca="1" si="9">H18*$F$34</f>
        <v>163896.25910877073</v>
      </c>
      <c r="J18" s="257">
        <f t="shared" ref="J18:J26" ca="1" si="10">(((100000/H18)^(252/(E18-1)))-1)*100</f>
        <v>9.6344849913387201</v>
      </c>
      <c r="K18" s="257">
        <f>_xll.BDP(A18,"LAST_PRICE")</f>
        <v>9.7899999999999991</v>
      </c>
      <c r="L18" s="257">
        <f t="shared" ref="L18:L26" si="11">+K18-D18</f>
        <v>0.14999999999999858</v>
      </c>
      <c r="M18" s="257">
        <f t="shared" ref="M18:M26" ca="1" si="12">I18-((100000/((1+(J18+0.01)%)^((E18-1)/252)))*$F$34)</f>
        <v>17.735735475405818</v>
      </c>
      <c r="N18"/>
      <c r="O18" s="4"/>
      <c r="P18" s="52" t="s">
        <v>1085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3446</v>
      </c>
      <c r="V18" s="16">
        <f>SUMIFS(Extranet!$H:$H,Extranet!$C:$C,V$2,Extranet!$D:$D,$P18)</f>
        <v>0</v>
      </c>
      <c r="W18" s="16">
        <f>SUMIFS(Extranet!$H:$H,Extranet!$C:$C,W$2,Extranet!$D:$D,$P18)</f>
        <v>1500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45800</v>
      </c>
      <c r="AI18" s="43">
        <f ca="1">_xll.BInterpol('Base IPCA'!$C$3:$C$13,'Base IPCA'!$E$3:$E$13,AH18,"Cubic","Extrapolate=Linear","MultiX=Average","Skip=True","Sort=True")</f>
        <v>11.497620512820511</v>
      </c>
      <c r="AJ18" s="43">
        <f ca="1">_xll.BInterpol('Base IPCA'!$C$3:$C$13,'Base IPCA'!$D$3:$D$13,AH18,"Cubic","Extrapolate=Linear","MultiX=Average","Skip=True","Sort=True")</f>
        <v>11.688196703296704</v>
      </c>
    </row>
    <row r="19" spans="1:36" x14ac:dyDescent="0.25">
      <c r="A19" s="125" t="s">
        <v>312</v>
      </c>
      <c r="B19" s="125" t="s">
        <v>313</v>
      </c>
      <c r="C19" s="263" t="str">
        <f>_xll.BDP(A19,"FUT_DLV_DT_FIRST")</f>
        <v>17/05/2027</v>
      </c>
      <c r="D19" s="258">
        <f>_xll.BDP(A19,$D$17)</f>
        <v>8.5549999999999997</v>
      </c>
      <c r="E19" s="125">
        <f t="shared" ca="1" si="5"/>
        <v>486</v>
      </c>
      <c r="F19" s="264">
        <f t="shared" ca="1" si="6"/>
        <v>85358.49578089219</v>
      </c>
      <c r="G19" s="133">
        <f t="shared" ca="1" si="7"/>
        <v>156013.56387104679</v>
      </c>
      <c r="H19" s="133">
        <f t="shared" ca="1" si="8"/>
        <v>85394.771526612851</v>
      </c>
      <c r="I19" s="133">
        <f t="shared" ca="1" si="9"/>
        <v>156098.22655978723</v>
      </c>
      <c r="J19" s="258">
        <f t="shared" ca="1" si="10"/>
        <v>8.5494077237530774</v>
      </c>
      <c r="K19" s="258">
        <f>_xll.BDP(A19,"LAST_PRICE")</f>
        <v>8.66</v>
      </c>
      <c r="L19" s="258">
        <f t="shared" si="11"/>
        <v>0.10500000000000043</v>
      </c>
      <c r="M19" s="258">
        <f t="shared" ca="1" si="12"/>
        <v>27.672806524002226</v>
      </c>
      <c r="N19"/>
      <c r="O19" s="4"/>
      <c r="P19" s="52" t="s">
        <v>1120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2419</v>
      </c>
      <c r="V19" s="16">
        <f>SUMIFS(Extranet!$H:$H,Extranet!$C:$C,V$2,Extranet!$D:$D,$P19)</f>
        <v>0</v>
      </c>
      <c r="W19" s="16">
        <f>SUMIFS(Extranet!$H:$H,Extranet!$C:$C,W$2,Extranet!$D:$D,$P19)</f>
        <v>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1581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45801</v>
      </c>
      <c r="AI19" s="43">
        <f ca="1">_xll.BInterpol('Base IPCA'!$C$3:$C$13,'Base IPCA'!$E$3:$E$13,AH19,"Cubic","Extrapolate=Linear","MultiX=Average","Skip=True","Sort=True")</f>
        <v>11.493579487179485</v>
      </c>
      <c r="AJ19" s="43">
        <f ca="1">_xll.BInterpol('Base IPCA'!$C$3:$C$13,'Base IPCA'!$D$3:$D$13,AH19,"Cubic","Extrapolate=Linear","MultiX=Average","Skip=True","Sort=True")</f>
        <v>11.684046153846156</v>
      </c>
    </row>
    <row r="20" spans="1:36" x14ac:dyDescent="0.25">
      <c r="A20" s="259" t="s">
        <v>150</v>
      </c>
      <c r="B20" s="259" t="s">
        <v>179</v>
      </c>
      <c r="C20" s="261" t="str">
        <f>_xll.BDP(A20,"FUT_DLV_DT_FIRST")</f>
        <v>15/08/2028</v>
      </c>
      <c r="D20" s="259">
        <f>_xll.BDP(A20,$D$17)</f>
        <v>7.9050000000000002</v>
      </c>
      <c r="E20" s="259">
        <f t="shared" ref="E20" ca="1" si="13">NETWORKDAYS(TODAY(),C20,feriadosbr)</f>
        <v>801</v>
      </c>
      <c r="F20" s="262">
        <f t="shared" ref="F20" ca="1" si="14">100000/((1+D20%)^(E20/252))</f>
        <v>78519.045685386242</v>
      </c>
      <c r="G20" s="262">
        <f t="shared" ca="1" si="7"/>
        <v>143512.79315623626</v>
      </c>
      <c r="H20" s="262">
        <f t="shared" ca="1" si="8"/>
        <v>78552.414794218988</v>
      </c>
      <c r="I20" s="262">
        <f t="shared" ca="1" si="9"/>
        <v>143590.67214724055</v>
      </c>
      <c r="J20" s="257">
        <f t="shared" ref="J20" ca="1" si="15">(((100000/H20)^(252/(E20-1)))-1)*100</f>
        <v>7.9008199144450231</v>
      </c>
      <c r="K20" s="257">
        <f>_xll.BDP(A20,"LAST_PRICE")</f>
        <v>7.99</v>
      </c>
      <c r="L20" s="257">
        <f t="shared" si="11"/>
        <v>8.4999999999999964E-2</v>
      </c>
      <c r="M20" s="257">
        <f t="shared" ca="1" si="12"/>
        <v>42.23834785236977</v>
      </c>
      <c r="N20"/>
      <c r="O20" s="4"/>
      <c r="P20" s="52" t="s">
        <v>1205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16">
        <f>SUMIFS(Extranet!$H:$H,Extranet!$C:$C,U$2,Extranet!$D:$D,$P20)</f>
        <v>2692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774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45802</v>
      </c>
      <c r="AI20" s="43">
        <f ca="1">_xll.BInterpol('Base IPCA'!$C$3:$C$13,'Base IPCA'!$E$3:$E$13,AH20,"Cubic","Extrapolate=Linear","MultiX=Average","Skip=True","Sort=True")</f>
        <v>11.08010989010989</v>
      </c>
      <c r="AJ20" s="43">
        <f ca="1">_xll.BInterpol('Base IPCA'!$C$3:$C$13,'Base IPCA'!$D$3:$D$13,AH20,"Cubic","Extrapolate=Linear","MultiX=Average","Skip=True","Sort=True")</f>
        <v>11.679895604395606</v>
      </c>
    </row>
    <row r="21" spans="1:36" x14ac:dyDescent="0.25">
      <c r="A21" s="125" t="s">
        <v>1217</v>
      </c>
      <c r="B21" s="125" t="s">
        <v>1218</v>
      </c>
      <c r="C21" s="263" t="str">
        <f>_xll.BDP(A21,"FUT_DLV_DT_FIRST")</f>
        <v>15/05/2029</v>
      </c>
      <c r="D21" s="258">
        <f>_xll.BDP(A21,$D$17)</f>
        <v>7.63</v>
      </c>
      <c r="E21" s="125">
        <f t="shared" ca="1" si="5"/>
        <v>986</v>
      </c>
      <c r="F21" s="264">
        <f t="shared" ca="1" si="6"/>
        <v>74998.826865058072</v>
      </c>
      <c r="G21" s="133">
        <f t="shared" ca="1" si="7"/>
        <v>137078.73080847558</v>
      </c>
      <c r="H21" s="133">
        <f t="shared" ca="1" si="8"/>
        <v>75030.699947494868</v>
      </c>
      <c r="I21" s="133">
        <f t="shared" ca="1" si="9"/>
        <v>137153.11827602272</v>
      </c>
      <c r="J21" s="258">
        <f t="shared" ca="1" si="10"/>
        <v>7.6263348239860695</v>
      </c>
      <c r="K21" s="258">
        <f>_xll.BDP(A21,"LAST_PRICE")</f>
        <v>7.6950000000000003</v>
      </c>
      <c r="L21" s="258">
        <f t="shared" si="11"/>
        <v>6.5000000000000391E-2</v>
      </c>
      <c r="M21" s="258">
        <f t="shared" ca="1" si="12"/>
        <v>49.799363633588655</v>
      </c>
      <c r="N21"/>
      <c r="O21" s="4"/>
      <c r="P21" s="52" t="s">
        <v>1206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16">
        <f>SUMIFS(Extranet!$H:$H,Extranet!$C:$C,U$2,Extranet!$D:$D,$P21)</f>
        <v>145089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68864</v>
      </c>
      <c r="AC21" s="55">
        <f t="shared" si="3"/>
        <v>254187</v>
      </c>
      <c r="AH21" s="42">
        <f t="shared" ca="1" si="2"/>
        <v>45803</v>
      </c>
      <c r="AI21" s="43">
        <f ca="1">_xll.BInterpol('Base IPCA'!$C$3:$C$13,'Base IPCA'!$E$3:$E$13,AH21,"Cubic","Extrapolate=Linear","MultiX=Average","Skip=True","Sort=True")</f>
        <v>11.485497435897434</v>
      </c>
      <c r="AJ21" s="43">
        <f ca="1">_xll.BInterpol('Base IPCA'!$C$3:$C$13,'Base IPCA'!$D$3:$D$13,AH21,"Cubic","Extrapolate=Linear","MultiX=Average","Skip=True","Sort=True")</f>
        <v>11.130580586080585</v>
      </c>
    </row>
    <row r="22" spans="1:36" x14ac:dyDescent="0.25">
      <c r="A22" s="259" t="s">
        <v>151</v>
      </c>
      <c r="B22" s="259" t="s">
        <v>180</v>
      </c>
      <c r="C22" s="261" t="str">
        <f>_xll.BDP(A22,"FUT_DLV_DT_FIRST")</f>
        <v>15/08/2030</v>
      </c>
      <c r="D22" s="259">
        <f>_xll.BDP(A22,$D$17)</f>
        <v>7.5049999999999999</v>
      </c>
      <c r="E22" s="259">
        <f ca="1">NETWORKDAYS(TODAY(),C22,feriadosbr)</f>
        <v>1307</v>
      </c>
      <c r="F22" s="262">
        <f t="shared" ca="1" si="6"/>
        <v>68706.050963052563</v>
      </c>
      <c r="G22" s="262">
        <f t="shared" ca="1" si="7"/>
        <v>125577.1411174645</v>
      </c>
      <c r="H22" s="262">
        <f t="shared" ca="1" si="8"/>
        <v>68735.249734790574</v>
      </c>
      <c r="I22" s="262">
        <f t="shared" ca="1" si="9"/>
        <v>125645.28710520778</v>
      </c>
      <c r="J22" s="257">
        <f t="shared" ca="1" si="10"/>
        <v>7.5021432276023203</v>
      </c>
      <c r="K22" s="257">
        <f>_xll.BDP(A22,"LAST_PRICE")</f>
        <v>7.58</v>
      </c>
      <c r="L22" s="257">
        <f t="shared" si="11"/>
        <v>7.5000000000000178E-2</v>
      </c>
      <c r="M22" s="257">
        <f t="shared" ca="1" si="12"/>
        <v>60.554558651972911</v>
      </c>
      <c r="N22"/>
      <c r="O22" s="4"/>
      <c r="P22" s="52" t="s">
        <v>1207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1510</v>
      </c>
      <c r="V22" s="16">
        <f>SUMIFS(Extranet!$H:$H,Extranet!$C:$C,V$2,Extranet!$D:$D,$P22)</f>
        <v>0</v>
      </c>
      <c r="W22" s="16">
        <f>SUMIFS(Extranet!$H:$H,Extranet!$C:$C,W$2,Extranet!$D:$D,$P22)</f>
        <v>1515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715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6">SUM(Q22:AB22)</f>
        <v>5275</v>
      </c>
      <c r="AH22" s="42">
        <f t="shared" ca="1" si="2"/>
        <v>45804</v>
      </c>
      <c r="AI22" s="43">
        <f ca="1">_xll.BInterpol('Base IPCA'!$C$3:$C$13,'Base IPCA'!$E$3:$E$13,AH22,"Cubic","Extrapolate=Linear","MultiX=Average","Skip=True","Sort=True")</f>
        <v>11.481456410256408</v>
      </c>
      <c r="AJ22" s="43">
        <f ca="1">_xll.BInterpol('Base IPCA'!$C$3:$C$13,'Base IPCA'!$D$3:$D$13,AH22,"Cubic","Extrapolate=Linear","MultiX=Average","Skip=True","Sort=True")</f>
        <v>11.671594505494507</v>
      </c>
    </row>
    <row r="23" spans="1:36" x14ac:dyDescent="0.25">
      <c r="A23" s="125" t="s">
        <v>445</v>
      </c>
      <c r="B23" s="125" t="s">
        <v>438</v>
      </c>
      <c r="C23" s="263" t="str">
        <f>_xll.BDP(A23,"FUT_DLV_DT_FIRST")</f>
        <v>16/08/2032</v>
      </c>
      <c r="D23" s="258">
        <f>_xll.BDP(A23,$D$17)</f>
        <v>7.4349999999999996</v>
      </c>
      <c r="E23" s="125">
        <f t="shared" ca="1" si="5"/>
        <v>1829</v>
      </c>
      <c r="F23" s="264">
        <f t="shared" ca="1" si="6"/>
        <v>59421.805982034108</v>
      </c>
      <c r="G23" s="133">
        <f t="shared" ca="1" si="7"/>
        <v>108607.90877463293</v>
      </c>
      <c r="H23" s="133">
        <f t="shared" ca="1" si="8"/>
        <v>59447.059125313484</v>
      </c>
      <c r="I23" s="133">
        <f t="shared" ca="1" si="9"/>
        <v>108666.84619870804</v>
      </c>
      <c r="J23" s="258">
        <f t="shared" ca="1" si="10"/>
        <v>7.4329220429852239</v>
      </c>
      <c r="K23" s="258">
        <f>_xll.BDP(A23,"LAST_PRICE")</f>
        <v>7.51</v>
      </c>
      <c r="L23" s="258">
        <f t="shared" si="11"/>
        <v>7.5000000000000178E-2</v>
      </c>
      <c r="M23" s="258">
        <f t="shared" ca="1" si="12"/>
        <v>73.344661578579689</v>
      </c>
      <c r="N23"/>
      <c r="O23" s="4"/>
      <c r="P23" s="52" t="s">
        <v>1216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1670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si="16"/>
        <v>2070</v>
      </c>
      <c r="AH23" s="42">
        <f t="shared" ca="1" si="2"/>
        <v>45805</v>
      </c>
      <c r="AI23" s="43">
        <f ca="1">_xll.BInterpol('Base IPCA'!$C$3:$C$13,'Base IPCA'!$E$3:$E$13,AH23,"Cubic","Extrapolate=Linear","MultiX=Average","Skip=True","Sort=True")</f>
        <v>11.477415384615384</v>
      </c>
      <c r="AJ23" s="43">
        <f ca="1">_xll.BInterpol('Base IPCA'!$C$3:$C$13,'Base IPCA'!$D$3:$D$13,AH23,"Cubic","Extrapolate=Linear","MultiX=Average","Skip=True","Sort=True")</f>
        <v>11.667443956043957</v>
      </c>
    </row>
    <row r="24" spans="1:36" x14ac:dyDescent="0.25">
      <c r="A24" s="259" t="s">
        <v>1873</v>
      </c>
      <c r="B24" s="259" t="s">
        <v>1874</v>
      </c>
      <c r="C24" s="261" t="str">
        <f>_xll.BDP(A24,"FUT_DLV_DT_FIRST")</f>
        <v>16/05/2033</v>
      </c>
      <c r="D24" s="259">
        <f>_xll.BDP(A24,$D$17)</f>
        <v>7.39</v>
      </c>
      <c r="E24" s="259">
        <f t="shared" ref="E24" ca="1" si="17">NETWORKDAYS(TODAY(),C24,feriadosbr)</f>
        <v>2024</v>
      </c>
      <c r="F24" s="262">
        <f t="shared" ref="F24" ca="1" si="18">100000/((1+D24%)^(E24/252))</f>
        <v>56403.529585901822</v>
      </c>
      <c r="G24" s="262">
        <f t="shared" ca="1" si="7"/>
        <v>103091.26918298412</v>
      </c>
      <c r="H24" s="262">
        <f t="shared" ca="1" si="8"/>
        <v>56427.500018818755</v>
      </c>
      <c r="I24" s="262">
        <f t="shared" ca="1" si="9"/>
        <v>103147.21293439993</v>
      </c>
      <c r="J24" s="257">
        <f t="shared" ref="J24" ca="1" si="19">(((100000/H24)^(252/(E24-1)))-1)*100</f>
        <v>7.3881008859556285</v>
      </c>
      <c r="K24" s="257">
        <f>_xll.BDP(A24,"LAST_PRICE")</f>
        <v>7.4649999999999999</v>
      </c>
      <c r="L24" s="257">
        <f t="shared" si="11"/>
        <v>7.5000000000000178E-2</v>
      </c>
      <c r="M24" s="257">
        <f t="shared" ca="1" si="12"/>
        <v>77.07510893511062</v>
      </c>
      <c r="N24"/>
      <c r="O24" s="205"/>
      <c r="P24" s="52" t="s">
        <v>1219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45806</v>
      </c>
      <c r="AI24" s="43">
        <f ca="1">_xll.BInterpol('Base IPCA'!$C$3:$C$13,'Base IPCA'!$E$3:$E$13,AH24,"Cubic","Extrapolate=Linear","MultiX=Average","Skip=True","Sort=True")</f>
        <v>11.065164835164834</v>
      </c>
      <c r="AJ24" s="43">
        <f ca="1">_xll.BInterpol('Base IPCA'!$C$3:$C$13,'Base IPCA'!$D$3:$D$13,AH24,"Cubic","Extrapolate=Linear","MultiX=Average","Skip=True","Sort=True")</f>
        <v>11.663293406593407</v>
      </c>
    </row>
    <row r="25" spans="1:36" x14ac:dyDescent="0.25">
      <c r="A25" s="125" t="s">
        <v>152</v>
      </c>
      <c r="B25" s="125" t="s">
        <v>183</v>
      </c>
      <c r="C25" s="263" t="str">
        <f>_xll.BDP(A25,"FUT_DLV_DT_FIRST")</f>
        <v>15/05/2035</v>
      </c>
      <c r="D25" s="258">
        <f>_xll.BDP(A25,$D$17)</f>
        <v>7.31</v>
      </c>
      <c r="E25" s="125">
        <f t="shared" ca="1" si="5"/>
        <v>2545</v>
      </c>
      <c r="F25" s="264">
        <f t="shared" ca="1" si="6"/>
        <v>49040.890703627403</v>
      </c>
      <c r="G25" s="133">
        <f t="shared" ca="1" si="7"/>
        <v>89634.242779101463</v>
      </c>
      <c r="H25" s="133">
        <f t="shared" ca="1" si="8"/>
        <v>49061.732154320795</v>
      </c>
      <c r="I25" s="133">
        <f t="shared" ca="1" si="9"/>
        <v>89682.883908812248</v>
      </c>
      <c r="J25" s="258">
        <f t="shared" ca="1" si="10"/>
        <v>7.3084595040489919</v>
      </c>
      <c r="K25" s="258">
        <f>_xll.BDP(A25,"LAST_PRICE")</f>
        <v>7.3550000000000004</v>
      </c>
      <c r="L25" s="258">
        <f t="shared" si="11"/>
        <v>4.5000000000000817E-2</v>
      </c>
      <c r="M25" s="258">
        <f t="shared" ca="1" si="12"/>
        <v>84.327199276813189</v>
      </c>
      <c r="N25"/>
      <c r="O25" s="141"/>
      <c r="P25" s="52" t="s">
        <v>1220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20">SUM(Q25:AB25)</f>
        <v>3005</v>
      </c>
      <c r="AH25" s="42">
        <f t="shared" ca="1" si="2"/>
        <v>45807</v>
      </c>
      <c r="AI25" s="43">
        <f ca="1">_xll.BInterpol('Base IPCA'!$C$3:$C$13,'Base IPCA'!$E$3:$E$13,AH25,"Cubic","Extrapolate=Linear","MultiX=Average","Skip=True","Sort=True")</f>
        <v>11.469333333333331</v>
      </c>
      <c r="AJ25" s="43">
        <f ca="1">_xll.BInterpol('Base IPCA'!$C$3:$C$13,'Base IPCA'!$D$3:$D$13,AH25,"Cubic","Extrapolate=Linear","MultiX=Average","Skip=True","Sort=True")</f>
        <v>11.115623809523807</v>
      </c>
    </row>
    <row r="26" spans="1:36" x14ac:dyDescent="0.25">
      <c r="A26" s="259" t="s">
        <v>153</v>
      </c>
      <c r="B26" s="259" t="s">
        <v>184</v>
      </c>
      <c r="C26" s="261" t="str">
        <f>_xll.BDP(A26,"FUT_DLV_DT_FIRST")</f>
        <v>15/08/2040</v>
      </c>
      <c r="D26" s="259">
        <f>_xll.BDP(A26,$D$17)</f>
        <v>7.18</v>
      </c>
      <c r="E26" s="259">
        <f t="shared" ca="1" si="5"/>
        <v>3916</v>
      </c>
      <c r="F26" s="262">
        <f t="shared" ca="1" si="6"/>
        <v>34044.098849091832</v>
      </c>
      <c r="G26" s="262">
        <f t="shared" ca="1" si="7"/>
        <v>62223.931450933349</v>
      </c>
      <c r="H26" s="262">
        <f t="shared" ca="1" si="8"/>
        <v>34058.566946986961</v>
      </c>
      <c r="I26" s="262">
        <f t="shared" ca="1" si="9"/>
        <v>62257.698036414287</v>
      </c>
      <c r="J26" s="257">
        <f t="shared" ca="1" si="10"/>
        <v>7.1789669977375903</v>
      </c>
      <c r="K26" s="257">
        <f>_xll.BDP(A26,"LAST_PRICE")</f>
        <v>7.16</v>
      </c>
      <c r="L26" s="257">
        <f t="shared" si="11"/>
        <v>-1.9999999999999574E-2</v>
      </c>
      <c r="M26" s="257">
        <f t="shared" ca="1" si="12"/>
        <v>90.173671598640794</v>
      </c>
      <c r="N26"/>
      <c r="O26" s="2"/>
      <c r="P26" s="52" t="s">
        <v>1225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16">
        <f>SUMIFS(Extranet!$H:$H,Extranet!$C:$C,U$2,Extranet!$D:$D,$P26)</f>
        <v>4065</v>
      </c>
      <c r="V26" s="16">
        <f>SUMIFS(Extranet!$H:$H,Extranet!$C:$C,V$2,Extranet!$D:$D,$P26)</f>
        <v>0</v>
      </c>
      <c r="W26" s="16">
        <f>SUMIFS(Extranet!$H:$H,Extranet!$C:$C,W$2,Extranet!$D:$D,$P26)</f>
        <v>860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1620</v>
      </c>
      <c r="AA26" s="16">
        <f>SUMIFS(Extranet!$H:$H,Extranet!$C:$C,AA$2,Extranet!$D:$D,$P26)</f>
        <v>0</v>
      </c>
      <c r="AB26" s="16">
        <f>SUMIFS(Extranet!$H:$H,Extranet!$C:$C,AB$2,Extranet!$D:$D,$P26)</f>
        <v>285</v>
      </c>
      <c r="AC26" s="55">
        <f t="shared" si="20"/>
        <v>6830</v>
      </c>
      <c r="AH26" s="42">
        <f t="shared" ca="1" si="2"/>
        <v>45808</v>
      </c>
      <c r="AI26" s="43">
        <f ca="1">_xll.BInterpol('Base IPCA'!$C$3:$C$13,'Base IPCA'!$E$3:$E$13,AH26,"Cubic","Extrapolate=Linear","MultiX=Average","Skip=True","Sort=True")</f>
        <v>11.465292307692305</v>
      </c>
      <c r="AJ26" s="43">
        <f ca="1">_xll.BInterpol('Base IPCA'!$C$3:$C$13,'Base IPCA'!$D$3:$D$13,AH26,"Cubic","Extrapolate=Linear","MultiX=Average","Skip=True","Sort=True")</f>
        <v>11.654992307692309</v>
      </c>
    </row>
    <row r="27" spans="1:36" x14ac:dyDescent="0.25">
      <c r="N27"/>
      <c r="O27" s="141"/>
      <c r="P27" s="52" t="s">
        <v>339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2145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1654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4262</v>
      </c>
      <c r="AH27" s="42">
        <f t="shared" ca="1" si="2"/>
        <v>45809</v>
      </c>
      <c r="AI27" s="43">
        <f ca="1">_xll.BInterpol('Base IPCA'!$C$3:$C$13,'Base IPCA'!$E$3:$E$13,AH27,"Cubic","Extrapolate=Linear","MultiX=Average","Skip=True","Sort=True")</f>
        <v>11.461251282051281</v>
      </c>
      <c r="AJ27" s="43">
        <f ca="1">_xll.BInterpol('Base IPCA'!$C$3:$C$13,'Base IPCA'!$D$3:$D$13,AH27,"Cubic","Extrapolate=Linear","MultiX=Average","Skip=True","Sort=True")</f>
        <v>11.650841758241759</v>
      </c>
    </row>
    <row r="28" spans="1:36" x14ac:dyDescent="0.25">
      <c r="B28" s="265" t="s">
        <v>1100</v>
      </c>
      <c r="C28" s="266"/>
      <c r="E28" s="265" t="s">
        <v>1101</v>
      </c>
      <c r="H28" s="265" t="s">
        <v>1102</v>
      </c>
      <c r="N28"/>
      <c r="O28" s="2"/>
      <c r="P28" s="52" t="s">
        <v>1270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1987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3"/>
        <v>4000</v>
      </c>
      <c r="AH28" s="42">
        <f t="shared" ca="1" si="2"/>
        <v>45810</v>
      </c>
      <c r="AI28" s="43">
        <f ca="1">_xll.BInterpol('Base IPCA'!$C$3:$C$13,'Base IPCA'!$E$3:$E$13,AH28,"Cubic","Extrapolate=Linear","MultiX=Average","Skip=True","Sort=True")</f>
        <v>11.457210256410255</v>
      </c>
      <c r="AJ28" s="43">
        <f ca="1">_xll.BInterpol('Base IPCA'!$C$3:$C$13,'Base IPCA'!$D$3:$D$13,AH28,"Cubic","Extrapolate=Linear","MultiX=Average","Skip=True","Sort=True")</f>
        <v>11.646691208791211</v>
      </c>
    </row>
    <row r="29" spans="1:36" x14ac:dyDescent="0.25">
      <c r="B29" s="267" t="s">
        <v>88</v>
      </c>
      <c r="C29" s="267" t="s">
        <v>89</v>
      </c>
      <c r="E29" s="267" t="s">
        <v>1103</v>
      </c>
      <c r="F29" s="125">
        <f>_xll.BDP("bzdiovra index","PX_LAST")</f>
        <v>14.65</v>
      </c>
      <c r="H29" s="267" t="s">
        <v>88</v>
      </c>
      <c r="I29" s="267">
        <v>15</v>
      </c>
      <c r="J29" s="267" t="s">
        <v>1104</v>
      </c>
      <c r="K29" s="266"/>
      <c r="L29" s="266"/>
      <c r="M29" s="140"/>
      <c r="N29"/>
      <c r="O29" s="2"/>
      <c r="P29" s="52" t="s">
        <v>274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3271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438</v>
      </c>
      <c r="AC29" s="55">
        <f t="shared" ref="AC29:AC31" si="21">SUM(Q29:AB29)</f>
        <v>4606</v>
      </c>
      <c r="AH29" s="42">
        <f t="shared" ca="1" si="2"/>
        <v>45811</v>
      </c>
      <c r="AI29" s="43">
        <f ca="1">_xll.BInterpol('Base IPCA'!$C$3:$C$13,'Base IPCA'!$E$3:$E$13,AH29,"Cubic","Extrapolate=Linear","MultiX=Average","Skip=True","Sort=True")</f>
        <v>11.453169230769229</v>
      </c>
      <c r="AJ29" s="43">
        <f ca="1">_xll.BInterpol('Base IPCA'!$C$3:$C$13,'Base IPCA'!$D$3:$D$13,AH29,"Cubic","Extrapolate=Linear","MultiX=Average","Skip=True","Sort=True")</f>
        <v>11.100667032967031</v>
      </c>
    </row>
    <row r="30" spans="1:36" x14ac:dyDescent="0.25">
      <c r="B30" s="268">
        <f ca="1">_xll.BDH(B28,C29,DATE(YEAR(H31)-1,MONTH(H31),DAY(H31)),H31,"Sort=d","cols=2;rows=12")</f>
        <v>45808</v>
      </c>
      <c r="C30" s="125">
        <v>7295.46</v>
      </c>
      <c r="D30" s="162"/>
      <c r="E30" s="267" t="s">
        <v>1105</v>
      </c>
      <c r="F30" s="269">
        <v>2.5000000000000001E-4</v>
      </c>
      <c r="H30" s="270">
        <f ca="1">TODAY()</f>
        <v>45819</v>
      </c>
      <c r="I30" s="267" t="s">
        <v>344</v>
      </c>
      <c r="J30" s="271">
        <f>+_xll.BDP("BRSTNCNTB3D4 Govt", "INFLATION_ASSUMPTION")</f>
        <v>0.26001368782416001</v>
      </c>
      <c r="K30" s="266"/>
      <c r="L30" s="266"/>
      <c r="M30" s="140"/>
      <c r="N30"/>
      <c r="O30" s="2"/>
      <c r="P30" s="52" t="s">
        <v>1418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1615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1"/>
        <v>4000</v>
      </c>
      <c r="AH30" s="42">
        <f t="shared" ca="1" si="2"/>
        <v>45812</v>
      </c>
      <c r="AI30" s="43">
        <f ca="1">_xll.BInterpol('Base IPCA'!$C$3:$C$13,'Base IPCA'!$E$3:$E$13,AH30,"Cubic","Extrapolate=Linear","MultiX=Average","Skip=True","Sort=True")</f>
        <v>11.449128205128204</v>
      </c>
      <c r="AJ30" s="43">
        <f ca="1">_xll.BInterpol('Base IPCA'!$C$3:$C$13,'Base IPCA'!$D$3:$D$13,AH30,"Cubic","Extrapolate=Linear","MultiX=Average","Skip=True","Sort=True")</f>
        <v>11.638390109890111</v>
      </c>
    </row>
    <row r="31" spans="1:36" x14ac:dyDescent="0.25">
      <c r="B31" s="268">
        <v>45777</v>
      </c>
      <c r="C31" s="125">
        <v>7276.54</v>
      </c>
      <c r="E31" s="267" t="s">
        <v>1106</v>
      </c>
      <c r="F31" s="272">
        <f>C30</f>
        <v>7295.46</v>
      </c>
      <c r="H31" s="268">
        <f ca="1">WORKDAY(WORKDAY(DATE(YEAR(EOMONTH(H32,1)),MONTH(EOMONTH(H32,1)),I29),-1,feriadosbr),1,feriadosbr)</f>
        <v>45824</v>
      </c>
      <c r="I31" s="125">
        <f ca="1">+NETWORKDAYS(H32,H31,feriadosbr)-1</f>
        <v>22</v>
      </c>
      <c r="J31" s="267" t="s">
        <v>1107</v>
      </c>
      <c r="K31" s="266"/>
      <c r="L31" s="266"/>
      <c r="M31" s="140"/>
      <c r="N31"/>
      <c r="O31" s="2"/>
      <c r="P31" s="52" t="s">
        <v>1443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1593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21"/>
        <v>4200</v>
      </c>
      <c r="AH31" s="42">
        <f t="shared" ca="1" si="2"/>
        <v>45813</v>
      </c>
      <c r="AI31" s="43">
        <f ca="1">_xll.BInterpol('Base IPCA'!$C$3:$C$13,'Base IPCA'!$E$3:$E$13,AH31,"Cubic","Extrapolate=Linear","MultiX=Average","Skip=True","Sort=True")</f>
        <v>11.445087179487178</v>
      </c>
      <c r="AJ31" s="43">
        <f ca="1">_xll.BInterpol('Base IPCA'!$C$3:$C$13,'Base IPCA'!$D$3:$D$13,AH31,"Cubic","Extrapolate=Linear","MultiX=Average","Skip=True","Sort=True")</f>
        <v>11.634239560439562</v>
      </c>
    </row>
    <row r="32" spans="1:36" x14ac:dyDescent="0.25">
      <c r="B32" s="268">
        <v>45747</v>
      </c>
      <c r="C32" s="125">
        <v>7245.38</v>
      </c>
      <c r="D32" s="162"/>
      <c r="E32" s="267" t="s">
        <v>1108</v>
      </c>
      <c r="F32" s="272">
        <f ca="1">+IF(I32=0,F31/((1+J30%)^(1/I37)),ROUND(F31*J38,2))</f>
        <v>7310.98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45792</v>
      </c>
      <c r="I32" s="125">
        <f ca="1">+NETWORKDAYS(H32,H30,feriadosbr)-1</f>
        <v>19</v>
      </c>
      <c r="J32" s="273">
        <f ca="1">(1+J30%)^(I32/I31)</f>
        <v>1.0022451750502621</v>
      </c>
      <c r="K32" s="266"/>
      <c r="L32" s="266"/>
      <c r="M32" s="140"/>
      <c r="N32"/>
      <c r="O32" s="2"/>
      <c r="P32" s="52" t="s">
        <v>128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0</v>
      </c>
      <c r="U32" s="16">
        <f>SUMIFS(Extranet!$H:$H,Extranet!$C:$C,U$2,Extranet!$D:$D,$P32)</f>
        <v>0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0</v>
      </c>
      <c r="AC32" s="55">
        <f t="shared" si="3"/>
        <v>440</v>
      </c>
      <c r="AH32" s="42">
        <f t="shared" ca="1" si="2"/>
        <v>45814</v>
      </c>
      <c r="AI32" s="43">
        <f ca="1">_xll.BInterpol('Base IPCA'!$C$3:$C$13,'Base IPCA'!$E$3:$E$13,AH32,"Cubic","Extrapolate=Linear","MultiX=Average","Skip=True","Sort=True")</f>
        <v>11.441046153846152</v>
      </c>
      <c r="AJ32" s="43">
        <f ca="1">_xll.BInterpol('Base IPCA'!$C$3:$C$13,'Base IPCA'!$D$3:$D$13,AH32,"Cubic","Extrapolate=Linear","MultiX=Average","Skip=True","Sort=True")</f>
        <v>11.630089010989012</v>
      </c>
    </row>
    <row r="33" spans="2:36" x14ac:dyDescent="0.25">
      <c r="B33" s="268">
        <v>45716</v>
      </c>
      <c r="C33" s="125">
        <v>7205.03</v>
      </c>
      <c r="E33" s="267" t="s">
        <v>1109</v>
      </c>
      <c r="F33" s="272">
        <f ca="1">ROUND(F31*J32,2)</f>
        <v>7311.84</v>
      </c>
      <c r="K33" s="266"/>
      <c r="L33" s="266"/>
      <c r="N33"/>
      <c r="O33" s="2"/>
      <c r="P33" s="52" t="s">
        <v>1302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0</v>
      </c>
      <c r="V33" s="16">
        <f>SUMIFS(Extranet!$H:$H,Extranet!$C:$C,V$2,Extranet!$D:$D,$P33)</f>
        <v>0</v>
      </c>
      <c r="W33" s="16">
        <f>SUMIFS(Extranet!$H:$H,Extranet!$C:$C,W$2,Extranet!$D:$D,$P33)</f>
        <v>696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45815</v>
      </c>
      <c r="AI33" s="43">
        <f ca="1">_xll.BInterpol('Base IPCA'!$C$3:$C$13,'Base IPCA'!$E$3:$E$13,AH33,"Cubic","Extrapolate=Linear","MultiX=Average","Skip=True","Sort=True")</f>
        <v>11.437005128205126</v>
      </c>
      <c r="AJ33" s="43">
        <f ca="1">_xll.BInterpol('Base IPCA'!$C$3:$C$13,'Base IPCA'!$D$3:$D$13,AH33,"Cubic","Extrapolate=Linear","MultiX=Average","Skip=True","Sort=True")</f>
        <v>11.625938461538464</v>
      </c>
    </row>
    <row r="34" spans="2:36" x14ac:dyDescent="0.25">
      <c r="B34" s="268">
        <v>45688</v>
      </c>
      <c r="C34" s="125">
        <v>7111.86</v>
      </c>
      <c r="E34" s="267" t="s">
        <v>1110</v>
      </c>
      <c r="F34" s="269">
        <f ca="1">F33*F30</f>
        <v>1.82796</v>
      </c>
      <c r="H34" s="265" t="s">
        <v>1111</v>
      </c>
      <c r="K34" s="266"/>
      <c r="L34" s="266"/>
      <c r="M34" s="140"/>
      <c r="N34"/>
      <c r="O34" s="2"/>
      <c r="P34" s="52" t="s">
        <v>755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660</v>
      </c>
      <c r="AA34" s="16">
        <f>SUMIFS(Extranet!$H:$H,Extranet!$C:$C,AA$2,Extranet!$D:$D,$P34)</f>
        <v>0</v>
      </c>
      <c r="AB34" s="16">
        <f>SUMIFS(Extranet!$H:$H,Extranet!$C:$C,AB$2,Extranet!$D:$D,$P34)</f>
        <v>0</v>
      </c>
      <c r="AC34" s="55">
        <f t="shared" ref="AC34" si="22">SUM(Q34:AB34)</f>
        <v>660</v>
      </c>
      <c r="AH34" s="42">
        <f t="shared" ca="1" si="2"/>
        <v>45816</v>
      </c>
      <c r="AI34" s="43">
        <f ca="1">_xll.BInterpol('Base IPCA'!$C$3:$C$13,'Base IPCA'!$E$3:$E$13,AH34,"Cubic","Extrapolate=Linear","MultiX=Average","Skip=True","Sort=True")</f>
        <v>11.432964102564101</v>
      </c>
      <c r="AJ34" s="43">
        <f ca="1">_xll.BInterpol('Base IPCA'!$C$3:$C$13,'Base IPCA'!$D$3:$D$13,AH34,"Cubic","Extrapolate=Linear","MultiX=Average","Skip=True","Sort=True")</f>
        <v>11.081971062271061</v>
      </c>
    </row>
    <row r="35" spans="2:36" x14ac:dyDescent="0.25">
      <c r="B35" s="268">
        <v>45657</v>
      </c>
      <c r="C35" s="125">
        <v>7100.5</v>
      </c>
      <c r="E35" s="267" t="s">
        <v>1112</v>
      </c>
      <c r="F35" s="274">
        <f ca="1">1+cdi_diario</f>
        <v>1.0005426623598601</v>
      </c>
      <c r="H35" s="267" t="s">
        <v>88</v>
      </c>
      <c r="I35" s="267">
        <v>15</v>
      </c>
      <c r="J35" s="267" t="s">
        <v>1104</v>
      </c>
      <c r="K35" s="266"/>
      <c r="L35" s="266"/>
      <c r="M35" s="140"/>
      <c r="N35"/>
      <c r="O35" s="2"/>
      <c r="P35" s="52" t="s">
        <v>1415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650</v>
      </c>
      <c r="U35" s="16">
        <f>SUMIFS(Extranet!$H:$H,Extranet!$C:$C,U$2,Extranet!$D:$D,$P35)</f>
        <v>1500</v>
      </c>
      <c r="V35" s="16">
        <f>SUMIFS(Extranet!$H:$H,Extranet!$C:$C,V$2,Extranet!$D:$D,$P35)</f>
        <v>0</v>
      </c>
      <c r="W35" s="16">
        <f>SUMIFS(Extranet!$H:$H,Extranet!$C:$C,W$2,Extranet!$D:$D,$P35)</f>
        <v>850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1500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45817</v>
      </c>
      <c r="AI35" s="43">
        <f ca="1">_xll.BInterpol('Base IPCA'!$C$3:$C$13,'Base IPCA'!$E$3:$E$13,AH35,"Cubic","Extrapolate=Linear","MultiX=Average","Skip=True","Sort=True")</f>
        <v>11.024065934065934</v>
      </c>
      <c r="AJ35" s="43">
        <f ca="1">_xll.BInterpol('Base IPCA'!$C$3:$C$13,'Base IPCA'!$D$3:$D$13,AH35,"Cubic","Extrapolate=Linear","MultiX=Average","Skip=True","Sort=True")</f>
        <v>11.617637362637364</v>
      </c>
    </row>
    <row r="36" spans="2:36" x14ac:dyDescent="0.25">
      <c r="B36" s="268">
        <v>45626</v>
      </c>
      <c r="C36" s="125">
        <v>7063.77</v>
      </c>
      <c r="E36" s="267" t="s">
        <v>1113</v>
      </c>
      <c r="F36" s="274">
        <f ca="1">F33/F32</f>
        <v>1.0001176312888287</v>
      </c>
      <c r="H36" s="268">
        <f ca="1">+WORKDAY(H30,-1,feriadosbr)</f>
        <v>45818</v>
      </c>
      <c r="I36" s="267" t="s">
        <v>344</v>
      </c>
      <c r="J36" s="275">
        <f>+_xll.BDP("BRSTNCNTB3D4 Govt", "INFLATION_ASSUMPTION")</f>
        <v>0.26001368782416001</v>
      </c>
      <c r="K36" s="266"/>
      <c r="L36" s="266"/>
      <c r="M36" s="140"/>
      <c r="N36"/>
      <c r="O36" s="2"/>
      <c r="P36" s="52" t="s">
        <v>1447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0</v>
      </c>
      <c r="U36" s="16">
        <f>SUMIFS(Extranet!$H:$H,Extranet!$C:$C,U$2,Extranet!$D:$D,$P36)</f>
        <v>2090</v>
      </c>
      <c r="V36" s="16">
        <f>SUMIFS(Extranet!$H:$H,Extranet!$C:$C,V$2,Extranet!$D:$D,$P36)</f>
        <v>0</v>
      </c>
      <c r="W36" s="16">
        <f>SUMIFS(Extranet!$H:$H,Extranet!$C:$C,W$2,Extranet!$D:$D,$P36)</f>
        <v>1038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1520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3">SUM(Q36:AB36)</f>
        <v>5200</v>
      </c>
      <c r="AH36" s="42">
        <f t="shared" ca="1" si="2"/>
        <v>45818</v>
      </c>
      <c r="AI36" s="43">
        <f ca="1">_xll.BInterpol('Base IPCA'!$C$3:$C$13,'Base IPCA'!$E$3:$E$13,AH36,"Cubic","Extrapolate=Linear","MultiX=Average","Skip=True","Sort=True")</f>
        <v>11.424882051282051</v>
      </c>
      <c r="AJ36" s="43">
        <f ca="1">_xll.BInterpol('Base IPCA'!$C$3:$C$13,'Base IPCA'!$D$3:$D$13,AH36,"Cubic","Extrapolate=Linear","MultiX=Average","Skip=True","Sort=True")</f>
        <v>11.074492673992673</v>
      </c>
    </row>
    <row r="37" spans="2:36" x14ac:dyDescent="0.25">
      <c r="B37" s="268">
        <v>45596</v>
      </c>
      <c r="C37" s="125">
        <v>7036.33</v>
      </c>
      <c r="E37" s="267" t="s">
        <v>1114</v>
      </c>
      <c r="F37" s="274">
        <f ca="1">F35/F36</f>
        <v>1.0004249810799593</v>
      </c>
      <c r="H37" s="268">
        <f ca="1">WORKDAY(WORKDAY(DATE(YEAR(EOMONTH(H38,1)),MONTH(EOMONTH(H38,1)),I35),-1,feriadosbr),1,feriadosbr)</f>
        <v>45824</v>
      </c>
      <c r="I37" s="125">
        <f ca="1">+NETWORKDAYS(H38,H37,feriadosbr)-1</f>
        <v>22</v>
      </c>
      <c r="J37" s="267" t="s">
        <v>1107</v>
      </c>
      <c r="K37" s="266"/>
      <c r="L37" s="266"/>
      <c r="M37" s="140"/>
      <c r="N37"/>
      <c r="O37" s="2"/>
      <c r="P37" s="52" t="s">
        <v>1484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3"/>
        <v>1147</v>
      </c>
      <c r="AH37" s="42">
        <f t="shared" ca="1" si="2"/>
        <v>45819</v>
      </c>
      <c r="AI37" s="43">
        <f ca="1">_xll.BInterpol('Base IPCA'!$C$3:$C$13,'Base IPCA'!$E$3:$E$13,AH37,"Cubic","Extrapolate=Linear","MultiX=Average","Skip=True","Sort=True")</f>
        <v>11.420841025641025</v>
      </c>
      <c r="AJ37" s="43">
        <f ca="1">_xll.BInterpol('Base IPCA'!$C$3:$C$13,'Base IPCA'!$D$3:$D$13,AH37,"Cubic","Extrapolate=Linear","MultiX=Average","Skip=True","Sort=True")</f>
        <v>11.609336263736266</v>
      </c>
    </row>
    <row r="38" spans="2:36" x14ac:dyDescent="0.25">
      <c r="B38" s="268">
        <v>45565</v>
      </c>
      <c r="C38" s="125">
        <v>6997.15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45792</v>
      </c>
      <c r="I38" s="125">
        <f ca="1">+NETWORKDAYS(H38,H36,feriadosbr)-1</f>
        <v>18</v>
      </c>
      <c r="J38" s="276">
        <f ca="1">(1+J36%)^(I38/I37)</f>
        <v>1.0021268823700524</v>
      </c>
      <c r="K38" s="266"/>
      <c r="L38" s="266"/>
      <c r="M38" s="266"/>
      <c r="N38"/>
      <c r="O38" s="2"/>
      <c r="P38" s="52" t="s">
        <v>1485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1357</v>
      </c>
      <c r="V38" s="16">
        <f>SUMIFS(Extranet!$H:$H,Extranet!$C:$C,V$2,Extranet!$D:$D,$P38)</f>
        <v>0</v>
      </c>
      <c r="W38" s="16">
        <f>SUMIFS(Extranet!$H:$H,Extranet!$C:$C,W$2,Extranet!$D:$D,$P38)</f>
        <v>297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45820</v>
      </c>
      <c r="AI38" s="43">
        <f ca="1">_xll.BInterpol('Base IPCA'!$C$3:$C$13,'Base IPCA'!$E$3:$E$13,AH38,"Cubic","Extrapolate=Linear","MultiX=Average","Skip=True","Sort=True")</f>
        <v>11.416799999999999</v>
      </c>
      <c r="AJ38" s="43">
        <f ca="1">_xll.BInterpol('Base IPCA'!$C$3:$C$13,'Base IPCA'!$D$3:$D$13,AH38,"Cubic","Extrapolate=Linear","MultiX=Average","Skip=True","Sort=True")</f>
        <v>11.605185714285716</v>
      </c>
    </row>
    <row r="39" spans="2:36" x14ac:dyDescent="0.25">
      <c r="B39" s="268">
        <v>45535</v>
      </c>
      <c r="C39" s="125">
        <v>6966.5</v>
      </c>
      <c r="E39" s="267" t="s">
        <v>1115</v>
      </c>
      <c r="F39" s="277">
        <f ca="1">((1+cdi)^(1/252)-1)*10000</f>
        <v>5.4266235986011324</v>
      </c>
      <c r="K39" s="266"/>
      <c r="L39" s="266"/>
      <c r="M39" s="266"/>
      <c r="N39"/>
      <c r="O39" s="2"/>
      <c r="P39" s="52" t="s">
        <v>1349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0</v>
      </c>
      <c r="V39" s="16">
        <f>SUMIFS(Extranet!$H:$H,Extranet!$C:$C,V$2,Extranet!$D:$D,$P39)</f>
        <v>0</v>
      </c>
      <c r="W39" s="16">
        <f>SUMIFS(Extranet!$H:$H,Extranet!$C:$C,W$2,Extranet!$D:$D,$P39)</f>
        <v>155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45821</v>
      </c>
      <c r="AI39" s="43">
        <f ca="1">_xll.BInterpol('Base IPCA'!$C$3:$C$13,'Base IPCA'!$E$3:$E$13,AH39,"Cubic","Extrapolate=Linear","MultiX=Average","Skip=True","Sort=True")</f>
        <v>11.412758974358972</v>
      </c>
      <c r="AJ39" s="43">
        <f ca="1">_xll.BInterpol('Base IPCA'!$C$3:$C$13,'Base IPCA'!$D$3:$D$13,AH39,"Cubic","Extrapolate=Linear","MultiX=Average","Skip=True","Sort=True")</f>
        <v>11.601035164835167</v>
      </c>
    </row>
    <row r="40" spans="2:36" x14ac:dyDescent="0.25">
      <c r="B40" s="268">
        <v>45504</v>
      </c>
      <c r="C40" s="125">
        <v>6967.89</v>
      </c>
      <c r="E40" s="267" t="s">
        <v>1116</v>
      </c>
      <c r="F40" s="277">
        <f ca="1">F39*22</f>
        <v>119.38571916922491</v>
      </c>
      <c r="K40" s="266"/>
      <c r="L40" s="266"/>
      <c r="M40" s="266"/>
      <c r="N40"/>
      <c r="O40" s="2"/>
      <c r="P40" s="52" t="s">
        <v>1486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45822</v>
      </c>
      <c r="AI40" s="43">
        <f ca="1">_xll.BInterpol('Base IPCA'!$C$3:$C$13,'Base IPCA'!$E$3:$E$13,AH40,"Cubic","Extrapolate=Linear","MultiX=Average","Skip=True","Sort=True")</f>
        <v>11.408717948717946</v>
      </c>
      <c r="AJ40" s="43">
        <f ca="1">_xll.BInterpol('Base IPCA'!$C$3:$C$13,'Base IPCA'!$D$3:$D$13,AH40,"Cubic","Extrapolate=Linear","MultiX=Average","Skip=True","Sort=True")</f>
        <v>11.059535897435897</v>
      </c>
    </row>
    <row r="41" spans="2:36" x14ac:dyDescent="0.25">
      <c r="B41" s="268">
        <v>45473</v>
      </c>
      <c r="C41" s="125">
        <v>6941.51</v>
      </c>
      <c r="F41" s="278"/>
      <c r="K41" s="266"/>
      <c r="L41" s="266"/>
      <c r="M41" s="266"/>
      <c r="N41"/>
      <c r="O41" s="2"/>
      <c r="P41" s="52" t="s">
        <v>1592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4">SUM(Q41:AB41)</f>
        <v>4550</v>
      </c>
      <c r="AH41" s="42">
        <f t="shared" ca="1" si="2"/>
        <v>45823</v>
      </c>
      <c r="AI41" s="43">
        <f ca="1">_xll.BInterpol('Base IPCA'!$C$3:$C$13,'Base IPCA'!$E$3:$E$13,AH41,"Cubic","Extrapolate=Linear","MultiX=Average","Skip=True","Sort=True")</f>
        <v>11.40467692307692</v>
      </c>
      <c r="AJ41" s="43">
        <f ca="1">_xll.BInterpol('Base IPCA'!$C$3:$C$13,'Base IPCA'!$D$3:$D$13,AH41,"Cubic","Extrapolate=Linear","MultiX=Average","Skip=True","Sort=True")</f>
        <v>11.055796703296702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1870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0</v>
      </c>
      <c r="U42" s="31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15">
        <v>700</v>
      </c>
      <c r="AA42" s="16">
        <f>SUMIFS(Extranet!$H:$H,Extranet!$C:$C,AA$2,Extranet!$D:$D,$P42)</f>
        <v>0</v>
      </c>
      <c r="AB42" s="315">
        <v>1100</v>
      </c>
      <c r="AC42" s="55">
        <f t="shared" si="24"/>
        <v>3600</v>
      </c>
      <c r="AH42" s="42">
        <f t="shared" ca="1" si="2"/>
        <v>45824</v>
      </c>
      <c r="AI42" s="43">
        <f ca="1">_xll.BInterpol('Base IPCA'!$C$3:$C$13,'Base IPCA'!$E$3:$E$13,AH42,"Cubic","Extrapolate=Linear","MultiX=Average","Skip=True","Sort=True")</f>
        <v>10.997912087912088</v>
      </c>
      <c r="AJ42" s="43">
        <f ca="1">_xll.BInterpol('Base IPCA'!$C$3:$C$13,'Base IPCA'!$D$3:$D$13,AH42,"Cubic","Extrapolate=Linear","MultiX=Average","Skip=True","Sort=True")</f>
        <v>10.92355860805861</v>
      </c>
    </row>
    <row r="43" spans="2:36" x14ac:dyDescent="0.25">
      <c r="B43" s="268"/>
      <c r="C43" s="125"/>
      <c r="N43"/>
      <c r="O43" s="2"/>
      <c r="P43" s="52" t="s">
        <v>1871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0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0</v>
      </c>
      <c r="AH43" s="42">
        <f t="shared" ca="1" si="2"/>
        <v>45825</v>
      </c>
      <c r="AI43" s="43">
        <f ca="1">_xll.BInterpol('Base IPCA'!$C$3:$C$13,'Base IPCA'!$E$3:$E$13,AH43,"Cubic","Extrapolate=Linear","MultiX=Average","Skip=True","Sort=True")</f>
        <v>11.39659487179487</v>
      </c>
      <c r="AJ43" s="43">
        <f ca="1">_xll.BInterpol('Base IPCA'!$C$3:$C$13,'Base IPCA'!$D$3:$D$13,AH43,"Cubic","Extrapolate=Linear","MultiX=Average","Skip=True","Sort=True")</f>
        <v>10.919416117216118</v>
      </c>
    </row>
    <row r="44" spans="2:36" x14ac:dyDescent="0.25">
      <c r="E44" s="313"/>
      <c r="F44" s="313"/>
      <c r="G44" s="314"/>
      <c r="N44"/>
      <c r="O44" s="2"/>
      <c r="P44" s="52" t="s">
        <v>1872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0</v>
      </c>
      <c r="U44" s="31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15">
        <v>589</v>
      </c>
      <c r="AA44" s="16">
        <f>SUMIFS(Extranet!$H:$H,Extranet!$C:$C,AA$2,Extranet!$D:$D,$P44)</f>
        <v>0</v>
      </c>
      <c r="AB44" s="315">
        <v>400</v>
      </c>
      <c r="AC44" s="55">
        <f t="shared" si="0"/>
        <v>3000</v>
      </c>
      <c r="AH44" s="42">
        <f t="shared" ca="1" si="2"/>
        <v>45826</v>
      </c>
      <c r="AI44" s="43">
        <f ca="1">_xll.BInterpol('Base IPCA'!$C$3:$C$13,'Base IPCA'!$E$3:$E$13,AH44,"Cubic","Extrapolate=Linear","MultiX=Average","Skip=True","Sort=True")</f>
        <v>10.845910989010989</v>
      </c>
      <c r="AJ44" s="43">
        <f ca="1">_xll.BInterpol('Base IPCA'!$C$3:$C$13,'Base IPCA'!$D$3:$D$13,AH44,"Cubic","Extrapolate=Linear","MultiX=Average","Skip=True","Sort=True")</f>
        <v>11.580282417582419</v>
      </c>
    </row>
    <row r="45" spans="2:36" x14ac:dyDescent="0.25">
      <c r="E45" s="313"/>
      <c r="F45" s="313"/>
      <c r="G45" s="313"/>
      <c r="O45" s="200"/>
      <c r="P45" s="52" t="s">
        <v>266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3549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116</v>
      </c>
      <c r="AB45" s="16">
        <f>SUMIFS(Extranet!$H:$H,Extranet!$C:$C,AB$2,Extranet!$D:$D,$P45)</f>
        <v>245</v>
      </c>
      <c r="AC45" s="55">
        <f t="shared" si="0"/>
        <v>10549</v>
      </c>
      <c r="AH45" s="42">
        <f t="shared" ca="1" si="2"/>
        <v>45827</v>
      </c>
      <c r="AI45" s="43">
        <f ca="1">_xll.BInterpol('Base IPCA'!$C$3:$C$13,'Base IPCA'!$E$3:$E$13,AH45,"Cubic","Extrapolate=Linear","MultiX=Average","Skip=True","Sort=True")</f>
        <v>10.841750915750914</v>
      </c>
      <c r="AJ45" s="43">
        <f ca="1">_xll.BInterpol('Base IPCA'!$C$3:$C$13,'Base IPCA'!$D$3:$D$13,AH45,"Cubic","Extrapolate=Linear","MultiX=Average","Skip=True","Sort=True")</f>
        <v>11.576131868131869</v>
      </c>
    </row>
    <row r="46" spans="2:36" x14ac:dyDescent="0.25">
      <c r="E46" s="313"/>
      <c r="F46" s="313"/>
      <c r="G46" s="313"/>
      <c r="O46" s="203"/>
      <c r="P46" s="52" t="s">
        <v>305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313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214</v>
      </c>
      <c r="AC46" s="55">
        <f t="shared" si="0"/>
        <v>1307</v>
      </c>
      <c r="AH46" s="42">
        <f t="shared" ca="1" si="2"/>
        <v>45828</v>
      </c>
      <c r="AI46" s="43">
        <f ca="1">_xll.BInterpol('Base IPCA'!$C$3:$C$13,'Base IPCA'!$E$3:$E$13,AH46,"Cubic","Extrapolate=Linear","MultiX=Average","Skip=True","Sort=True")</f>
        <v>10.837590842490842</v>
      </c>
      <c r="AJ46" s="43">
        <f ca="1">_xll.BInterpol('Base IPCA'!$C$3:$C$13,'Base IPCA'!$D$3:$D$13,AH46,"Cubic","Extrapolate=Linear","MultiX=Average","Skip=True","Sort=True")</f>
        <v>11.037100732600731</v>
      </c>
    </row>
    <row r="47" spans="2:36" x14ac:dyDescent="0.25">
      <c r="E47" s="313"/>
      <c r="F47" s="313"/>
      <c r="G47" s="313"/>
      <c r="O47" s="203"/>
      <c r="P47" s="52" t="s">
        <v>426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5344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82</v>
      </c>
      <c r="AB47" s="16">
        <f>SUMIFS(Extranet!$H:$H,Extranet!$C:$C,AB$2,Extranet!$D:$D,$P47)</f>
        <v>193</v>
      </c>
      <c r="AC47" s="55">
        <f t="shared" si="0"/>
        <v>7085</v>
      </c>
      <c r="AH47" s="42">
        <f t="shared" ca="1" si="2"/>
        <v>45829</v>
      </c>
      <c r="AI47" s="43">
        <f ca="1">_xll.BInterpol('Base IPCA'!$C$3:$C$13,'Base IPCA'!$E$3:$E$13,AH47,"Cubic","Extrapolate=Linear","MultiX=Average","Skip=True","Sort=True")</f>
        <v>10.83343076923077</v>
      </c>
      <c r="AJ47" s="43">
        <f ca="1">_xll.BInterpol('Base IPCA'!$C$3:$C$13,'Base IPCA'!$D$3:$D$13,AH47,"Cubic","Extrapolate=Linear","MultiX=Average","Skip=True","Sort=True")</f>
        <v>11.033361538461538</v>
      </c>
    </row>
    <row r="48" spans="2:36" x14ac:dyDescent="0.25">
      <c r="E48" s="313"/>
      <c r="F48" s="313"/>
      <c r="G48" s="313"/>
      <c r="O48" s="200"/>
      <c r="P48" s="52" t="s">
        <v>314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45830</v>
      </c>
      <c r="AI48" s="43">
        <f ca="1">_xll.BInterpol('Base IPCA'!$C$3:$C$13,'Base IPCA'!$E$3:$E$13,AH48,"Cubic","Extrapolate=Linear","MultiX=Average","Skip=True","Sort=True")</f>
        <v>10.829270695970695</v>
      </c>
      <c r="AJ48" s="43">
        <f ca="1">_xll.BInterpol('Base IPCA'!$C$3:$C$13,'Base IPCA'!$D$3:$D$13,AH48,"Cubic","Extrapolate=Linear","MultiX=Average","Skip=True","Sort=True")</f>
        <v>11.029622344322343</v>
      </c>
    </row>
    <row r="49" spans="7:36" x14ac:dyDescent="0.25">
      <c r="G49" s="183"/>
      <c r="O49" s="200"/>
      <c r="P49" s="52" t="s">
        <v>154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45831</v>
      </c>
      <c r="AI49" s="43">
        <f ca="1">_xll.BInterpol('Base IPCA'!$C$3:$C$13,'Base IPCA'!$E$3:$E$13,AH49,"Cubic","Extrapolate=Linear","MultiX=Average","Skip=True","Sort=True")</f>
        <v>10.825110622710621</v>
      </c>
      <c r="AJ49" s="43">
        <f ca="1">_xll.BInterpol('Base IPCA'!$C$3:$C$13,'Base IPCA'!$D$3:$D$13,AH49,"Cubic","Extrapolate=Linear","MultiX=Average","Skip=True","Sort=True")</f>
        <v>11.025883150183148</v>
      </c>
    </row>
    <row r="50" spans="7:36" x14ac:dyDescent="0.25">
      <c r="G50" s="313"/>
      <c r="I50" s="140"/>
      <c r="O50" s="2"/>
      <c r="P50" s="52" t="s">
        <v>116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7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25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32</v>
      </c>
      <c r="AH50" s="42">
        <f t="shared" ca="1" si="2"/>
        <v>45832</v>
      </c>
      <c r="AI50" s="43">
        <f ca="1">_xll.BInterpol('Base IPCA'!$C$3:$C$13,'Base IPCA'!$E$3:$E$13,AH50,"Cubic","Extrapolate=Linear","MultiX=Average","Skip=True","Sort=True")</f>
        <v>10.820950549450549</v>
      </c>
      <c r="AJ50" s="43">
        <f ca="1">_xll.BInterpol('Base IPCA'!$C$3:$C$13,'Base IPCA'!$D$3:$D$13,AH50,"Cubic","Extrapolate=Linear","MultiX=Average","Skip=True","Sort=True")</f>
        <v>11.022143956043955</v>
      </c>
    </row>
    <row r="51" spans="7:36" x14ac:dyDescent="0.25">
      <c r="I51" s="1"/>
      <c r="J51" s="1"/>
      <c r="O51" s="221"/>
      <c r="P51" s="52" t="s">
        <v>313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5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20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25</v>
      </c>
      <c r="AH51" s="42">
        <f t="shared" ca="1" si="2"/>
        <v>45833</v>
      </c>
      <c r="AI51" s="43">
        <f ca="1">_xll.BInterpol('Base IPCA'!$C$3:$C$13,'Base IPCA'!$E$3:$E$13,AH51,"Cubic","Extrapolate=Linear","MultiX=Average","Skip=True","Sort=True")</f>
        <v>10.816790476190477</v>
      </c>
      <c r="AJ51" s="43">
        <f ca="1">_xll.BInterpol('Base IPCA'!$C$3:$C$13,'Base IPCA'!$D$3:$D$13,AH51,"Cubic","Extrapolate=Linear","MultiX=Average","Skip=True","Sort=True")</f>
        <v>11.01840476190476</v>
      </c>
    </row>
    <row r="52" spans="7:36" ht="15.75" thickBot="1" x14ac:dyDescent="0.3">
      <c r="I52" s="1"/>
      <c r="P52" s="53" t="s">
        <v>183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45834</v>
      </c>
      <c r="AI52" s="43">
        <f ca="1">_xll.BInterpol('Base IPCA'!$C$3:$C$13,'Base IPCA'!$E$3:$E$13,AH52,"Cubic","Extrapolate=Linear","MultiX=Average","Skip=True","Sort=True")</f>
        <v>10.812630402930402</v>
      </c>
      <c r="AJ52" s="43">
        <f ca="1">_xll.BInterpol('Base IPCA'!$C$3:$C$13,'Base IPCA'!$D$3:$D$13,AH52,"Cubic","Extrapolate=Linear","MultiX=Average","Skip=True","Sort=True")</f>
        <v>11.014665567765567</v>
      </c>
    </row>
    <row r="53" spans="7:36" ht="15.75" thickBot="1" x14ac:dyDescent="0.3">
      <c r="I53" s="1"/>
      <c r="AH53" s="42">
        <f t="shared" ca="1" si="2"/>
        <v>45835</v>
      </c>
      <c r="AI53" s="43">
        <f ca="1">_xll.BInterpol('Base IPCA'!$C$3:$C$13,'Base IPCA'!$E$3:$E$13,AH53,"Cubic","Extrapolate=Linear","MultiX=Average","Skip=True","Sort=True")</f>
        <v>11.356184615384613</v>
      </c>
      <c r="AJ53" s="43">
        <f ca="1">_xll.BInterpol('Base IPCA'!$C$3:$C$13,'Base IPCA'!$D$3:$D$13,AH53,"Cubic","Extrapolate=Linear","MultiX=Average","Skip=True","Sort=True")</f>
        <v>10.87799120879121</v>
      </c>
    </row>
    <row r="54" spans="7:36" ht="15.75" thickBot="1" x14ac:dyDescent="0.3">
      <c r="I54" s="1"/>
      <c r="P54" s="45" t="s">
        <v>66</v>
      </c>
      <c r="Q54" s="48" t="str">
        <f t="shared" ref="Q54:AB54" si="25">Q2</f>
        <v>FIRF GERAES</v>
      </c>
      <c r="R54" s="49" t="str">
        <f t="shared" si="25"/>
        <v>FIRF GERAES 30</v>
      </c>
      <c r="S54" s="49" t="str">
        <f t="shared" si="25"/>
        <v>HORIZONTE</v>
      </c>
      <c r="T54" s="49" t="str">
        <f t="shared" si="25"/>
        <v>MANACA INFRA FIRF</v>
      </c>
      <c r="U54" s="49" t="str">
        <f t="shared" si="25"/>
        <v>BH FIRF INFRA</v>
      </c>
      <c r="V54" s="49" t="str">
        <f t="shared" si="25"/>
        <v>REAL FIM</v>
      </c>
      <c r="W54" s="49" t="str">
        <f t="shared" si="25"/>
        <v>RIO INFRA</v>
      </c>
      <c r="X54" s="49" t="str">
        <f t="shared" si="25"/>
        <v>JERA2026</v>
      </c>
      <c r="Y54" s="49" t="str">
        <f t="shared" si="25"/>
        <v>SANTANA</v>
      </c>
      <c r="Z54" s="49" t="str">
        <f t="shared" si="25"/>
        <v>BORDEAUX INFRA</v>
      </c>
      <c r="AA54" s="49" t="str">
        <f t="shared" si="25"/>
        <v>AF INVEST GERAES PREV</v>
      </c>
      <c r="AB54" s="50" t="str">
        <f t="shared" si="25"/>
        <v>TOPAZIO INFRA</v>
      </c>
      <c r="AC54" s="45" t="s">
        <v>159</v>
      </c>
      <c r="AH54" s="42">
        <f t="shared" ca="1" si="2"/>
        <v>45836</v>
      </c>
      <c r="AI54" s="43">
        <f ca="1">_xll.BInterpol('Base IPCA'!$C$3:$C$13,'Base IPCA'!$E$3:$E$13,AH54,"Cubic","Extrapolate=Linear","MultiX=Average","Skip=True","Sort=True")</f>
        <v>10.953076923076923</v>
      </c>
      <c r="AJ54" s="43">
        <f ca="1">_xll.BInterpol('Base IPCA'!$C$3:$C$13,'Base IPCA'!$D$3:$D$13,AH54,"Cubic","Extrapolate=Linear","MultiX=Average","Skip=True","Sort=True")</f>
        <v>11.007187179487179</v>
      </c>
    </row>
    <row r="55" spans="7:36" x14ac:dyDescent="0.25">
      <c r="O55" t="s">
        <v>179</v>
      </c>
      <c r="P55" s="52" t="str">
        <f t="shared" ref="P55:P86" si="26">$P3</f>
        <v>VAMO33</v>
      </c>
      <c r="Q55" s="60">
        <f ca="1">Q3*_xll.BDP($P55&amp;" Corp","RISK_MTY_MID")/100</f>
        <v>0</v>
      </c>
      <c r="R55" s="16">
        <f ca="1">R3*_xll.BDP($P55&amp;" Corp","RISK_MTY_MID")/100</f>
        <v>0</v>
      </c>
      <c r="S55" s="16">
        <f ca="1">S3*_xll.BDP($P55&amp;" Corp","RISK_MTY_MID")/100</f>
        <v>0</v>
      </c>
      <c r="T55" s="16">
        <f ca="1">T3*_xll.BDP($P55&amp;" Corp","RISK_MTY_MID")/100</f>
        <v>0</v>
      </c>
      <c r="U55" s="16">
        <f ca="1">U3*_xll.BDP($P55&amp;" Corp","RISK_MTY_MID")/100</f>
        <v>263.05895599998303</v>
      </c>
      <c r="V55" s="16">
        <f ca="1">V3*_xll.BDP($P55&amp;" Corp","RISK_MTY_MID")/100</f>
        <v>0</v>
      </c>
      <c r="W55" s="16">
        <f ca="1">W3*_xll.BDP($P55&amp;" Corp","RISK_MTY_MID")/100</f>
        <v>0</v>
      </c>
      <c r="X55" s="16">
        <f ca="1">X3*_xll.BDP($P55&amp;" Corp","RISK_MTY_MID")/100</f>
        <v>0</v>
      </c>
      <c r="Y55" s="16">
        <f ca="1">Y3*_xll.BDP($P55&amp;" Corp","RISK_MTY_MID")/100</f>
        <v>0</v>
      </c>
      <c r="Z55" s="16">
        <f ca="1">Z3*_xll.BDP($P55&amp;" Corp","RISK_MTY_MID")/100</f>
        <v>89.333604999994236</v>
      </c>
      <c r="AA55" s="16">
        <f ca="1">AA3*_xll.BDP($P55&amp;" Corp","RISK_MTY_MID")/100</f>
        <v>0</v>
      </c>
      <c r="AB55" s="31">
        <f ca="1">AB3*_xll.BDP($P55&amp;" Corp","RISK_MTY_MID")/100</f>
        <v>0</v>
      </c>
      <c r="AC55" s="55" t="e">
        <f t="shared" ref="AC55:AC104" ca="1" si="27">SUM(Q55:AB55)</f>
        <v>#VALUE!</v>
      </c>
      <c r="AD55" s="5" t="e">
        <f t="shared" ref="AD55:AD86" ca="1" si="28">+AC55/$AC$105</f>
        <v>#VALUE!</v>
      </c>
      <c r="AH55" s="42">
        <f t="shared" ca="1" si="2"/>
        <v>45837</v>
      </c>
      <c r="AI55" s="43">
        <f ca="1">_xll.BInterpol('Base IPCA'!$C$3:$C$13,'Base IPCA'!$E$3:$E$13,AH55,"Cubic","Extrapolate=Linear","MultiX=Average","Skip=True","Sort=True")</f>
        <v>10.800150183150183</v>
      </c>
      <c r="AJ55" s="43">
        <f ca="1">_xll.BInterpol('Base IPCA'!$C$3:$C$13,'Base IPCA'!$D$3:$D$13,AH55,"Cubic","Extrapolate=Linear","MultiX=Average","Skip=True","Sort=True")</f>
        <v>11.003447985347984</v>
      </c>
    </row>
    <row r="56" spans="7:36" x14ac:dyDescent="0.25">
      <c r="O56" t="s">
        <v>179</v>
      </c>
      <c r="P56" s="52" t="str">
        <f t="shared" si="26"/>
        <v>MOVI37</v>
      </c>
      <c r="Q56" s="16">
        <f ca="1">Q4*_xll.BDP($P56&amp;" Corp","RISK_MTY_MID")/100</f>
        <v>0</v>
      </c>
      <c r="R56" s="16">
        <f ca="1">R4*_xll.BDP($P56&amp;" Corp","RISK_MTY_MID")/100</f>
        <v>0</v>
      </c>
      <c r="S56" s="16">
        <f ca="1">S4*_xll.BDP($P56&amp;" Corp","RISK_MTY_MID")/100</f>
        <v>0</v>
      </c>
      <c r="T56" s="16">
        <f ca="1">T4*_xll.BDP($P56&amp;" Corp","RISK_MTY_MID")/100</f>
        <v>0</v>
      </c>
      <c r="U56" s="16">
        <f ca="1">U4*_xll.BDP($P56&amp;" Corp","RISK_MTY_MID")/100</f>
        <v>86.479102000010812</v>
      </c>
      <c r="V56" s="16">
        <f ca="1">V4*_xll.BDP($P56&amp;" Corp","RISK_MTY_MID")/100</f>
        <v>0</v>
      </c>
      <c r="W56" s="16">
        <f ca="1">W4*_xll.BDP($P56&amp;" Corp","RISK_MTY_MID")/100</f>
        <v>0</v>
      </c>
      <c r="X56" s="16">
        <f ca="1">X4*_xll.BDP($P56&amp;" Corp","RISK_MTY_MID")/100</f>
        <v>0</v>
      </c>
      <c r="Y56" s="16">
        <f ca="1">Y4*_xll.BDP($P56&amp;" Corp","RISK_MTY_MID")/100</f>
        <v>0</v>
      </c>
      <c r="Z56" s="16">
        <f ca="1">Z4*_xll.BDP($P56&amp;" Corp","RISK_MTY_MID")/100</f>
        <v>58.533890000007325</v>
      </c>
      <c r="AA56" s="16">
        <f ca="1">AA4*_xll.BDP($P56&amp;" Corp","RISK_MTY_MID")/100</f>
        <v>0</v>
      </c>
      <c r="AB56" s="16">
        <f ca="1">AB4*_xll.BDP($P56&amp;" Corp","RISK_MTY_MID")/100</f>
        <v>44.183646000005517</v>
      </c>
      <c r="AC56" s="55" t="e">
        <f t="shared" ca="1" si="27"/>
        <v>#VALUE!</v>
      </c>
      <c r="AD56" s="5" t="e">
        <f t="shared" ca="1" si="28"/>
        <v>#VALUE!</v>
      </c>
      <c r="AH56" s="42">
        <f t="shared" ca="1" si="2"/>
        <v>45838</v>
      </c>
      <c r="AI56" s="43">
        <f ca="1">_xll.BInterpol('Base IPCA'!$C$3:$C$13,'Base IPCA'!$E$3:$E$13,AH56,"Cubic","Extrapolate=Linear","MultiX=Average","Skip=True","Sort=True")</f>
        <v>10.945604395604395</v>
      </c>
      <c r="AJ56" s="43">
        <f ca="1">_xll.BInterpol('Base IPCA'!$C$3:$C$13,'Base IPCA'!$D$3:$D$13,AH56,"Cubic","Extrapolate=Linear","MultiX=Average","Skip=True","Sort=True")</f>
        <v>11.530475824175825</v>
      </c>
    </row>
    <row r="57" spans="7:36" x14ac:dyDescent="0.25">
      <c r="N57" s="202"/>
      <c r="O57" t="s">
        <v>313</v>
      </c>
      <c r="P57" s="52" t="str">
        <f t="shared" si="26"/>
        <v>MSGT13</v>
      </c>
      <c r="Q57" s="60">
        <f ca="1">Q5*_xll.BDP($P57&amp;" Corp","RISK_MTY_MID")/100</f>
        <v>0</v>
      </c>
      <c r="R57" s="16">
        <f ca="1">R5*_xll.BDP($P57&amp;" Corp","RISK_MTY_MID")/100</f>
        <v>0</v>
      </c>
      <c r="S57" s="16">
        <f ca="1">S5*_xll.BDP($P57&amp;" Corp","RISK_MTY_MID")/100</f>
        <v>0</v>
      </c>
      <c r="T57" s="16">
        <f ca="1">T5*_xll.BDP($P57&amp;" Corp","RISK_MTY_MID")/100</f>
        <v>0</v>
      </c>
      <c r="U57" s="16">
        <f ca="1">U5*_xll.BDP($P57&amp;" Corp","RISK_MTY_MID")/100</f>
        <v>86.747872000009011</v>
      </c>
      <c r="V57" s="16">
        <f ca="1">V5*_xll.BDP($P57&amp;" Corp","RISK_MTY_MID")/100</f>
        <v>0</v>
      </c>
      <c r="W57" s="16">
        <f ca="1">W5*_xll.BDP($P57&amp;" Corp","RISK_MTY_MID")/100</f>
        <v>0</v>
      </c>
      <c r="X57" s="16">
        <f ca="1">X5*_xll.BDP($P57&amp;" Corp","RISK_MTY_MID")/100</f>
        <v>0</v>
      </c>
      <c r="Y57" s="16">
        <f ca="1">Y5*_xll.BDP($P57&amp;" Corp","RISK_MTY_MID")/100</f>
        <v>0</v>
      </c>
      <c r="Z57" s="16">
        <f ca="1">Z5*_xll.BDP($P57&amp;" Corp","RISK_MTY_MID")/100</f>
        <v>0</v>
      </c>
      <c r="AA57" s="16">
        <f ca="1">AA5*_xll.BDP($P57&amp;" Corp","RISK_MTY_MID")/100</f>
        <v>0</v>
      </c>
      <c r="AB57" s="31">
        <f ca="1">AB5*_xll.BDP($P57&amp;" Corp","RISK_MTY_MID")/100</f>
        <v>0</v>
      </c>
      <c r="AC57" s="55" t="e">
        <f t="shared" ca="1" si="27"/>
        <v>#VALUE!</v>
      </c>
      <c r="AD57" s="5" t="e">
        <f t="shared" ca="1" si="28"/>
        <v>#VALUE!</v>
      </c>
      <c r="AH57" s="42">
        <f t="shared" ca="1" si="2"/>
        <v>45839</v>
      </c>
      <c r="AI57" s="43">
        <f ca="1">_xll.BInterpol('Base IPCA'!$C$3:$C$13,'Base IPCA'!$E$3:$E$13,AH57,"Cubic","Extrapolate=Linear","MultiX=Average","Skip=True","Sort=True")</f>
        <v>10.791830036630037</v>
      </c>
      <c r="AJ57" s="43">
        <f ca="1">_xll.BInterpol('Base IPCA'!$C$3:$C$13,'Base IPCA'!$D$3:$D$13,AH57,"Cubic","Extrapolate=Linear","MultiX=Average","Skip=True","Sort=True")</f>
        <v>10.995969597069596</v>
      </c>
    </row>
    <row r="58" spans="7:36" x14ac:dyDescent="0.25">
      <c r="O58" t="s">
        <v>179</v>
      </c>
      <c r="P58" s="52" t="str">
        <f t="shared" si="26"/>
        <v>PEJA11</v>
      </c>
      <c r="Q58" s="16">
        <f ca="1">Q6*_xll.BDP($P58&amp;" Corp","RISK_MTY_MID")/100</f>
        <v>0</v>
      </c>
      <c r="R58" s="16">
        <f ca="1">R6*_xll.BDP($P58&amp;" Corp","RISK_MTY_MID")/100</f>
        <v>0</v>
      </c>
      <c r="S58" s="16">
        <f ca="1">S6*_xll.BDP($P58&amp;" Corp","RISK_MTY_MID")/100</f>
        <v>0</v>
      </c>
      <c r="T58" s="16">
        <f ca="1">T6*_xll.BDP($P58&amp;" Corp","RISK_MTY_MID")/100</f>
        <v>0</v>
      </c>
      <c r="U58" s="16">
        <f ca="1">U6*_xll.BDP($P58&amp;" Corp","RISK_MTY_MID")/100</f>
        <v>1756.1733105002954</v>
      </c>
      <c r="V58" s="16">
        <f ca="1">V6*_xll.BDP($P58&amp;" Corp","RISK_MTY_MID")/100</f>
        <v>0</v>
      </c>
      <c r="W58" s="16">
        <f ca="1">W6*_xll.BDP($P58&amp;" Corp","RISK_MTY_MID")/100</f>
        <v>91.342504500015366</v>
      </c>
      <c r="X58" s="16">
        <f ca="1">X6*_xll.BDP($P58&amp;" Corp","RISK_MTY_MID")/100</f>
        <v>0</v>
      </c>
      <c r="Y58" s="16">
        <f ca="1">Y6*_xll.BDP($P58&amp;" Corp","RISK_MTY_MID")/100</f>
        <v>0</v>
      </c>
      <c r="Z58" s="16">
        <f ca="1">Z6*_xll.BDP($P58&amp;" Corp","RISK_MTY_MID")/100</f>
        <v>501.35048850008434</v>
      </c>
      <c r="AA58" s="16">
        <f ca="1">AA6*_xll.BDP($P58&amp;" Corp","RISK_MTY_MID")/100</f>
        <v>0</v>
      </c>
      <c r="AB58" s="16">
        <f ca="1">AB6*_xll.BDP($P58&amp;" Corp","RISK_MTY_MID")/100</f>
        <v>338.91789000005701</v>
      </c>
      <c r="AC58" s="55" t="e">
        <f t="shared" ca="1" si="27"/>
        <v>#VALUE!</v>
      </c>
      <c r="AD58" s="5" t="e">
        <f t="shared" ca="1" si="28"/>
        <v>#VALUE!</v>
      </c>
      <c r="AH58" s="42">
        <f t="shared" ca="1" si="2"/>
        <v>45840</v>
      </c>
      <c r="AI58" s="43">
        <f ca="1">_xll.BInterpol('Base IPCA'!$C$3:$C$13,'Base IPCA'!$E$3:$E$13,AH58,"Cubic","Extrapolate=Linear","MultiX=Average","Skip=True","Sort=True")</f>
        <v>10.938131868131867</v>
      </c>
      <c r="AJ58" s="43">
        <f ca="1">_xll.BInterpol('Base IPCA'!$C$3:$C$13,'Base IPCA'!$D$3:$D$13,AH58,"Cubic","Extrapolate=Linear","MultiX=Average","Skip=True","Sort=True")</f>
        <v>11.522174725274727</v>
      </c>
    </row>
    <row r="59" spans="7:36" x14ac:dyDescent="0.25">
      <c r="O59" t="s">
        <v>177</v>
      </c>
      <c r="P59" s="52" t="str">
        <f t="shared" si="26"/>
        <v>BRFS31</v>
      </c>
      <c r="Q59" s="16">
        <f ca="1">Q7*_xll.BDP($P59&amp;" Corp","RISK_MTY_MID")/100</f>
        <v>63.709684500038975</v>
      </c>
      <c r="R59" s="16">
        <f ca="1">R7*_xll.BDP($P59&amp;" Corp","RISK_MTY_MID")/100</f>
        <v>58.009066500035487</v>
      </c>
      <c r="S59" s="16">
        <f ca="1">S7*_xll.BDP($P59&amp;" Corp","RISK_MTY_MID")/100</f>
        <v>150.74967600009222</v>
      </c>
      <c r="T59" s="16">
        <f ca="1">T7*_xll.BDP($P59&amp;" Corp","RISK_MTY_MID")/100</f>
        <v>0</v>
      </c>
      <c r="U59" s="16">
        <f ca="1">U7*_xll.BDP($P59&amp;" Corp","RISK_MTY_MID")/100</f>
        <v>0</v>
      </c>
      <c r="V59" s="16">
        <f ca="1">V7*_xll.BDP($P59&amp;" Corp","RISK_MTY_MID")/100</f>
        <v>9.078762000005554</v>
      </c>
      <c r="W59" s="16">
        <f ca="1">W7*_xll.BDP($P59&amp;" Corp","RISK_MTY_MID")/100</f>
        <v>0</v>
      </c>
      <c r="X59" s="16">
        <f ca="1">X7*_xll.BDP($P59&amp;" Corp","RISK_MTY_MID")/100</f>
        <v>100.55256750006153</v>
      </c>
      <c r="Y59" s="16">
        <f ca="1">Y7*_xll.BDP($P59&amp;" Corp","RISK_MTY_MID")/100</f>
        <v>0</v>
      </c>
      <c r="Z59" s="16">
        <f ca="1">Z7*_xll.BDP($P59&amp;" Corp","RISK_MTY_MID")/100</f>
        <v>0</v>
      </c>
      <c r="AA59" s="16">
        <f ca="1">AA7*_xll.BDP($P59&amp;" Corp","RISK_MTY_MID")/100</f>
        <v>1.3195875000008073</v>
      </c>
      <c r="AB59" s="16">
        <f ca="1">AB7*_xll.BDP($P59&amp;" Corp","RISK_MTY_MID")/100</f>
        <v>8.5509270000052311</v>
      </c>
      <c r="AC59" s="55" t="e">
        <f t="shared" ca="1" si="27"/>
        <v>#VALUE!</v>
      </c>
      <c r="AD59" s="5" t="e">
        <f t="shared" ca="1" si="28"/>
        <v>#VALUE!</v>
      </c>
      <c r="AH59" s="42">
        <f t="shared" ca="1" si="2"/>
        <v>45841</v>
      </c>
      <c r="AI59" s="43">
        <f ca="1">_xll.BInterpol('Base IPCA'!$C$3:$C$13,'Base IPCA'!$E$3:$E$13,AH59,"Cubic","Extrapolate=Linear","MultiX=Average","Skip=True","Sort=True")</f>
        <v>10.78350989010989</v>
      </c>
      <c r="AJ59" s="43">
        <f ca="1">_xll.BInterpol('Base IPCA'!$C$3:$C$13,'Base IPCA'!$D$3:$D$13,AH59,"Cubic","Extrapolate=Linear","MultiX=Average","Skip=True","Sort=True")</f>
        <v>10.988491208791208</v>
      </c>
    </row>
    <row r="60" spans="7:36" x14ac:dyDescent="0.25">
      <c r="O60" t="s">
        <v>179</v>
      </c>
      <c r="P60" s="52" t="str">
        <f t="shared" si="26"/>
        <v>ENGIA5</v>
      </c>
      <c r="Q60" s="16">
        <f ca="1">Q8*_xll.BDP($P60&amp;" Corp","RISK_MTY_MID")/100</f>
        <v>0</v>
      </c>
      <c r="R60" s="16">
        <f ca="1">R8*_xll.BDP($P60&amp;" Corp","RISK_MTY_MID")/100</f>
        <v>0</v>
      </c>
      <c r="S60" s="16">
        <f ca="1">S8*_xll.BDP($P60&amp;" Corp","RISK_MTY_MID")/100</f>
        <v>0</v>
      </c>
      <c r="T60" s="16">
        <f ca="1">T8*_xll.BDP($P60&amp;" Corp","RISK_MTY_MID")/100</f>
        <v>0</v>
      </c>
      <c r="U60" s="16">
        <f ca="1">U8*_xll.BDP($P60&amp;" Corp","RISK_MTY_MID")/100</f>
        <v>291.81509099996015</v>
      </c>
      <c r="V60" s="16">
        <f ca="1">V8*_xll.BDP($P60&amp;" Corp","RISK_MTY_MID")/100</f>
        <v>0</v>
      </c>
      <c r="W60" s="16">
        <f ca="1">W8*_xll.BDP($P60&amp;" Corp","RISK_MTY_MID")/100</f>
        <v>0</v>
      </c>
      <c r="X60" s="16">
        <f ca="1">X8*_xll.BDP($P60&amp;" Corp","RISK_MTY_MID")/100</f>
        <v>0</v>
      </c>
      <c r="Y60" s="16">
        <f ca="1">Y8*_xll.BDP($P60&amp;" Corp","RISK_MTY_MID")/100</f>
        <v>0</v>
      </c>
      <c r="Z60" s="16">
        <f ca="1">Z8*_xll.BDP($P60&amp;" Corp","RISK_MTY_MID")/100</f>
        <v>0</v>
      </c>
      <c r="AA60" s="16">
        <f ca="1">AA8*_xll.BDP($P60&amp;" Corp","RISK_MTY_MID")/100</f>
        <v>0</v>
      </c>
      <c r="AB60" s="16">
        <f ca="1">AB8*_xll.BDP($P60&amp;" Corp","RISK_MTY_MID")/100</f>
        <v>0</v>
      </c>
      <c r="AC60" s="55" t="e">
        <f t="shared" ca="1" si="27"/>
        <v>#VALUE!</v>
      </c>
      <c r="AD60" s="5" t="e">
        <f t="shared" ca="1" si="28"/>
        <v>#VALUE!</v>
      </c>
      <c r="AH60" s="42">
        <f t="shared" ca="1" si="2"/>
        <v>45842</v>
      </c>
      <c r="AI60" s="43">
        <f ca="1">_xll.BInterpol('Base IPCA'!$C$3:$C$13,'Base IPCA'!$E$3:$E$13,AH60,"Cubic","Extrapolate=Linear","MultiX=Average","Skip=True","Sort=True")</f>
        <v>10.930659340659339</v>
      </c>
      <c r="AJ60" s="43">
        <f ca="1">_xll.BInterpol('Base IPCA'!$C$3:$C$13,'Base IPCA'!$D$3:$D$13,AH60,"Cubic","Extrapolate=Linear","MultiX=Average","Skip=True","Sort=True")</f>
        <v>11.513873626373627</v>
      </c>
    </row>
    <row r="61" spans="7:36" x14ac:dyDescent="0.25">
      <c r="O61" t="s">
        <v>179</v>
      </c>
      <c r="P61" s="52" t="str">
        <f t="shared" si="26"/>
        <v>TBCR18</v>
      </c>
      <c r="Q61" s="16">
        <f t="shared" ref="Q61:AB61" si="29">Q9*0.4340811</f>
        <v>0</v>
      </c>
      <c r="R61" s="16">
        <f t="shared" si="29"/>
        <v>0</v>
      </c>
      <c r="S61" s="16">
        <f t="shared" si="29"/>
        <v>0</v>
      </c>
      <c r="T61" s="16">
        <f t="shared" si="29"/>
        <v>0</v>
      </c>
      <c r="U61" s="16">
        <f t="shared" si="29"/>
        <v>540.86505060000002</v>
      </c>
      <c r="V61" s="16">
        <f t="shared" si="29"/>
        <v>0</v>
      </c>
      <c r="W61" s="16">
        <f t="shared" si="29"/>
        <v>0</v>
      </c>
      <c r="X61" s="16">
        <f t="shared" si="29"/>
        <v>0</v>
      </c>
      <c r="Y61" s="16">
        <f t="shared" si="29"/>
        <v>0</v>
      </c>
      <c r="Z61" s="16">
        <f t="shared" si="29"/>
        <v>130.22433000000001</v>
      </c>
      <c r="AA61" s="16">
        <f t="shared" si="29"/>
        <v>0</v>
      </c>
      <c r="AB61" s="16">
        <f t="shared" si="29"/>
        <v>0</v>
      </c>
      <c r="AC61" s="55">
        <f t="shared" si="27"/>
        <v>671.08938060000003</v>
      </c>
      <c r="AD61" s="5" t="e">
        <f t="shared" ca="1" si="28"/>
        <v>#VALUE!</v>
      </c>
      <c r="AH61" s="42">
        <f t="shared" ca="1" si="2"/>
        <v>45843</v>
      </c>
      <c r="AI61" s="43">
        <f ca="1">_xll.BInterpol('Base IPCA'!$C$3:$C$13,'Base IPCA'!$E$3:$E$13,AH61,"Cubic","Extrapolate=Linear","MultiX=Average","Skip=True","Sort=True")</f>
        <v>10.775189743589744</v>
      </c>
      <c r="AJ61" s="43">
        <f ca="1">_xll.BInterpol('Base IPCA'!$C$3:$C$13,'Base IPCA'!$D$3:$D$13,AH61,"Cubic","Extrapolate=Linear","MultiX=Average","Skip=True","Sort=True")</f>
        <v>10.98101282051282</v>
      </c>
    </row>
    <row r="62" spans="7:36" x14ac:dyDescent="0.25">
      <c r="O62" t="s">
        <v>180</v>
      </c>
      <c r="P62" s="52" t="str">
        <f t="shared" si="26"/>
        <v>VERO13</v>
      </c>
      <c r="Q62" s="16">
        <f ca="1">IFERROR(Q10*_xll.BDP($P62&amp;" Corp","RISK_MTY_MID")/100,(Q10*0.39103))</f>
        <v>0</v>
      </c>
      <c r="R62" s="16">
        <f ca="1">IFERROR(R10*_xll.BDP($P62&amp;" Corp","RISK_MTY_MID")/100,(R10*0.39103))</f>
        <v>0</v>
      </c>
      <c r="S62" s="16">
        <f ca="1">IFERROR(S10*_xll.BDP($P62&amp;" Corp","RISK_MTY_MID")/100,(S10*0.39103))</f>
        <v>0</v>
      </c>
      <c r="T62" s="16">
        <f ca="1">IFERROR(T10*_xll.BDP($P62&amp;" Corp","RISK_MTY_MID")/100,(T10*0.39103))</f>
        <v>0</v>
      </c>
      <c r="U62" s="16">
        <f ca="1">IFERROR(U10*_xll.BDP($P62&amp;" Corp","RISK_MTY_MID")/100,(U10*0.39103))</f>
        <v>945.90156999999999</v>
      </c>
      <c r="V62" s="16">
        <f ca="1">IFERROR(V10*_xll.BDP($P62&amp;" Corp","RISK_MTY_MID")/100,(V10*0.39103))</f>
        <v>0</v>
      </c>
      <c r="W62" s="16">
        <f ca="1">IFERROR(W10*_xll.BDP($P62&amp;" Corp","RISK_MTY_MID")/100,(W10*0.39103))</f>
        <v>0</v>
      </c>
      <c r="X62" s="16">
        <f ca="1">IFERROR(X10*_xll.BDP($P62&amp;" Corp","RISK_MTY_MID")/100,(X10*0.39103))</f>
        <v>0</v>
      </c>
      <c r="Y62" s="16">
        <f ca="1">IFERROR(Y10*_xll.BDP($P62&amp;" Corp","RISK_MTY_MID")/100,(Y10*0.39103))</f>
        <v>0</v>
      </c>
      <c r="Z62" s="16">
        <f ca="1">IFERROR(Z10*_xll.BDP($P62&amp;" Corp","RISK_MTY_MID")/100,(Z10*0.39103))</f>
        <v>261.99009999999998</v>
      </c>
      <c r="AA62" s="16">
        <f ca="1">IFERROR(AA10*_xll.BDP($P62&amp;" Corp","RISK_MTY_MID")/100,(AA10*0.39103))</f>
        <v>0</v>
      </c>
      <c r="AB62" s="16">
        <f ca="1">IFERROR(AB10*_xll.BDP($P62&amp;" Corp","RISK_MTY_MID")/100,(AB10*0.39103))</f>
        <v>147.80933999999999</v>
      </c>
      <c r="AC62" s="55">
        <f ca="1">SUM(Q62:AB62)</f>
        <v>1355.70101</v>
      </c>
      <c r="AD62" s="5" t="e">
        <f t="shared" ca="1" si="28"/>
        <v>#VALUE!</v>
      </c>
      <c r="AH62" s="42">
        <f t="shared" ca="1" si="2"/>
        <v>45844</v>
      </c>
      <c r="AI62" s="43">
        <f ca="1">_xll.BInterpol('Base IPCA'!$C$3:$C$13,'Base IPCA'!$E$3:$E$13,AH62,"Cubic","Extrapolate=Linear","MultiX=Average","Skip=True","Sort=True")</f>
        <v>10.923186813186813</v>
      </c>
      <c r="AJ62" s="43">
        <f ca="1">_xll.BInterpol('Base IPCA'!$C$3:$C$13,'Base IPCA'!$D$3:$D$13,AH62,"Cubic","Extrapolate=Linear","MultiX=Average","Skip=True","Sort=True")</f>
        <v>10.977273626373625</v>
      </c>
    </row>
    <row r="63" spans="7:36" x14ac:dyDescent="0.25">
      <c r="O63" t="s">
        <v>438</v>
      </c>
      <c r="P63" s="52" t="str">
        <f t="shared" si="26"/>
        <v>BHSA11</v>
      </c>
      <c r="Q63" s="16">
        <f ca="1">IFERROR(Q11*_xll.BDP($P63&amp;" Corp","RISK_MTY_MID")/100,(Q11*0.7310661))</f>
        <v>0</v>
      </c>
      <c r="R63" s="16">
        <f ca="1">IFERROR(R11*_xll.BDP($P63&amp;" Corp","RISK_MTY_MID")/100,(R11*0.7310661))</f>
        <v>0</v>
      </c>
      <c r="S63" s="16">
        <f ca="1">IFERROR(S11*_xll.BDP($P63&amp;" Corp","RISK_MTY_MID")/100,(S11*0.7310661))</f>
        <v>0</v>
      </c>
      <c r="T63" s="16">
        <f ca="1">IFERROR(T11*_xll.BDP($P63&amp;" Corp","RISK_MTY_MID")/100,(T11*0.7310661))</f>
        <v>0</v>
      </c>
      <c r="U63" s="16">
        <f ca="1">IFERROR(U11*_xll.BDP($P63&amp;" Corp","RISK_MTY_MID")/100,(U11*0.7310661))</f>
        <v>453.99204810000003</v>
      </c>
      <c r="V63" s="16">
        <f ca="1">IFERROR(V11*_xll.BDP($P63&amp;" Corp","RISK_MTY_MID")/100,(V11*0.7310661))</f>
        <v>0</v>
      </c>
      <c r="W63" s="16">
        <f ca="1">IFERROR(W11*_xll.BDP($P63&amp;" Corp","RISK_MTY_MID")/100,(W11*0.7310661))</f>
        <v>0</v>
      </c>
      <c r="X63" s="16">
        <f ca="1">IFERROR(X11*_xll.BDP($P63&amp;" Corp","RISK_MTY_MID")/100,(X11*0.7310661))</f>
        <v>0</v>
      </c>
      <c r="Y63" s="16">
        <f ca="1">IFERROR(Y11*_xll.BDP($P63&amp;" Corp","RISK_MTY_MID")/100,(Y11*0.7310661))</f>
        <v>0</v>
      </c>
      <c r="Z63" s="16">
        <f ca="1">IFERROR(Z11*_xll.BDP($P63&amp;" Corp","RISK_MTY_MID")/100,(Z11*0.7310661))</f>
        <v>108.92884890000001</v>
      </c>
      <c r="AA63" s="16">
        <f ca="1">IFERROR(AA11*_xll.BDP($P63&amp;" Corp","RISK_MTY_MID")/100,(AA11*0.7310661))</f>
        <v>0</v>
      </c>
      <c r="AB63" s="16">
        <f ca="1">IFERROR(AB11*_xll.BDP($P63&amp;" Corp","RISK_MTY_MID")/100,(AB11*0.7310661))</f>
        <v>0</v>
      </c>
      <c r="AC63" s="55">
        <f t="shared" ref="AC63:AC95" ca="1" si="30">SUM(Q63:AB63)</f>
        <v>562.92089700000008</v>
      </c>
      <c r="AD63" s="5" t="e">
        <f t="shared" ca="1" si="28"/>
        <v>#VALUE!</v>
      </c>
      <c r="AH63" s="42">
        <f t="shared" ca="1" si="2"/>
        <v>45845</v>
      </c>
      <c r="AI63" s="43">
        <f ca="1">_xll.BInterpol('Base IPCA'!$C$3:$C$13,'Base IPCA'!$E$3:$E$13,AH63,"Cubic","Extrapolate=Linear","MultiX=Average","Skip=True","Sort=True")</f>
        <v>10.766869597069597</v>
      </c>
      <c r="AJ63" s="43">
        <f ca="1">_xll.BInterpol('Base IPCA'!$C$3:$C$13,'Base IPCA'!$D$3:$D$13,AH63,"Cubic","Extrapolate=Linear","MultiX=Average","Skip=True","Sort=True")</f>
        <v>10.97353443223443</v>
      </c>
    </row>
    <row r="64" spans="7:36" x14ac:dyDescent="0.25">
      <c r="O64" t="s">
        <v>180</v>
      </c>
      <c r="P64" s="52" t="str">
        <f t="shared" si="26"/>
        <v>ENAT14</v>
      </c>
      <c r="Q64" s="16">
        <f ca="1">IFERROR(Q12*_xll.BDP($P64&amp;" Corp","RISK_MTY_MID")/100,(Q12*0.42393))</f>
        <v>0</v>
      </c>
      <c r="R64" s="16">
        <f ca="1">IFERROR(R12*_xll.BDP($P64&amp;" Corp","RISK_MTY_MID")/100,(R12*0.42393))</f>
        <v>0</v>
      </c>
      <c r="S64" s="16">
        <f ca="1">IFERROR(S12*_xll.BDP($P64&amp;" Corp","RISK_MTY_MID")/100,(S12*0.42393))</f>
        <v>0</v>
      </c>
      <c r="T64" s="16">
        <f ca="1">IFERROR(T12*_xll.BDP($P64&amp;" Corp","RISK_MTY_MID")/100,(T12*0.42393))</f>
        <v>0</v>
      </c>
      <c r="U64" s="16">
        <f ca="1">IFERROR(U12*_xll.BDP($P64&amp;" Corp","RISK_MTY_MID")/100,(U12*0.42393))</f>
        <v>1132.2745075001762</v>
      </c>
      <c r="V64" s="16">
        <f ca="1">IFERROR(V12*_xll.BDP($P64&amp;" Corp","RISK_MTY_MID")/100,(V12*0.42393))</f>
        <v>0</v>
      </c>
      <c r="W64" s="16">
        <f ca="1">IFERROR(W12*_xll.BDP($P64&amp;" Corp","RISK_MTY_MID")/100,(W12*0.42393))</f>
        <v>0</v>
      </c>
      <c r="X64" s="16">
        <f ca="1">IFERROR(X12*_xll.BDP($P64&amp;" Corp","RISK_MTY_MID")/100,(X12*0.42393))</f>
        <v>0</v>
      </c>
      <c r="Y64" s="16">
        <f ca="1">IFERROR(Y12*_xll.BDP($P64&amp;" Corp","RISK_MTY_MID")/100,(Y12*0.42393))</f>
        <v>0</v>
      </c>
      <c r="Z64" s="16">
        <f ca="1">IFERROR(Z12*_xll.BDP($P64&amp;" Corp","RISK_MTY_MID")/100,(Z12*0.42393))</f>
        <v>325.7496850000507</v>
      </c>
      <c r="AA64" s="16">
        <f ca="1">IFERROR(AA12*_xll.BDP($P64&amp;" Corp","RISK_MTY_MID")/100,(AA12*0.42393))</f>
        <v>0</v>
      </c>
      <c r="AB64" s="16">
        <f ca="1">IFERROR(AB12*_xll.BDP($P64&amp;" Corp","RISK_MTY_MID")/100,(AB12*0.42393))</f>
        <v>216.64316400003372</v>
      </c>
      <c r="AC64" s="55">
        <f t="shared" ref="AC64:AC67" ca="1" si="31">SUM(Q64:AB64)</f>
        <v>1808.90931</v>
      </c>
      <c r="AD64" s="5" t="e">
        <f t="shared" ca="1" si="28"/>
        <v>#VALUE!</v>
      </c>
      <c r="AH64" s="42">
        <f t="shared" ca="1" si="2"/>
        <v>45846</v>
      </c>
      <c r="AI64" s="43">
        <f ca="1">_xll.BInterpol('Base IPCA'!$C$3:$C$13,'Base IPCA'!$E$3:$E$13,AH64,"Cubic","Extrapolate=Linear","MultiX=Average","Skip=True","Sort=True")</f>
        <v>10.915714285714285</v>
      </c>
      <c r="AJ64" s="43">
        <f ca="1">_xll.BInterpol('Base IPCA'!$C$3:$C$13,'Base IPCA'!$D$3:$D$13,AH64,"Cubic","Extrapolate=Linear","MultiX=Average","Skip=True","Sort=True")</f>
        <v>11.49727142857143</v>
      </c>
    </row>
    <row r="65" spans="10:36" x14ac:dyDescent="0.25">
      <c r="O65" t="s">
        <v>183</v>
      </c>
      <c r="P65" s="52" t="str">
        <f t="shared" si="26"/>
        <v>RMSA12</v>
      </c>
      <c r="Q65" s="16">
        <f ca="1">IFERROR(Q13*_xll.BDP($P65&amp;" Corp","RISK_MTY_MID")/100,(Q13*0.894042))</f>
        <v>0</v>
      </c>
      <c r="R65" s="16">
        <f ca="1">IFERROR(R13*_xll.BDP($P65&amp;" Corp","RISK_MTY_MID")/100,(R13*0.894042))</f>
        <v>0</v>
      </c>
      <c r="S65" s="16">
        <f ca="1">IFERROR(S13*_xll.BDP($P65&amp;" Corp","RISK_MTY_MID")/100,(S13*0.894042))</f>
        <v>0</v>
      </c>
      <c r="T65" s="16">
        <f ca="1">IFERROR(T13*_xll.BDP($P65&amp;" Corp","RISK_MTY_MID")/100,(T13*0.894042))</f>
        <v>0</v>
      </c>
      <c r="U65" s="16">
        <f ca="1">IFERROR(U13*_xll.BDP($P65&amp;" Corp","RISK_MTY_MID")/100,(U13*0.894042))</f>
        <v>999.53895599999998</v>
      </c>
      <c r="V65" s="16">
        <f ca="1">IFERROR(V13*_xll.BDP($P65&amp;" Corp","RISK_MTY_MID")/100,(V13*0.894042))</f>
        <v>0</v>
      </c>
      <c r="W65" s="16">
        <f ca="1">IFERROR(W13*_xll.BDP($P65&amp;" Corp","RISK_MTY_MID")/100,(W13*0.894042))</f>
        <v>0</v>
      </c>
      <c r="X65" s="16">
        <f ca="1">IFERROR(X13*_xll.BDP($P65&amp;" Corp","RISK_MTY_MID")/100,(X13*0.894042))</f>
        <v>0</v>
      </c>
      <c r="Y65" s="16">
        <f ca="1">IFERROR(Y13*_xll.BDP($P65&amp;" Corp","RISK_MTY_MID")/100,(Y13*0.894042))</f>
        <v>0</v>
      </c>
      <c r="Z65" s="16">
        <f ca="1">IFERROR(Z13*_xll.BDP($P65&amp;" Corp","RISK_MTY_MID")/100,(Z13*0.894042))</f>
        <v>285.19939799999997</v>
      </c>
      <c r="AA65" s="16">
        <f ca="1">IFERROR(AA13*_xll.BDP($P65&amp;" Corp","RISK_MTY_MID")/100,(AA13*0.894042))</f>
        <v>0</v>
      </c>
      <c r="AB65" s="16">
        <f ca="1">IFERROR(AB13*_xll.BDP($P65&amp;" Corp","RISK_MTY_MID")/100,(AB13*0.894042))</f>
        <v>190.43094600000001</v>
      </c>
      <c r="AC65" s="55">
        <f t="shared" ca="1" si="31"/>
        <v>1475.1693</v>
      </c>
      <c r="AD65" s="5" t="e">
        <f t="shared" ca="1" si="28"/>
        <v>#VALUE!</v>
      </c>
      <c r="AH65" s="42">
        <f t="shared" ca="1" si="2"/>
        <v>45847</v>
      </c>
      <c r="AI65" s="43">
        <f ca="1">_xll.BInterpol('Base IPCA'!$C$3:$C$13,'Base IPCA'!$E$3:$E$13,AH65,"Cubic","Extrapolate=Linear","MultiX=Average","Skip=True","Sort=True")</f>
        <v>10.758549450549451</v>
      </c>
      <c r="AJ65" s="43">
        <f ca="1">_xll.BInterpol('Base IPCA'!$C$3:$C$13,'Base IPCA'!$D$3:$D$13,AH65,"Cubic","Extrapolate=Linear","MultiX=Average","Skip=True","Sort=True")</f>
        <v>10.966056043956042</v>
      </c>
    </row>
    <row r="66" spans="10:36" x14ac:dyDescent="0.25">
      <c r="O66" t="s">
        <v>180</v>
      </c>
      <c r="P66" s="52" t="str">
        <f t="shared" si="26"/>
        <v>ERDVC3</v>
      </c>
      <c r="Q66" s="16">
        <f ca="1">IFERROR(Q14*_xll.BDP($P66&amp;" Corp","RISK_MTY_MID")/100,(Q14*0.58201))</f>
        <v>0</v>
      </c>
      <c r="R66" s="16">
        <f ca="1">IFERROR(R14*_xll.BDP($P66&amp;" Corp","RISK_MTY_MID")/100,(R14*0.58201))</f>
        <v>0</v>
      </c>
      <c r="S66" s="16">
        <f ca="1">IFERROR(S14*_xll.BDP($P66&amp;" Corp","RISK_MTY_MID")/100,(S14*0.58201))</f>
        <v>0</v>
      </c>
      <c r="T66" s="16">
        <f ca="1">IFERROR(T14*_xll.BDP($P66&amp;" Corp","RISK_MTY_MID")/100,(T14*0.58201))</f>
        <v>0</v>
      </c>
      <c r="U66" s="16">
        <f ca="1">IFERROR(U14*_xll.BDP($P66&amp;" Corp","RISK_MTY_MID")/100,(U14*0.58201))</f>
        <v>1856.1200630001285</v>
      </c>
      <c r="V66" s="16">
        <f ca="1">IFERROR(V14*_xll.BDP($P66&amp;" Corp","RISK_MTY_MID")/100,(V14*0.58201))</f>
        <v>0</v>
      </c>
      <c r="W66" s="16">
        <f ca="1">IFERROR(W14*_xll.BDP($P66&amp;" Corp","RISK_MTY_MID")/100,(W14*0.58201))</f>
        <v>0</v>
      </c>
      <c r="X66" s="16">
        <f ca="1">IFERROR(X14*_xll.BDP($P66&amp;" Corp","RISK_MTY_MID")/100,(X14*0.58201))</f>
        <v>0</v>
      </c>
      <c r="Y66" s="16">
        <f ca="1">IFERROR(Y14*_xll.BDP($P66&amp;" Corp","RISK_MTY_MID")/100,(Y14*0.58201))</f>
        <v>0</v>
      </c>
      <c r="Z66" s="16">
        <f ca="1">IFERROR(Z14*_xll.BDP($P66&amp;" Corp","RISK_MTY_MID")/100,(Z14*0.58201))</f>
        <v>535.27113850003707</v>
      </c>
      <c r="AA66" s="16">
        <f ca="1">IFERROR(AA14*_xll.BDP($P66&amp;" Corp","RISK_MTY_MID")/100,(AA14*0.58201))</f>
        <v>0</v>
      </c>
      <c r="AB66" s="16">
        <f ca="1">IFERROR(AB14*_xll.BDP($P66&amp;" Corp","RISK_MTY_MID")/100,(AB14*0.58201))</f>
        <v>359.23129850002488</v>
      </c>
      <c r="AC66" s="55">
        <f t="shared" ca="1" si="31"/>
        <v>2910.05</v>
      </c>
      <c r="AD66" s="5" t="e">
        <f t="shared" ca="1" si="28"/>
        <v>#VALUE!</v>
      </c>
      <c r="AH66" s="42">
        <f t="shared" ca="1" si="2"/>
        <v>45848</v>
      </c>
      <c r="AI66" s="43">
        <f ca="1">_xll.BInterpol('Base IPCA'!$C$3:$C$13,'Base IPCA'!$E$3:$E$13,AH66,"Cubic","Extrapolate=Linear","MultiX=Average","Skip=True","Sort=True")</f>
        <v>10.908241758241758</v>
      </c>
      <c r="AJ66" s="43">
        <f ca="1">_xll.BInterpol('Base IPCA'!$C$3:$C$13,'Base IPCA'!$D$3:$D$13,AH66,"Cubic","Extrapolate=Linear","MultiX=Average","Skip=True","Sort=True")</f>
        <v>11.48897032967033</v>
      </c>
    </row>
    <row r="67" spans="10:36" x14ac:dyDescent="0.25">
      <c r="O67" t="s">
        <v>180</v>
      </c>
      <c r="P67" s="52" t="str">
        <f t="shared" si="26"/>
        <v>COCE18</v>
      </c>
      <c r="Q67" s="16">
        <f ca="1">IFERROR(Q15*_xll.BDP($P67&amp;" Corp","RISK_MTY_MID")/100,(Q15*0.5088))</f>
        <v>0</v>
      </c>
      <c r="R67" s="16">
        <f ca="1">IFERROR(R15*_xll.BDP($P67&amp;" Corp","RISK_MTY_MID")/100,(R15*0.5088))</f>
        <v>0</v>
      </c>
      <c r="S67" s="16">
        <f ca="1">IFERROR(S15*_xll.BDP($P67&amp;" Corp","RISK_MTY_MID")/100,(S15*0.5088))</f>
        <v>0</v>
      </c>
      <c r="T67" s="16">
        <f ca="1">IFERROR(T15*_xll.BDP($P67&amp;" Corp","RISK_MTY_MID")/100,(T15*0.5088))</f>
        <v>0</v>
      </c>
      <c r="U67" s="16">
        <f ca="1">IFERROR(U15*_xll.BDP($P67&amp;" Corp","RISK_MTY_MID")/100,(U15*0.5088))</f>
        <v>1650.45069399974</v>
      </c>
      <c r="V67" s="16">
        <f ca="1">IFERROR(V15*_xll.BDP($P67&amp;" Corp","RISK_MTY_MID")/100,(V15*0.5088))</f>
        <v>0</v>
      </c>
      <c r="W67" s="16">
        <f ca="1">IFERROR(W15*_xll.BDP($P67&amp;" Corp","RISK_MTY_MID")/100,(W15*0.5088))</f>
        <v>0</v>
      </c>
      <c r="X67" s="16">
        <f ca="1">IFERROR(X15*_xll.BDP($P67&amp;" Corp","RISK_MTY_MID")/100,(X15*0.5088))</f>
        <v>0</v>
      </c>
      <c r="Y67" s="16">
        <f ca="1">IFERROR(Y15*_xll.BDP($P67&amp;" Corp","RISK_MTY_MID")/100,(Y15*0.5088))</f>
        <v>0</v>
      </c>
      <c r="Z67" s="16">
        <f ca="1">IFERROR(Z15*_xll.BDP($P67&amp;" Corp","RISK_MTY_MID")/100,(Z15*0.5088))</f>
        <v>476.58165499992492</v>
      </c>
      <c r="AA67" s="16">
        <f ca="1">IFERROR(AA15*_xll.BDP($P67&amp;" Corp","RISK_MTY_MID")/100,(AA15*0.5088))</f>
        <v>0</v>
      </c>
      <c r="AB67" s="16">
        <f ca="1">IFERROR(AB15*_xll.BDP($P67&amp;" Corp","RISK_MTY_MID")/100,(AB15*0.5088))</f>
        <v>319.59005099994965</v>
      </c>
      <c r="AC67" s="55">
        <f t="shared" ca="1" si="31"/>
        <v>2442.2400000000002</v>
      </c>
      <c r="AD67" s="5" t="e">
        <f t="shared" ca="1" si="28"/>
        <v>#VALUE!</v>
      </c>
      <c r="AH67" s="42">
        <f t="shared" ca="1" si="2"/>
        <v>45849</v>
      </c>
      <c r="AI67" s="43">
        <f ca="1">_xll.BInterpol('Base IPCA'!$C$3:$C$13,'Base IPCA'!$E$3:$E$13,AH67,"Cubic","Extrapolate=Linear","MultiX=Average","Skip=True","Sort=True")</f>
        <v>10.750229304029304</v>
      </c>
      <c r="AJ67" s="43">
        <f ca="1">_xll.BInterpol('Base IPCA'!$C$3:$C$13,'Base IPCA'!$D$3:$D$13,AH67,"Cubic","Extrapolate=Linear","MultiX=Average","Skip=True","Sort=True")</f>
        <v>10.958577655677654</v>
      </c>
    </row>
    <row r="68" spans="10:36" x14ac:dyDescent="0.25">
      <c r="O68" t="s">
        <v>438</v>
      </c>
      <c r="P68" s="52" t="str">
        <f t="shared" si="26"/>
        <v>BRKP28</v>
      </c>
      <c r="Q68" s="16">
        <f ca="1">IFERROR(Q16*_xll.BDP($P68&amp;" Corp","RISK_MTY_MID")/100,(Q16*0.65223))</f>
        <v>0</v>
      </c>
      <c r="R68" s="16">
        <f ca="1">IFERROR(R16*_xll.BDP($P68&amp;" Corp","RISK_MTY_MID")/100,(R16*0.65223))</f>
        <v>0</v>
      </c>
      <c r="S68" s="16">
        <f ca="1">IFERROR(S16*_xll.BDP($P68&amp;" Corp","RISK_MTY_MID")/100,(S16*0.65223))</f>
        <v>0</v>
      </c>
      <c r="T68" s="16">
        <f ca="1">IFERROR(T16*_xll.BDP($P68&amp;" Corp","RISK_MTY_MID")/100,(T16*0.65223))</f>
        <v>0</v>
      </c>
      <c r="U68" s="16">
        <f ca="1">IFERROR(U16*_xll.BDP($P68&amp;" Corp","RISK_MTY_MID")/100,(U16*0.65223))</f>
        <v>1035.1644930000962</v>
      </c>
      <c r="V68" s="16">
        <f ca="1">IFERROR(V16*_xll.BDP($P68&amp;" Corp","RISK_MTY_MID")/100,(V16*0.65223))</f>
        <v>0</v>
      </c>
      <c r="W68" s="16">
        <f ca="1">IFERROR(W16*_xll.BDP($P68&amp;" Corp","RISK_MTY_MID")/100,(W16*0.65223))</f>
        <v>0</v>
      </c>
      <c r="X68" s="16">
        <f ca="1">IFERROR(X16*_xll.BDP($P68&amp;" Corp","RISK_MTY_MID")/100,(X16*0.65223))</f>
        <v>0</v>
      </c>
      <c r="Y68" s="16">
        <f ca="1">IFERROR(Y16*_xll.BDP($P68&amp;" Corp","RISK_MTY_MID")/100,(Y16*0.65223))</f>
        <v>0</v>
      </c>
      <c r="Z68" s="16">
        <f ca="1">IFERROR(Z16*_xll.BDP($P68&amp;" Corp","RISK_MTY_MID")/100,(Z16*0.65223))</f>
        <v>297.07929300002763</v>
      </c>
      <c r="AA68" s="16">
        <f ca="1">IFERROR(AA16*_xll.BDP($P68&amp;" Corp","RISK_MTY_MID")/100,(AA16*0.65223))</f>
        <v>0</v>
      </c>
      <c r="AB68" s="16">
        <f ca="1">IFERROR(AB16*_xll.BDP($P68&amp;" Corp","RISK_MTY_MID")/100,(AB16*0.65223))</f>
        <v>205.43371400001911</v>
      </c>
      <c r="AC68" s="55">
        <f t="shared" ca="1" si="30"/>
        <v>1630.575</v>
      </c>
      <c r="AD68" s="5" t="e">
        <f t="shared" ca="1" si="28"/>
        <v>#VALUE!</v>
      </c>
      <c r="AH68" s="42">
        <f t="shared" ca="1" si="2"/>
        <v>45850</v>
      </c>
      <c r="AI68" s="43">
        <f ca="1">_xll.BInterpol('Base IPCA'!$C$3:$C$13,'Base IPCA'!$E$3:$E$13,AH68,"Cubic","Extrapolate=Linear","MultiX=Average","Skip=True","Sort=True")</f>
        <v>10.90076923076923</v>
      </c>
      <c r="AJ68" s="43">
        <f ca="1">_xll.BInterpol('Base IPCA'!$C$3:$C$13,'Base IPCA'!$D$3:$D$13,AH68,"Cubic","Extrapolate=Linear","MultiX=Average","Skip=True","Sort=True")</f>
        <v>11.480669230769232</v>
      </c>
    </row>
    <row r="69" spans="10:36" x14ac:dyDescent="0.25">
      <c r="O69" t="s">
        <v>313</v>
      </c>
      <c r="P69" s="52" t="str">
        <f t="shared" si="26"/>
        <v>CAEC21</v>
      </c>
      <c r="Q69" s="16">
        <f ca="1">IFERROR(Q17*_xll.BDP($P69&amp;" Corp","RISK_MTY_MID")/100,(Q17*0.29806))</f>
        <v>0</v>
      </c>
      <c r="R69" s="16">
        <f ca="1">IFERROR(R17*_xll.BDP($P69&amp;" Corp","RISK_MTY_MID")/100,(R17*0.29806))</f>
        <v>0</v>
      </c>
      <c r="S69" s="16">
        <f ca="1">IFERROR(S17*_xll.BDP($P69&amp;" Corp","RISK_MTY_MID")/100,(S17*0.29806))</f>
        <v>0</v>
      </c>
      <c r="T69" s="16">
        <f ca="1">IFERROR(T17*_xll.BDP($P69&amp;" Corp","RISK_MTY_MID")/100,(T17*0.29806))</f>
        <v>0</v>
      </c>
      <c r="U69" s="16">
        <f ca="1">IFERROR(U17*_xll.BDP($P69&amp;" Corp","RISK_MTY_MID")/100,(U17*0.29806))</f>
        <v>835.77217950009162</v>
      </c>
      <c r="V69" s="16">
        <f ca="1">IFERROR(V17*_xll.BDP($P69&amp;" Corp","RISK_MTY_MID")/100,(V17*0.29806))</f>
        <v>0</v>
      </c>
      <c r="W69" s="16">
        <f ca="1">IFERROR(W17*_xll.BDP($P69&amp;" Corp","RISK_MTY_MID")/100,(W17*0.29806))</f>
        <v>0</v>
      </c>
      <c r="X69" s="16">
        <f ca="1">IFERROR(X17*_xll.BDP($P69&amp;" Corp","RISK_MTY_MID")/100,(X17*0.29806))</f>
        <v>0</v>
      </c>
      <c r="Y69" s="16">
        <f ca="1">IFERROR(Y17*_xll.BDP($P69&amp;" Corp","RISK_MTY_MID")/100,(Y17*0.29806))</f>
        <v>0</v>
      </c>
      <c r="Z69" s="16">
        <f ca="1">IFERROR(Z17*_xll.BDP($P69&amp;" Corp","RISK_MTY_MID")/100,(Z17*0.29806))</f>
        <v>237.21671250002601</v>
      </c>
      <c r="AA69" s="16">
        <f ca="1">IFERROR(AA17*_xll.BDP($P69&amp;" Corp","RISK_MTY_MID")/100,(AA17*0.29806))</f>
        <v>0</v>
      </c>
      <c r="AB69" s="16">
        <f ca="1">IFERROR(AB17*_xll.BDP($P69&amp;" Corp","RISK_MTY_MID")/100,(AB17*0.29806))</f>
        <v>157.97350800001732</v>
      </c>
      <c r="AC69" s="55">
        <f t="shared" ca="1" si="30"/>
        <v>1430.6880000000001</v>
      </c>
      <c r="AD69" s="5" t="e">
        <f t="shared" ca="1" si="28"/>
        <v>#VALUE!</v>
      </c>
      <c r="AH69" s="42">
        <f t="shared" ca="1" si="2"/>
        <v>45851</v>
      </c>
      <c r="AI69" s="43">
        <f ca="1">_xll.BInterpol('Base IPCA'!$C$3:$C$13,'Base IPCA'!$E$3:$E$13,AH69,"Cubic","Extrapolate=Linear","MultiX=Average","Skip=True","Sort=True")</f>
        <v>10.741909157509157</v>
      </c>
      <c r="AJ69" s="43">
        <f ca="1">_xll.BInterpol('Base IPCA'!$C$3:$C$13,'Base IPCA'!$D$3:$D$13,AH69,"Cubic","Extrapolate=Linear","MultiX=Average","Skip=True","Sort=True")</f>
        <v>10.951099267399266</v>
      </c>
    </row>
    <row r="70" spans="10:36" x14ac:dyDescent="0.25">
      <c r="O70" t="s">
        <v>180</v>
      </c>
      <c r="P70" s="52" t="str">
        <f t="shared" si="26"/>
        <v>CHSF13</v>
      </c>
      <c r="Q70" s="16">
        <f ca="1">IFERROR(Q18*_xll.BDP($P70&amp;" Corp","RISK_MTY_MID")/100,(Q18*0.49567))</f>
        <v>0</v>
      </c>
      <c r="R70" s="16">
        <f ca="1">IFERROR(R18*_xll.BDP($P70&amp;" Corp","RISK_MTY_MID")/100,(R18*0.49567))</f>
        <v>0</v>
      </c>
      <c r="S70" s="16">
        <f ca="1">IFERROR(S18*_xll.BDP($P70&amp;" Corp","RISK_MTY_MID")/100,(S18*0.49567))</f>
        <v>0</v>
      </c>
      <c r="T70" s="16">
        <f ca="1">IFERROR(T18*_xll.BDP($P70&amp;" Corp","RISK_MTY_MID")/100,(T18*0.49567))</f>
        <v>0</v>
      </c>
      <c r="U70" s="16">
        <f ca="1">IFERROR(U18*_xll.BDP($P70&amp;" Corp","RISK_MTY_MID")/100,(U18*0.49567))</f>
        <v>1646.2472420002503</v>
      </c>
      <c r="V70" s="16">
        <f ca="1">IFERROR(V18*_xll.BDP($P70&amp;" Corp","RISK_MTY_MID")/100,(V18*0.49567))</f>
        <v>0</v>
      </c>
      <c r="W70" s="16">
        <f ca="1">IFERROR(W18*_xll.BDP($P70&amp;" Corp","RISK_MTY_MID")/100,(W18*0.49567))</f>
        <v>716.59050000010893</v>
      </c>
      <c r="X70" s="16">
        <f ca="1">IFERROR(X18*_xll.BDP($P70&amp;" Corp","RISK_MTY_MID")/100,(X18*0.49567))</f>
        <v>0</v>
      </c>
      <c r="Y70" s="16">
        <f ca="1">IFERROR(Y18*_xll.BDP($P70&amp;" Corp","RISK_MTY_MID")/100,(Y18*0.49567))</f>
        <v>0</v>
      </c>
      <c r="Z70" s="16">
        <f ca="1">IFERROR(Z18*_xll.BDP($P70&amp;" Corp","RISK_MTY_MID")/100,(Z18*0.49567))</f>
        <v>472.9497300000719</v>
      </c>
      <c r="AA70" s="16">
        <f ca="1">IFERROR(AA18*_xll.BDP($P70&amp;" Corp","RISK_MTY_MID")/100,(AA18*0.49567))</f>
        <v>0</v>
      </c>
      <c r="AB70" s="16">
        <f ca="1">IFERROR(AB18*_xll.BDP($P70&amp;" Corp","RISK_MTY_MID")/100,(AB18*0.49567))</f>
        <v>317.21072800004822</v>
      </c>
      <c r="AC70" s="55">
        <f t="shared" ca="1" si="30"/>
        <v>3271.4219999999996</v>
      </c>
      <c r="AD70" s="5" t="e">
        <f t="shared" ca="1" si="28"/>
        <v>#VALUE!</v>
      </c>
      <c r="AH70" s="42">
        <f t="shared" ref="AH70:AH133" ca="1" si="32">AH69+1</f>
        <v>45852</v>
      </c>
      <c r="AI70" s="43">
        <f ca="1">_xll.BInterpol('Base IPCA'!$C$3:$C$13,'Base IPCA'!$E$3:$E$13,AH70,"Cubic","Extrapolate=Linear","MultiX=Average","Skip=True","Sort=True")</f>
        <v>10.893296703296702</v>
      </c>
      <c r="AJ70" s="43">
        <f ca="1">_xll.BInterpol('Base IPCA'!$C$3:$C$13,'Base IPCA'!$D$3:$D$13,AH70,"Cubic","Extrapolate=Linear","MultiX=Average","Skip=True","Sort=True")</f>
        <v>10.947360073260072</v>
      </c>
    </row>
    <row r="71" spans="10:36" x14ac:dyDescent="0.25">
      <c r="O71" t="s">
        <v>183</v>
      </c>
      <c r="P71" s="52" t="str">
        <f t="shared" si="26"/>
        <v>EQPA18</v>
      </c>
      <c r="Q71" s="16">
        <f ca="1">IFERROR(Q19*_xll.BDP($P71&amp;" Corp","RISK_MTY_MID")/100,(Q19*0.68124))</f>
        <v>0</v>
      </c>
      <c r="R71" s="16">
        <f ca="1">IFERROR(R19*_xll.BDP($P71&amp;" Corp","RISK_MTY_MID")/100,(R19*0.68124))</f>
        <v>0</v>
      </c>
      <c r="S71" s="16">
        <f ca="1">IFERROR(S19*_xll.BDP($P71&amp;" Corp","RISK_MTY_MID")/100,(S19*0.68124))</f>
        <v>0</v>
      </c>
      <c r="T71" s="16">
        <f ca="1">IFERROR(T19*_xll.BDP($P71&amp;" Corp","RISK_MTY_MID")/100,(T19*0.68124))</f>
        <v>0</v>
      </c>
      <c r="U71" s="16">
        <f ca="1">IFERROR(U19*_xll.BDP($P71&amp;" Corp","RISK_MTY_MID")/100,(U19*0.68124))</f>
        <v>1726.4463475001635</v>
      </c>
      <c r="V71" s="16">
        <f ca="1">IFERROR(V19*_xll.BDP($P71&amp;" Corp","RISK_MTY_MID")/100,(V19*0.68124))</f>
        <v>0</v>
      </c>
      <c r="W71" s="16">
        <f ca="1">IFERROR(W19*_xll.BDP($P71&amp;" Corp","RISK_MTY_MID")/100,(W19*0.68124))</f>
        <v>356.85125000003382</v>
      </c>
      <c r="X71" s="16">
        <f ca="1">IFERROR(X19*_xll.BDP($P71&amp;" Corp","RISK_MTY_MID")/100,(X19*0.68124))</f>
        <v>0</v>
      </c>
      <c r="Y71" s="16">
        <f ca="1">IFERROR(Y19*_xll.BDP($P71&amp;" Corp","RISK_MTY_MID")/100,(Y19*0.68124))</f>
        <v>0</v>
      </c>
      <c r="Z71" s="16">
        <f ca="1">IFERROR(Z19*_xll.BDP($P71&amp;" Corp","RISK_MTY_MID")/100,(Z19*0.68124))</f>
        <v>1128.363652500107</v>
      </c>
      <c r="AA71" s="16">
        <f ca="1">IFERROR(AA19*_xll.BDP($P71&amp;" Corp","RISK_MTY_MID")/100,(AA19*0.68124))</f>
        <v>0</v>
      </c>
      <c r="AB71" s="16">
        <f ca="1">IFERROR(AB19*_xll.BDP($P71&amp;" Corp","RISK_MTY_MID")/100,(AB19*0.68124))</f>
        <v>356.85125000003382</v>
      </c>
      <c r="AC71" s="55">
        <f t="shared" ca="1" si="30"/>
        <v>3406.2</v>
      </c>
      <c r="AD71" s="5" t="e">
        <f t="shared" ca="1" si="28"/>
        <v>#VALUE!</v>
      </c>
      <c r="AH71" s="42">
        <f t="shared" ca="1" si="32"/>
        <v>45853</v>
      </c>
      <c r="AI71" s="43">
        <f ca="1">_xll.BInterpol('Base IPCA'!$C$3:$C$13,'Base IPCA'!$E$3:$E$13,AH71,"Cubic","Extrapolate=Linear","MultiX=Average","Skip=True","Sort=True")</f>
        <v>10.733589010989011</v>
      </c>
      <c r="AJ71" s="43">
        <f ca="1">_xll.BInterpol('Base IPCA'!$C$3:$C$13,'Base IPCA'!$D$3:$D$13,AH71,"Cubic","Extrapolate=Linear","MultiX=Average","Skip=True","Sort=True")</f>
        <v>10.943620879120878</v>
      </c>
    </row>
    <row r="72" spans="10:36" x14ac:dyDescent="0.25">
      <c r="O72" t="s">
        <v>184</v>
      </c>
      <c r="P72" s="52" t="str">
        <f t="shared" si="26"/>
        <v>CRTA12</v>
      </c>
      <c r="Q72" s="16">
        <f ca="1">IFERROR(Q20*_xll.BDP($P72&amp;" Corp","RISK_MTY_MID")/100,(Q20*0.8157))</f>
        <v>0</v>
      </c>
      <c r="R72" s="16">
        <f ca="1">IFERROR(R20*_xll.BDP($P72&amp;" Corp","RISK_MTY_MID")/100,(R20*0.8157))</f>
        <v>0</v>
      </c>
      <c r="S72" s="16">
        <f ca="1">IFERROR(S20*_xll.BDP($P72&amp;" Corp","RISK_MTY_MID")/100,(S20*0.8157))</f>
        <v>0</v>
      </c>
      <c r="T72" s="16">
        <f ca="1">IFERROR(T20*_xll.BDP($P72&amp;" Corp","RISK_MTY_MID")/100,(T20*0.8157))</f>
        <v>0</v>
      </c>
      <c r="U72" s="16">
        <f ca="1">IFERROR(U20*_xll.BDP($P72&amp;" Corp","RISK_MTY_MID")/100,(U20*0.8157))</f>
        <v>2077.0624020000018</v>
      </c>
      <c r="V72" s="16">
        <f ca="1">IFERROR(V20*_xll.BDP($P72&amp;" Corp","RISK_MTY_MID")/100,(V20*0.8157))</f>
        <v>0</v>
      </c>
      <c r="W72" s="16">
        <f ca="1">IFERROR(W20*_xll.BDP($P72&amp;" Corp","RISK_MTY_MID")/100,(W20*0.8157))</f>
        <v>0</v>
      </c>
      <c r="X72" s="16">
        <f ca="1">IFERROR(X20*_xll.BDP($P72&amp;" Corp","RISK_MTY_MID")/100,(X20*0.8157))</f>
        <v>0</v>
      </c>
      <c r="Y72" s="16">
        <f ca="1">IFERROR(Y20*_xll.BDP($P72&amp;" Corp","RISK_MTY_MID")/100,(Y20*0.8157))</f>
        <v>0</v>
      </c>
      <c r="Z72" s="16">
        <f ca="1">IFERROR(Z20*_xll.BDP($P72&amp;" Corp","RISK_MTY_MID")/100,(Z20*0.8157))</f>
        <v>597.19401900000059</v>
      </c>
      <c r="AA72" s="16">
        <f ca="1">IFERROR(AA20*_xll.BDP($P72&amp;" Corp","RISK_MTY_MID")/100,(AA20*0.8157))</f>
        <v>0</v>
      </c>
      <c r="AB72" s="16">
        <f ca="1">IFERROR(AB20*_xll.BDP($P72&amp;" Corp","RISK_MTY_MID")/100,(AB20*0.8157))</f>
        <v>412.01757900000041</v>
      </c>
      <c r="AC72" s="55">
        <f t="shared" ca="1" si="30"/>
        <v>3262.7999999999997</v>
      </c>
      <c r="AD72" s="5" t="e">
        <f t="shared" ca="1" si="28"/>
        <v>#VALUE!</v>
      </c>
      <c r="AH72" s="42">
        <f t="shared" ca="1" si="32"/>
        <v>45854</v>
      </c>
      <c r="AI72" s="43">
        <f ca="1">_xll.BInterpol('Base IPCA'!$C$3:$C$13,'Base IPCA'!$E$3:$E$13,AH72,"Cubic","Extrapolate=Linear","MultiX=Average","Skip=True","Sort=True")</f>
        <v>10.885824175824176</v>
      </c>
      <c r="AJ72" s="43">
        <f ca="1">_xll.BInterpol('Base IPCA'!$C$3:$C$13,'Base IPCA'!$D$3:$D$13,AH72,"Cubic","Extrapolate=Linear","MultiX=Average","Skip=True","Sort=True")</f>
        <v>10.939881684981684</v>
      </c>
    </row>
    <row r="73" spans="10:36" x14ac:dyDescent="0.25">
      <c r="J73" s="5"/>
      <c r="O73" t="s">
        <v>180</v>
      </c>
      <c r="P73" s="52" t="str">
        <f t="shared" si="26"/>
        <v>RISP12</v>
      </c>
      <c r="Q73" s="16">
        <f ca="1">IFERROR(Q21*_xll.BDP($P73&amp;" Corp","RISK_MTY_MID")/100,(Q21*0.00467))</f>
        <v>0</v>
      </c>
      <c r="R73" s="16">
        <f ca="1">IFERROR(R21*_xll.BDP($P73&amp;" Corp","RISK_MTY_MID")/100,(R21*0.00467))</f>
        <v>0</v>
      </c>
      <c r="S73" s="16">
        <f ca="1">IFERROR(S21*_xll.BDP($P73&amp;" Corp","RISK_MTY_MID")/100,(S21*0.00467))</f>
        <v>0</v>
      </c>
      <c r="T73" s="16">
        <f ca="1">IFERROR(T21*_xll.BDP($P73&amp;" Corp","RISK_MTY_MID")/100,(T21*0.00467))</f>
        <v>0</v>
      </c>
      <c r="U73" s="16">
        <f ca="1">IFERROR(U21*_xll.BDP($P73&amp;" Corp","RISK_MTY_MID")/100,(U21*0.00467))</f>
        <v>684.52990199993553</v>
      </c>
      <c r="V73" s="16">
        <f ca="1">IFERROR(V21*_xll.BDP($P73&amp;" Corp","RISK_MTY_MID")/100,(V21*0.00467))</f>
        <v>0</v>
      </c>
      <c r="W73" s="16">
        <f ca="1">IFERROR(W21*_xll.BDP($P73&amp;" Corp","RISK_MTY_MID")/100,(W21*0.00467))</f>
        <v>0</v>
      </c>
      <c r="X73" s="16">
        <f ca="1">IFERROR(X21*_xll.BDP($P73&amp;" Corp","RISK_MTY_MID")/100,(X21*0.00467))</f>
        <v>0</v>
      </c>
      <c r="Y73" s="16">
        <f ca="1">IFERROR(Y21*_xll.BDP($P73&amp;" Corp","RISK_MTY_MID")/100,(Y21*0.00467))</f>
        <v>0</v>
      </c>
      <c r="Z73" s="16">
        <f ca="1">IFERROR(Z21*_xll.BDP($P73&amp;" Corp","RISK_MTY_MID")/100,(Z21*0.00467))</f>
        <v>189.82401199998213</v>
      </c>
      <c r="AA73" s="16">
        <f ca="1">IFERROR(AA21*_xll.BDP($P73&amp;" Corp","RISK_MTY_MID")/100,(AA21*0.00467))</f>
        <v>0</v>
      </c>
      <c r="AB73" s="16">
        <f ca="1">IFERROR(AB21*_xll.BDP($P73&amp;" Corp","RISK_MTY_MID")/100,(AB21*0.00467))</f>
        <v>324.90035199996942</v>
      </c>
      <c r="AC73" s="55">
        <f t="shared" ca="1" si="30"/>
        <v>1187.0532899999998</v>
      </c>
      <c r="AD73" s="5" t="e">
        <f t="shared" ca="1" si="28"/>
        <v>#VALUE!</v>
      </c>
      <c r="AH73" s="42">
        <f t="shared" ca="1" si="32"/>
        <v>45855</v>
      </c>
      <c r="AI73" s="43">
        <f ca="1">_xll.BInterpol('Base IPCA'!$C$3:$C$13,'Base IPCA'!$E$3:$E$13,AH73,"Cubic","Extrapolate=Linear","MultiX=Average","Skip=True","Sort=True")</f>
        <v>10.725268864468864</v>
      </c>
      <c r="AJ73" s="43">
        <f ca="1">_xll.BInterpol('Base IPCA'!$C$3:$C$13,'Base IPCA'!$D$3:$D$13,AH73,"Cubic","Extrapolate=Linear","MultiX=Average","Skip=True","Sort=True")</f>
        <v>10.936142490842489</v>
      </c>
    </row>
    <row r="74" spans="10:36" x14ac:dyDescent="0.25">
      <c r="J74" s="310"/>
      <c r="O74" t="s">
        <v>180</v>
      </c>
      <c r="P74" s="52" t="str">
        <f t="shared" si="26"/>
        <v>SUMI17</v>
      </c>
      <c r="Q74" s="16">
        <f ca="1">IFERROR(Q22*_xll.BDP($P74&amp;" Corp","RISK_MTY_MID")/100,(Q22*0.41467))</f>
        <v>0</v>
      </c>
      <c r="R74" s="16">
        <f ca="1">IFERROR(R22*_xll.BDP($P74&amp;" Corp","RISK_MTY_MID")/100,(R22*0.41467))</f>
        <v>0</v>
      </c>
      <c r="S74" s="16">
        <f ca="1">IFERROR(S22*_xll.BDP($P74&amp;" Corp","RISK_MTY_MID")/100,(S22*0.41467))</f>
        <v>0</v>
      </c>
      <c r="T74" s="16">
        <f ca="1">IFERROR(T22*_xll.BDP($P74&amp;" Corp","RISK_MTY_MID")/100,(T22*0.41467))</f>
        <v>359.55631249997566</v>
      </c>
      <c r="U74" s="16">
        <f ca="1">IFERROR(U22*_xll.BDP($P74&amp;" Corp","RISK_MTY_MID")/100,(U22*0.41467))</f>
        <v>620.491464999958</v>
      </c>
      <c r="V74" s="16">
        <f ca="1">IFERROR(V22*_xll.BDP($P74&amp;" Corp","RISK_MTY_MID")/100,(V22*0.41467))</f>
        <v>0</v>
      </c>
      <c r="W74" s="16">
        <f ca="1">IFERROR(W22*_xll.BDP($P74&amp;" Corp","RISK_MTY_MID")/100,(W22*0.41467))</f>
        <v>622.54607249995786</v>
      </c>
      <c r="X74" s="16">
        <f ca="1">IFERROR(X22*_xll.BDP($P74&amp;" Corp","RISK_MTY_MID")/100,(X22*0.41467))</f>
        <v>0</v>
      </c>
      <c r="Y74" s="16">
        <f ca="1">IFERROR(Y22*_xll.BDP($P74&amp;" Corp","RISK_MTY_MID")/100,(Y22*0.41467))</f>
        <v>0</v>
      </c>
      <c r="Z74" s="16">
        <f ca="1">IFERROR(Z22*_xll.BDP($P74&amp;" Corp","RISK_MTY_MID")/100,(Z22*0.41467))</f>
        <v>293.80887249998011</v>
      </c>
      <c r="AA74" s="16">
        <f ca="1">IFERROR(AA22*_xll.BDP($P74&amp;" Corp","RISK_MTY_MID")/100,(AA22*0.41467))</f>
        <v>0</v>
      </c>
      <c r="AB74" s="16">
        <f ca="1">IFERROR(AB22*_xll.BDP($P74&amp;" Corp","RISK_MTY_MID")/100,(AB22*0.41467))</f>
        <v>271.20818999998164</v>
      </c>
      <c r="AC74" s="55">
        <f t="shared" ref="AC74:AC75" ca="1" si="33">SUM(Q74:AB74)</f>
        <v>2187.3842500000001</v>
      </c>
      <c r="AD74" s="5" t="e">
        <f t="shared" ca="1" si="28"/>
        <v>#VALUE!</v>
      </c>
      <c r="AH74" s="42">
        <f t="shared" ca="1" si="32"/>
        <v>45856</v>
      </c>
      <c r="AI74" s="43">
        <f ca="1">_xll.BInterpol('Base IPCA'!$C$3:$C$13,'Base IPCA'!$E$3:$E$13,AH74,"Cubic","Extrapolate=Linear","MultiX=Average","Skip=True","Sort=True")</f>
        <v>10.878351648351648</v>
      </c>
      <c r="AJ74" s="43">
        <f ca="1">_xll.BInterpol('Base IPCA'!$C$3:$C$13,'Base IPCA'!$D$3:$D$13,AH74,"Cubic","Extrapolate=Linear","MultiX=Average","Skip=True","Sort=True")</f>
        <v>10.932403296703296</v>
      </c>
    </row>
    <row r="75" spans="10:36" x14ac:dyDescent="0.25">
      <c r="O75" t="s">
        <v>438</v>
      </c>
      <c r="P75" s="52" t="str">
        <f t="shared" si="26"/>
        <v>AESOA1</v>
      </c>
      <c r="Q75" s="16">
        <f ca="1">IFERROR(Q23*_xll.BDP($P75&amp;" Corp","RISK_MTY_MID")/100,(Q23*0.53441))</f>
        <v>0</v>
      </c>
      <c r="R75" s="16">
        <f ca="1">IFERROR(R23*_xll.BDP($P75&amp;" Corp","RISK_MTY_MID")/100,(R23*0.53441))</f>
        <v>0</v>
      </c>
      <c r="S75" s="16">
        <f ca="1">IFERROR(S23*_xll.BDP($P75&amp;" Corp","RISK_MTY_MID")/100,(S23*0.53441))</f>
        <v>0</v>
      </c>
      <c r="T75" s="16">
        <f ca="1">IFERROR(T23*_xll.BDP($P75&amp;" Corp","RISK_MTY_MID")/100,(T23*0.53441))</f>
        <v>0</v>
      </c>
      <c r="U75" s="16">
        <f ca="1">IFERROR(U23*_xll.BDP($P75&amp;" Corp","RISK_MTY_MID")/100,(U23*0.53441))</f>
        <v>958.79542999995135</v>
      </c>
      <c r="V75" s="16">
        <f ca="1">IFERROR(V23*_xll.BDP($P75&amp;" Corp","RISK_MTY_MID")/100,(V23*0.53441))</f>
        <v>0</v>
      </c>
      <c r="W75" s="16">
        <f ca="1">IFERROR(W23*_xll.BDP($P75&amp;" Corp","RISK_MTY_MID")/100,(W23*0.53441))</f>
        <v>0</v>
      </c>
      <c r="X75" s="16">
        <f ca="1">IFERROR(X23*_xll.BDP($P75&amp;" Corp","RISK_MTY_MID")/100,(X23*0.53441))</f>
        <v>0</v>
      </c>
      <c r="Y75" s="16">
        <f ca="1">IFERROR(Y23*_xll.BDP($P75&amp;" Corp","RISK_MTY_MID")/100,(Y23*0.53441))</f>
        <v>0</v>
      </c>
      <c r="Z75" s="16">
        <f ca="1">IFERROR(Z23*_xll.BDP($P75&amp;" Corp","RISK_MTY_MID")/100,(Z23*0.53441))</f>
        <v>229.65159999998832</v>
      </c>
      <c r="AA75" s="16">
        <f ca="1">IFERROR(AA23*_xll.BDP($P75&amp;" Corp","RISK_MTY_MID")/100,(AA23*0.53441))</f>
        <v>0</v>
      </c>
      <c r="AB75" s="16">
        <f ca="1">IFERROR(AB23*_xll.BDP($P75&amp;" Corp","RISK_MTY_MID")/100,(AB23*0.53441))</f>
        <v>0</v>
      </c>
      <c r="AC75" s="55">
        <f t="shared" ca="1" si="33"/>
        <v>1106.2287000000001</v>
      </c>
      <c r="AD75" s="5" t="e">
        <f t="shared" ca="1" si="28"/>
        <v>#VALUE!</v>
      </c>
      <c r="AH75" s="42">
        <f t="shared" ca="1" si="32"/>
        <v>45857</v>
      </c>
      <c r="AI75" s="43">
        <f ca="1">_xll.BInterpol('Base IPCA'!$C$3:$C$13,'Base IPCA'!$E$3:$E$13,AH75,"Cubic","Extrapolate=Linear","MultiX=Average","Skip=True","Sort=True")</f>
        <v>10.716948717948718</v>
      </c>
      <c r="AJ75" s="43">
        <f ca="1">_xll.BInterpol('Base IPCA'!$C$3:$C$13,'Base IPCA'!$D$3:$D$13,AH75,"Cubic","Extrapolate=Linear","MultiX=Average","Skip=True","Sort=True")</f>
        <v>10.928664102564101</v>
      </c>
    </row>
    <row r="76" spans="10:36" x14ac:dyDescent="0.25">
      <c r="O76" t="s">
        <v>184</v>
      </c>
      <c r="P76" s="52" t="str">
        <f t="shared" si="26"/>
        <v>VALEC0</v>
      </c>
      <c r="Q76" s="16">
        <f ca="1">IFERROR(Q24*_xll.BDP($P76&amp;" Corp","RISK_MTY_MID")/100,(Q24*0.82523))</f>
        <v>0</v>
      </c>
      <c r="R76" s="16">
        <f ca="1">IFERROR(R24*_xll.BDP($P76&amp;" Corp","RISK_MTY_MID")/100,(R24*0.82523))</f>
        <v>0</v>
      </c>
      <c r="S76" s="16">
        <f ca="1">IFERROR(S24*_xll.BDP($P76&amp;" Corp","RISK_MTY_MID")/100,(S24*0.82523))</f>
        <v>0</v>
      </c>
      <c r="T76" s="16">
        <f ca="1">IFERROR(T24*_xll.BDP($P76&amp;" Corp","RISK_MTY_MID")/100,(T24*0.82523))</f>
        <v>0</v>
      </c>
      <c r="U76" s="16">
        <f ca="1">IFERROR(U24*_xll.BDP($P76&amp;" Corp","RISK_MTY_MID")/100,(U24*0.82523))</f>
        <v>2165.1592499998455</v>
      </c>
      <c r="V76" s="16">
        <f ca="1">IFERROR(V24*_xll.BDP($P76&amp;" Corp","RISK_MTY_MID")/100,(V24*0.82523))</f>
        <v>0</v>
      </c>
      <c r="W76" s="16">
        <f ca="1">IFERROR(W24*_xll.BDP($P76&amp;" Corp","RISK_MTY_MID")/100,(W24*0.82523))</f>
        <v>0</v>
      </c>
      <c r="X76" s="16">
        <f ca="1">IFERROR(X24*_xll.BDP($P76&amp;" Corp","RISK_MTY_MID")/100,(X24*0.82523))</f>
        <v>0</v>
      </c>
      <c r="Y76" s="16">
        <f ca="1">IFERROR(Y24*_xll.BDP($P76&amp;" Corp","RISK_MTY_MID")/100,(Y24*0.82523))</f>
        <v>0</v>
      </c>
      <c r="Z76" s="16">
        <f ca="1">IFERROR(Z24*_xll.BDP($P76&amp;" Corp","RISK_MTY_MID")/100,(Z24*0.82523))</f>
        <v>596.6216599999575</v>
      </c>
      <c r="AA76" s="16">
        <f ca="1">IFERROR(AA24*_xll.BDP($P76&amp;" Corp","RISK_MTY_MID")/100,(AA24*0.82523))</f>
        <v>0</v>
      </c>
      <c r="AB76" s="16">
        <f ca="1">IFERROR(AB24*_xll.BDP($P76&amp;" Corp","RISK_MTY_MID")/100,(AB24*0.82523))</f>
        <v>321.40586199997711</v>
      </c>
      <c r="AC76" s="55">
        <f t="shared" ca="1" si="30"/>
        <v>2644.03692</v>
      </c>
      <c r="AD76" s="5" t="e">
        <f t="shared" ca="1" si="28"/>
        <v>#VALUE!</v>
      </c>
      <c r="AH76" s="42">
        <f t="shared" ca="1" si="32"/>
        <v>45858</v>
      </c>
      <c r="AI76" s="43">
        <f ca="1">_xll.BInterpol('Base IPCA'!$C$3:$C$13,'Base IPCA'!$E$3:$E$13,AH76,"Cubic","Extrapolate=Linear","MultiX=Average","Skip=True","Sort=True")</f>
        <v>10.87087912087912</v>
      </c>
      <c r="AJ76" s="43">
        <f ca="1">_xll.BInterpol('Base IPCA'!$C$3:$C$13,'Base IPCA'!$D$3:$D$13,AH76,"Cubic","Extrapolate=Linear","MultiX=Average","Skip=True","Sort=True")</f>
        <v>10.924924908424906</v>
      </c>
    </row>
    <row r="77" spans="10:36" x14ac:dyDescent="0.25">
      <c r="O77" t="s">
        <v>1218</v>
      </c>
      <c r="P77" s="52" t="str">
        <f t="shared" si="26"/>
        <v>PLSB1A</v>
      </c>
      <c r="Q77" s="16">
        <f ca="1">IFERROR(Q25*_xll.BDP($P77&amp;" Corp","RISK_MTY_MID")/100,(Q25*0.38543))</f>
        <v>0</v>
      </c>
      <c r="R77" s="16">
        <f ca="1">IFERROR(R25*_xll.BDP($P77&amp;" Corp","RISK_MTY_MID")/100,(R25*0.38543))</f>
        <v>0</v>
      </c>
      <c r="S77" s="16">
        <f ca="1">IFERROR(S25*_xll.BDP($P77&amp;" Corp","RISK_MTY_MID")/100,(S25*0.38543))</f>
        <v>0</v>
      </c>
      <c r="T77" s="16">
        <f ca="1">IFERROR(T25*_xll.BDP($P77&amp;" Corp","RISK_MTY_MID")/100,(T25*0.38543))</f>
        <v>0</v>
      </c>
      <c r="U77" s="16">
        <f ca="1">IFERROR(U25*_xll.BDP($P77&amp;" Corp","RISK_MTY_MID")/100,(U25*0.38543))</f>
        <v>779.44371549989739</v>
      </c>
      <c r="V77" s="16">
        <f ca="1">IFERROR(V25*_xll.BDP($P77&amp;" Corp","RISK_MTY_MID")/100,(V25*0.38543))</f>
        <v>0</v>
      </c>
      <c r="W77" s="16">
        <f ca="1">IFERROR(W25*_xll.BDP($P77&amp;" Corp","RISK_MTY_MID")/100,(W25*0.38543))</f>
        <v>0</v>
      </c>
      <c r="X77" s="16">
        <f ca="1">IFERROR(X25*_xll.BDP($P77&amp;" Corp","RISK_MTY_MID")/100,(X25*0.38543))</f>
        <v>0</v>
      </c>
      <c r="Y77" s="16">
        <f ca="1">IFERROR(Y25*_xll.BDP($P77&amp;" Corp","RISK_MTY_MID")/100,(Y25*0.38543))</f>
        <v>0</v>
      </c>
      <c r="Z77" s="16">
        <f ca="1">IFERROR(Z25*_xll.BDP($P77&amp;" Corp","RISK_MTY_MID")/100,(Z25*0.38543))</f>
        <v>219.94016449997105</v>
      </c>
      <c r="AA77" s="16">
        <f ca="1">IFERROR(AA25*_xll.BDP($P77&amp;" Corp","RISK_MTY_MID")/100,(AA25*0.38543))</f>
        <v>0</v>
      </c>
      <c r="AB77" s="16">
        <f ca="1">IFERROR(AB25*_xll.BDP($P77&amp;" Corp","RISK_MTY_MID")/100,(AB25*0.38543))</f>
        <v>138.17239249998181</v>
      </c>
      <c r="AC77" s="55">
        <f t="shared" ref="AC77:AC78" ca="1" si="34">SUM(Q77:AB77)</f>
        <v>1158.2171499999999</v>
      </c>
      <c r="AD77" s="5" t="e">
        <f t="shared" ca="1" si="28"/>
        <v>#VALUE!</v>
      </c>
      <c r="AH77" s="42">
        <f t="shared" ca="1" si="32"/>
        <v>45859</v>
      </c>
      <c r="AI77" s="43">
        <f ca="1">_xll.BInterpol('Base IPCA'!$C$3:$C$13,'Base IPCA'!$E$3:$E$13,AH77,"Cubic","Extrapolate=Linear","MultiX=Average","Skip=True","Sort=True")</f>
        <v>10.708628571428571</v>
      </c>
      <c r="AJ77" s="43">
        <f ca="1">_xll.BInterpol('Base IPCA'!$C$3:$C$13,'Base IPCA'!$D$3:$D$13,AH77,"Cubic","Extrapolate=Linear","MultiX=Average","Skip=True","Sort=True")</f>
        <v>10.921185714285713</v>
      </c>
    </row>
    <row r="78" spans="10:36" x14ac:dyDescent="0.25">
      <c r="O78" t="s">
        <v>184</v>
      </c>
      <c r="P78" s="52" t="str">
        <f t="shared" si="26"/>
        <v>KLBNA5</v>
      </c>
      <c r="Q78" s="16">
        <f ca="1">IFERROR(Q26*_xll.BDP($P78&amp;" Corp","RISK_MTY_MID")/100,(Q26*0.79307))</f>
        <v>0</v>
      </c>
      <c r="R78" s="16">
        <f ca="1">IFERROR(R26*_xll.BDP($P78&amp;" Corp","RISK_MTY_MID")/100,(R26*0.79307))</f>
        <v>0</v>
      </c>
      <c r="S78" s="16">
        <f ca="1">IFERROR(S26*_xll.BDP($P78&amp;" Corp","RISK_MTY_MID")/100,(S26*0.79307))</f>
        <v>0</v>
      </c>
      <c r="T78" s="16">
        <f ca="1">IFERROR(T26*_xll.BDP($P78&amp;" Corp","RISK_MTY_MID")/100,(T26*0.79307))</f>
        <v>0</v>
      </c>
      <c r="U78" s="16">
        <f ca="1">IFERROR(U26*_xll.BDP($P78&amp;" Corp","RISK_MTY_MID")/100,(U26*0.79307))</f>
        <v>3368.7752550000605</v>
      </c>
      <c r="V78" s="16">
        <f ca="1">IFERROR(V26*_xll.BDP($P78&amp;" Corp","RISK_MTY_MID")/100,(V26*0.79307))</f>
        <v>0</v>
      </c>
      <c r="W78" s="16">
        <f ca="1">IFERROR(W26*_xll.BDP($P78&amp;" Corp","RISK_MTY_MID")/100,(W26*0.79307))</f>
        <v>712.70522000001279</v>
      </c>
      <c r="X78" s="16">
        <f ca="1">IFERROR(X26*_xll.BDP($P78&amp;" Corp","RISK_MTY_MID")/100,(X26*0.79307))</f>
        <v>0</v>
      </c>
      <c r="Y78" s="16">
        <f ca="1">IFERROR(Y26*_xll.BDP($P78&amp;" Corp","RISK_MTY_MID")/100,(Y26*0.79307))</f>
        <v>0</v>
      </c>
      <c r="Z78" s="16">
        <f ca="1">IFERROR(Z26*_xll.BDP($P78&amp;" Corp","RISK_MTY_MID")/100,(Z26*0.79307))</f>
        <v>1342.5377400000243</v>
      </c>
      <c r="AA78" s="16">
        <f ca="1">IFERROR(AA26*_xll.BDP($P78&amp;" Corp","RISK_MTY_MID")/100,(AA26*0.79307))</f>
        <v>0</v>
      </c>
      <c r="AB78" s="16">
        <f ca="1">IFERROR(AB26*_xll.BDP($P78&amp;" Corp","RISK_MTY_MID")/100,(AB26*0.79307))</f>
        <v>236.18719500000424</v>
      </c>
      <c r="AC78" s="55">
        <f t="shared" ca="1" si="34"/>
        <v>5416.6680999999999</v>
      </c>
      <c r="AD78" s="5" t="e">
        <f t="shared" ca="1" si="28"/>
        <v>#VALUE!</v>
      </c>
      <c r="AH78" s="42">
        <f t="shared" ca="1" si="32"/>
        <v>45860</v>
      </c>
      <c r="AI78" s="43">
        <f ca="1">_xll.BInterpol('Base IPCA'!$C$3:$C$13,'Base IPCA'!$E$3:$E$13,AH78,"Cubic","Extrapolate=Linear","MultiX=Average","Skip=True","Sort=True")</f>
        <v>10.863406593406593</v>
      </c>
      <c r="AJ78" s="43">
        <f ca="1">_xll.BInterpol('Base IPCA'!$C$3:$C$13,'Base IPCA'!$D$3:$D$13,AH78,"Cubic","Extrapolate=Linear","MultiX=Average","Skip=True","Sort=True")</f>
        <v>10.91744652014652</v>
      </c>
    </row>
    <row r="79" spans="10:36" x14ac:dyDescent="0.25">
      <c r="O79" t="s">
        <v>180</v>
      </c>
      <c r="P79" s="52" t="str">
        <f t="shared" si="26"/>
        <v>CPLD37</v>
      </c>
      <c r="Q79" s="16">
        <f ca="1">IFERROR(Q27*_xll.BDP($P79&amp;" Corp","RISK_MTY_MID")/100,(Q27*0.5276))</f>
        <v>0</v>
      </c>
      <c r="R79" s="16">
        <f ca="1">IFERROR(R27*_xll.BDP($P79&amp;" Corp","RISK_MTY_MID")/100,(R27*0.5276))</f>
        <v>0</v>
      </c>
      <c r="S79" s="16">
        <f ca="1">IFERROR(S27*_xll.BDP($P79&amp;" Corp","RISK_MTY_MID")/100,(S27*0.5276))</f>
        <v>0</v>
      </c>
      <c r="T79" s="16">
        <f ca="1">IFERROR(T27*_xll.BDP($P79&amp;" Corp","RISK_MTY_MID")/100,(T27*0.5276))</f>
        <v>0</v>
      </c>
      <c r="U79" s="16">
        <f ca="1">IFERROR(U27*_xll.BDP($P79&amp;" Corp","RISK_MTY_MID")/100,(U27*0.5276))</f>
        <v>1082.7380850000002</v>
      </c>
      <c r="V79" s="16">
        <f ca="1">IFERROR(V27*_xll.BDP($P79&amp;" Corp","RISK_MTY_MID")/100,(V27*0.5276))</f>
        <v>0</v>
      </c>
      <c r="W79" s="16">
        <f ca="1">IFERROR(W27*_xll.BDP($P79&amp;" Corp","RISK_MTY_MID")/100,(W27*0.5276))</f>
        <v>0</v>
      </c>
      <c r="X79" s="16">
        <f ca="1">IFERROR(X27*_xll.BDP($P79&amp;" Corp","RISK_MTY_MID")/100,(X27*0.5276))</f>
        <v>0</v>
      </c>
      <c r="Y79" s="16">
        <f ca="1">IFERROR(Y27*_xll.BDP($P79&amp;" Corp","RISK_MTY_MID")/100,(Y27*0.5276))</f>
        <v>0</v>
      </c>
      <c r="Z79" s="16">
        <f ca="1">IFERROR(Z27*_xll.BDP($P79&amp;" Corp","RISK_MTY_MID")/100,(Z27*0.5276))</f>
        <v>834.89454200000023</v>
      </c>
      <c r="AA79" s="16">
        <f ca="1">IFERROR(AA27*_xll.BDP($P79&amp;" Corp","RISK_MTY_MID")/100,(AA27*0.5276))</f>
        <v>0</v>
      </c>
      <c r="AB79" s="16">
        <f ca="1">IFERROR(AB27*_xll.BDP($P79&amp;" Corp","RISK_MTY_MID")/100,(AB27*0.5276))</f>
        <v>233.70989900000006</v>
      </c>
      <c r="AC79" s="55">
        <f t="shared" ca="1" si="30"/>
        <v>2248.6311999999998</v>
      </c>
      <c r="AD79" s="5" t="e">
        <f t="shared" ca="1" si="28"/>
        <v>#VALUE!</v>
      </c>
      <c r="AH79" s="42">
        <f t="shared" ca="1" si="32"/>
        <v>45861</v>
      </c>
      <c r="AI79" s="43">
        <f ca="1">_xll.BInterpol('Base IPCA'!$C$3:$C$13,'Base IPCA'!$E$3:$E$13,AH79,"Cubic","Extrapolate=Linear","MultiX=Average","Skip=True","Sort=True")</f>
        <v>10.700308424908425</v>
      </c>
      <c r="AJ79" s="43">
        <f ca="1">_xll.BInterpol('Base IPCA'!$C$3:$C$13,'Base IPCA'!$D$3:$D$13,AH79,"Cubic","Extrapolate=Linear","MultiX=Average","Skip=True","Sort=True")</f>
        <v>10.913707326007325</v>
      </c>
    </row>
    <row r="80" spans="10:36" x14ac:dyDescent="0.25">
      <c r="O80" t="s">
        <v>438</v>
      </c>
      <c r="P80" s="52" t="str">
        <f t="shared" si="26"/>
        <v>FBRI13</v>
      </c>
      <c r="Q80" s="16">
        <f ca="1">IFERROR(Q28*_xll.BDP($P80&amp;" Corp","RISK_MTY_MID")/100,(Q28*0.51479))</f>
        <v>0</v>
      </c>
      <c r="R80" s="16">
        <f ca="1">IFERROR(R28*_xll.BDP($P80&amp;" Corp","RISK_MTY_MID")/100,(R28*0.51479))</f>
        <v>0</v>
      </c>
      <c r="S80" s="16">
        <f ca="1">IFERROR(S28*_xll.BDP($P80&amp;" Corp","RISK_MTY_MID")/100,(S28*0.51479))</f>
        <v>0</v>
      </c>
      <c r="T80" s="16">
        <f ca="1">IFERROR(T28*_xll.BDP($P80&amp;" Corp","RISK_MTY_MID")/100,(T28*0.51479))</f>
        <v>0</v>
      </c>
      <c r="U80" s="16">
        <f ca="1">IFERROR(U28*_xll.BDP($P80&amp;" Corp","RISK_MTY_MID")/100,(U28*0.51479))</f>
        <v>1043.5009530001819</v>
      </c>
      <c r="V80" s="16">
        <f ca="1">IFERROR(V28*_xll.BDP($P80&amp;" Corp","RISK_MTY_MID")/100,(V28*0.51479))</f>
        <v>0</v>
      </c>
      <c r="W80" s="16">
        <f ca="1">IFERROR(W28*_xll.BDP($P80&amp;" Corp","RISK_MTY_MID")/100,(W28*0.51479))</f>
        <v>0</v>
      </c>
      <c r="X80" s="16">
        <f ca="1">IFERROR(X28*_xll.BDP($P80&amp;" Corp","RISK_MTY_MID")/100,(X28*0.51479))</f>
        <v>0</v>
      </c>
      <c r="Y80" s="16">
        <f ca="1">IFERROR(Y28*_xll.BDP($P80&amp;" Corp","RISK_MTY_MID")/100,(Y28*0.51479))</f>
        <v>0</v>
      </c>
      <c r="Z80" s="16">
        <f ca="1">IFERROR(Z28*_xll.BDP($P80&amp;" Corp","RISK_MTY_MID")/100,(Z28*0.51479))</f>
        <v>1030.0230470001795</v>
      </c>
      <c r="AA80" s="16">
        <f ca="1">IFERROR(AA28*_xll.BDP($P80&amp;" Corp","RISK_MTY_MID")/100,(AA28*0.51479))</f>
        <v>0</v>
      </c>
      <c r="AB80" s="16">
        <f ca="1">IFERROR(AB28*_xll.BDP($P80&amp;" Corp","RISK_MTY_MID")/100,(AB28*0.51479))</f>
        <v>0</v>
      </c>
      <c r="AC80" s="55">
        <f t="shared" ca="1" si="30"/>
        <v>2059.16</v>
      </c>
      <c r="AD80" s="5" t="e">
        <f t="shared" ca="1" si="28"/>
        <v>#VALUE!</v>
      </c>
      <c r="AH80" s="42">
        <f t="shared" ca="1" si="32"/>
        <v>45862</v>
      </c>
      <c r="AI80" s="43">
        <f ca="1">_xll.BInterpol('Base IPCA'!$C$3:$C$13,'Base IPCA'!$E$3:$E$13,AH80,"Cubic","Extrapolate=Linear","MultiX=Average","Skip=True","Sort=True")</f>
        <v>10.855934065934065</v>
      </c>
      <c r="AJ80" s="43">
        <f ca="1">_xll.BInterpol('Base IPCA'!$C$3:$C$13,'Base IPCA'!$D$3:$D$13,AH80,"Cubic","Extrapolate=Linear","MultiX=Average","Skip=True","Sort=True")</f>
        <v>10.90996813186813</v>
      </c>
    </row>
    <row r="81" spans="14:36" x14ac:dyDescent="0.25">
      <c r="O81" t="s">
        <v>180</v>
      </c>
      <c r="P81" s="52" t="str">
        <f t="shared" si="26"/>
        <v>ALGAB1</v>
      </c>
      <c r="Q81" s="16">
        <f ca="1">IFERROR(Q29*_xll.BDP($P81&amp;" Corp","RISK_MTY_MID")/100,(Q29*0.51479))</f>
        <v>0</v>
      </c>
      <c r="R81" s="16">
        <f ca="1">IFERROR(R29*_xll.BDP($P81&amp;" Corp","RISK_MTY_MID")/100,(R29*0.51479))</f>
        <v>0</v>
      </c>
      <c r="S81" s="16">
        <f ca="1">IFERROR(S29*_xll.BDP($P81&amp;" Corp","RISK_MTY_MID")/100,(S29*0.51479))</f>
        <v>0</v>
      </c>
      <c r="T81" s="16">
        <f ca="1">IFERROR(T29*_xll.BDP($P81&amp;" Corp","RISK_MTY_MID")/100,(T29*0.51479))</f>
        <v>0</v>
      </c>
      <c r="U81" s="16">
        <f ca="1">IFERROR(U29*_xll.BDP($P81&amp;" Corp","RISK_MTY_MID")/100,(U29*0.51479))</f>
        <v>1484.8769919998638</v>
      </c>
      <c r="V81" s="16">
        <f ca="1">IFERROR(V29*_xll.BDP($P81&amp;" Corp","RISK_MTY_MID")/100,(V29*0.51479))</f>
        <v>0</v>
      </c>
      <c r="W81" s="16">
        <f ca="1">IFERROR(W29*_xll.BDP($P81&amp;" Corp","RISK_MTY_MID")/100,(W29*0.51479))</f>
        <v>0</v>
      </c>
      <c r="X81" s="16">
        <f ca="1">IFERROR(X29*_xll.BDP($P81&amp;" Corp","RISK_MTY_MID")/100,(X29*0.51479))</f>
        <v>0</v>
      </c>
      <c r="Y81" s="16">
        <f ca="1">IFERROR(Y29*_xll.BDP($P81&amp;" Corp","RISK_MTY_MID")/100,(Y29*0.51479))</f>
        <v>0</v>
      </c>
      <c r="Z81" s="16">
        <f ca="1">IFERROR(Z29*_xll.BDP($P81&amp;" Corp","RISK_MTY_MID")/100,(Z29*0.51479))</f>
        <v>407.19494399996273</v>
      </c>
      <c r="AA81" s="16">
        <f ca="1">IFERROR(AA29*_xll.BDP($P81&amp;" Corp","RISK_MTY_MID")/100,(AA29*0.51479))</f>
        <v>0</v>
      </c>
      <c r="AB81" s="16">
        <f ca="1">IFERROR(AB29*_xll.BDP($P81&amp;" Corp","RISK_MTY_MID")/100,(AB29*0.51479))</f>
        <v>198.83097599998177</v>
      </c>
      <c r="AC81" s="55">
        <f t="shared" ref="AC81:AC83" ca="1" si="35">SUM(Q81:AB81)</f>
        <v>2371.1227399999998</v>
      </c>
      <c r="AD81" s="5" t="e">
        <f t="shared" ca="1" si="28"/>
        <v>#VALUE!</v>
      </c>
      <c r="AH81" s="42">
        <f t="shared" ca="1" si="32"/>
        <v>45863</v>
      </c>
      <c r="AI81" s="43">
        <f ca="1">_xll.BInterpol('Base IPCA'!$C$3:$C$13,'Base IPCA'!$E$3:$E$13,AH81,"Cubic","Extrapolate=Linear","MultiX=Average","Skip=True","Sort=True")</f>
        <v>10.691988278388278</v>
      </c>
      <c r="AJ81" s="43">
        <f ca="1">_xll.BInterpol('Base IPCA'!$C$3:$C$13,'Base IPCA'!$D$3:$D$13,AH81,"Cubic","Extrapolate=Linear","MultiX=Average","Skip=True","Sort=True")</f>
        <v>10.906228937728937</v>
      </c>
    </row>
    <row r="82" spans="14:36" x14ac:dyDescent="0.25">
      <c r="O82" t="s">
        <v>180</v>
      </c>
      <c r="P82" s="52" t="str">
        <f t="shared" si="26"/>
        <v>CERT11</v>
      </c>
      <c r="Q82" s="16">
        <f ca="1">IFERROR(Q30*_xll.BDP($P82&amp;" Corp","RISK_MTY_MID")/100,(Q30*0.3708))</f>
        <v>0</v>
      </c>
      <c r="R82" s="16">
        <f ca="1">IFERROR(R30*_xll.BDP($P82&amp;" Corp","RISK_MTY_MID")/100,(R30*0.3708))</f>
        <v>0</v>
      </c>
      <c r="S82" s="16">
        <f ca="1">IFERROR(S30*_xll.BDP($P82&amp;" Corp","RISK_MTY_MID")/100,(S30*0.3708))</f>
        <v>0</v>
      </c>
      <c r="T82" s="16">
        <f ca="1">IFERROR(T30*_xll.BDP($P82&amp;" Corp","RISK_MTY_MID")/100,(T30*0.3708))</f>
        <v>0</v>
      </c>
      <c r="U82" s="16">
        <f ca="1">IFERROR(U30*_xll.BDP($P82&amp;" Corp","RISK_MTY_MID")/100,(U30*0.3708))</f>
        <v>727.88791199982927</v>
      </c>
      <c r="V82" s="16">
        <f ca="1">IFERROR(V30*_xll.BDP($P82&amp;" Corp","RISK_MTY_MID")/100,(V30*0.3708))</f>
        <v>0</v>
      </c>
      <c r="W82" s="16">
        <f ca="1">IFERROR(W30*_xll.BDP($P82&amp;" Corp","RISK_MTY_MID")/100,(W30*0.3708))</f>
        <v>0</v>
      </c>
      <c r="X82" s="16">
        <f ca="1">IFERROR(X30*_xll.BDP($P82&amp;" Corp","RISK_MTY_MID")/100,(X30*0.3708))</f>
        <v>0</v>
      </c>
      <c r="Y82" s="16">
        <f ca="1">IFERROR(Y30*_xll.BDP($P82&amp;" Corp","RISK_MTY_MID")/100,(Y30*0.3708))</f>
        <v>0</v>
      </c>
      <c r="Z82" s="16">
        <f ca="1">IFERROR(Z30*_xll.BDP($P82&amp;" Corp","RISK_MTY_MID")/100,(Z30*0.3708))</f>
        <v>592.80835999986095</v>
      </c>
      <c r="AA82" s="16">
        <f ca="1">IFERROR(AA30*_xll.BDP($P82&amp;" Corp","RISK_MTY_MID")/100,(AA30*0.3708))</f>
        <v>0</v>
      </c>
      <c r="AB82" s="16">
        <f ca="1">IFERROR(AB30*_xll.BDP($P82&amp;" Corp","RISK_MTY_MID")/100,(AB30*0.3708))</f>
        <v>147.55972799996539</v>
      </c>
      <c r="AC82" s="55">
        <f t="shared" ca="1" si="35"/>
        <v>1483.2</v>
      </c>
      <c r="AD82" s="5" t="e">
        <f t="shared" ca="1" si="28"/>
        <v>#VALUE!</v>
      </c>
      <c r="AH82" s="42">
        <f t="shared" ca="1" si="32"/>
        <v>45864</v>
      </c>
      <c r="AI82" s="43">
        <f ca="1">_xll.BInterpol('Base IPCA'!$C$3:$C$13,'Base IPCA'!$E$3:$E$13,AH82,"Cubic","Extrapolate=Linear","MultiX=Average","Skip=True","Sort=True")</f>
        <v>10.848461538461539</v>
      </c>
      <c r="AJ82" s="43">
        <f ca="1">_xll.BInterpol('Base IPCA'!$C$3:$C$13,'Base IPCA'!$D$3:$D$13,AH82,"Cubic","Extrapolate=Linear","MultiX=Average","Skip=True","Sort=True")</f>
        <v>10.902489743589742</v>
      </c>
    </row>
    <row r="83" spans="14:36" x14ac:dyDescent="0.25">
      <c r="O83" t="s">
        <v>183</v>
      </c>
      <c r="P83" s="52" t="str">
        <f t="shared" si="26"/>
        <v>CGOS16</v>
      </c>
      <c r="Q83" s="16">
        <f ca="1">IFERROR(Q31*_xll.BDP($P83&amp;" Corp","RISK_MTY_MID")/100,(Q31*0.62575))</f>
        <v>0</v>
      </c>
      <c r="R83" s="16">
        <f ca="1">IFERROR(R31*_xll.BDP($P83&amp;" Corp","RISK_MTY_MID")/100,(R31*0.62575))</f>
        <v>0</v>
      </c>
      <c r="S83" s="16">
        <f ca="1">IFERROR(S31*_xll.BDP($P83&amp;" Corp","RISK_MTY_MID")/100,(S31*0.62575))</f>
        <v>0</v>
      </c>
      <c r="T83" s="16">
        <f ca="1">IFERROR(T31*_xll.BDP($P83&amp;" Corp","RISK_MTY_MID")/100,(T31*0.62575))</f>
        <v>0</v>
      </c>
      <c r="U83" s="16">
        <f ca="1">IFERROR(U31*_xll.BDP($P83&amp;" Corp","RISK_MTY_MID")/100,(U31*0.62575))</f>
        <v>1689.5171865000511</v>
      </c>
      <c r="V83" s="16">
        <f ca="1">IFERROR(V31*_xll.BDP($P83&amp;" Corp","RISK_MTY_MID")/100,(V31*0.62575))</f>
        <v>0</v>
      </c>
      <c r="W83" s="16">
        <f ca="1">IFERROR(W31*_xll.BDP($P83&amp;" Corp","RISK_MTY_MID")/100,(W31*0.62575))</f>
        <v>0</v>
      </c>
      <c r="X83" s="16">
        <f ca="1">IFERROR(X31*_xll.BDP($P83&amp;" Corp","RISK_MTY_MID")/100,(X31*0.62575))</f>
        <v>0</v>
      </c>
      <c r="Y83" s="16">
        <f ca="1">IFERROR(Y31*_xll.BDP($P83&amp;" Corp","RISK_MTY_MID")/100,(Y31*0.62575))</f>
        <v>0</v>
      </c>
      <c r="Z83" s="16">
        <f ca="1">IFERROR(Z31*_xll.BDP($P83&amp;" Corp","RISK_MTY_MID")/100,(Z31*0.62575))</f>
        <v>1032.3747135000312</v>
      </c>
      <c r="AA83" s="16">
        <f ca="1">IFERROR(AA31*_xll.BDP($P83&amp;" Corp","RISK_MTY_MID")/100,(AA31*0.62575))</f>
        <v>0</v>
      </c>
      <c r="AB83" s="16">
        <f ca="1">IFERROR(AB31*_xll.BDP($P83&amp;" Corp","RISK_MTY_MID")/100,(AB31*0.62575))</f>
        <v>0</v>
      </c>
      <c r="AC83" s="55">
        <f t="shared" ca="1" si="35"/>
        <v>2628.15</v>
      </c>
      <c r="AD83" s="5" t="e">
        <f t="shared" ca="1" si="28"/>
        <v>#VALUE!</v>
      </c>
      <c r="AH83" s="42">
        <f t="shared" ca="1" si="32"/>
        <v>45865</v>
      </c>
      <c r="AI83" s="43">
        <f ca="1">_xll.BInterpol('Base IPCA'!$C$3:$C$13,'Base IPCA'!$E$3:$E$13,AH83,"Cubic","Extrapolate=Linear","MultiX=Average","Skip=True","Sort=True")</f>
        <v>10.683668131868131</v>
      </c>
      <c r="AJ83" s="43">
        <f ca="1">_xll.BInterpol('Base IPCA'!$C$3:$C$13,'Base IPCA'!$D$3:$D$13,AH83,"Cubic","Extrapolate=Linear","MultiX=Average","Skip=True","Sort=True")</f>
        <v>10.898750549450547</v>
      </c>
    </row>
    <row r="84" spans="14:36" x14ac:dyDescent="0.25">
      <c r="N84"/>
      <c r="O84" t="s">
        <v>180</v>
      </c>
      <c r="P84" s="52" t="str">
        <f t="shared" si="26"/>
        <v>IGSN15</v>
      </c>
      <c r="Q84" s="16">
        <f ca="1">IFERROR(Q32*_xll.BDP($P84&amp;" Corp","RISK_MTY_MID")/100,(Q32*0.43592))</f>
        <v>0</v>
      </c>
      <c r="R84" s="16">
        <f ca="1">IFERROR(R32*_xll.BDP($P84&amp;" Corp","RISK_MTY_MID")/100,(R32*0.43592))</f>
        <v>0</v>
      </c>
      <c r="S84" s="16">
        <f ca="1">IFERROR(S32*_xll.BDP($P84&amp;" Corp","RISK_MTY_MID")/100,(S32*0.43592))</f>
        <v>0</v>
      </c>
      <c r="T84" s="16">
        <f ca="1">IFERROR(T32*_xll.BDP($P84&amp;" Corp","RISK_MTY_MID")/100,(T32*0.43592))</f>
        <v>0</v>
      </c>
      <c r="U84" s="16">
        <f ca="1">IFERROR(U32*_xll.BDP($P84&amp;" Corp","RISK_MTY_MID")/100,(U32*0.43592))</f>
        <v>0</v>
      </c>
      <c r="V84" s="16">
        <f ca="1">IFERROR(V32*_xll.BDP($P84&amp;" Corp","RISK_MTY_MID")/100,(V32*0.43592))</f>
        <v>0</v>
      </c>
      <c r="W84" s="16">
        <f ca="1">IFERROR(W32*_xll.BDP($P84&amp;" Corp","RISK_MTY_MID")/100,(W32*0.43592))</f>
        <v>0</v>
      </c>
      <c r="X84" s="16">
        <f ca="1">IFERROR(X32*_xll.BDP($P84&amp;" Corp","RISK_MTY_MID")/100,(X32*0.43592))</f>
        <v>0</v>
      </c>
      <c r="Y84" s="16">
        <f ca="1">IFERROR(Y32*_xll.BDP($P84&amp;" Corp","RISK_MTY_MID")/100,(Y32*0.43592))</f>
        <v>0</v>
      </c>
      <c r="Z84" s="16">
        <f ca="1">IFERROR(Z32*_xll.BDP($P84&amp;" Corp","RISK_MTY_MID")/100,(Z32*0.43592))</f>
        <v>194.73761999997805</v>
      </c>
      <c r="AA84" s="16">
        <f ca="1">IFERROR(AA32*_xll.BDP($P84&amp;" Corp","RISK_MTY_MID")/100,(AA32*0.43592))</f>
        <v>0</v>
      </c>
      <c r="AB84" s="16">
        <f ca="1">IFERROR(AB32*_xll.BDP($P84&amp;" Corp","RISK_MTY_MID")/100,(AB32*0.43592))</f>
        <v>0</v>
      </c>
      <c r="AC84" s="55">
        <f t="shared" ca="1" si="30"/>
        <v>191.8048</v>
      </c>
      <c r="AD84" s="5" t="e">
        <f t="shared" ca="1" si="28"/>
        <v>#VALUE!</v>
      </c>
      <c r="AH84" s="42">
        <f t="shared" ca="1" si="32"/>
        <v>45866</v>
      </c>
      <c r="AI84" s="43">
        <f ca="1">_xll.BInterpol('Base IPCA'!$C$3:$C$13,'Base IPCA'!$E$3:$E$13,AH84,"Cubic","Extrapolate=Linear","MultiX=Average","Skip=True","Sort=True")</f>
        <v>10.840989010989011</v>
      </c>
      <c r="AJ84" s="43">
        <f ca="1">_xll.BInterpol('Base IPCA'!$C$3:$C$13,'Base IPCA'!$D$3:$D$13,AH84,"Cubic","Extrapolate=Linear","MultiX=Average","Skip=True","Sort=True")</f>
        <v>10.895011355311354</v>
      </c>
    </row>
    <row r="85" spans="14:36" x14ac:dyDescent="0.25">
      <c r="N85"/>
      <c r="O85" t="s">
        <v>183</v>
      </c>
      <c r="P85" s="52" t="str">
        <f t="shared" si="26"/>
        <v>SUZBA0</v>
      </c>
      <c r="Q85" s="16">
        <f ca="1">IFERROR(Q33*_xll.BDP($P85&amp;" Corp","RISK_MTY_MID")/100,(Q33*0.78562))</f>
        <v>0</v>
      </c>
      <c r="R85" s="16">
        <f ca="1">IFERROR(R33*_xll.BDP($P85&amp;" Corp","RISK_MTY_MID")/100,(R33*0.78562))</f>
        <v>0</v>
      </c>
      <c r="S85" s="16">
        <f ca="1">IFERROR(S33*_xll.BDP($P85&amp;" Corp","RISK_MTY_MID")/100,(S33*0.78562))</f>
        <v>0</v>
      </c>
      <c r="T85" s="16">
        <f ca="1">IFERROR(T33*_xll.BDP($P85&amp;" Corp","RISK_MTY_MID")/100,(T33*0.78562))</f>
        <v>0</v>
      </c>
      <c r="U85" s="16">
        <f ca="1">IFERROR(U33*_xll.BDP($P85&amp;" Corp","RISK_MTY_MID")/100,(U33*0.78562))</f>
        <v>0</v>
      </c>
      <c r="V85" s="16">
        <f ca="1">IFERROR(V33*_xll.BDP($P85&amp;" Corp","RISK_MTY_MID")/100,(V33*0.78562))</f>
        <v>0</v>
      </c>
      <c r="W85" s="16">
        <f ca="1">IFERROR(W33*_xll.BDP($P85&amp;" Corp","RISK_MTY_MID")/100,(W33*0.78562))</f>
        <v>578.11221600004501</v>
      </c>
      <c r="X85" s="16">
        <f ca="1">IFERROR(X33*_xll.BDP($P85&amp;" Corp","RISK_MTY_MID")/100,(X33*0.78562))</f>
        <v>0</v>
      </c>
      <c r="Y85" s="16">
        <f ca="1">IFERROR(Y33*_xll.BDP($P85&amp;" Corp","RISK_MTY_MID")/100,(Y33*0.78562))</f>
        <v>0</v>
      </c>
      <c r="Z85" s="16">
        <f ca="1">IFERROR(Z33*_xll.BDP($P85&amp;" Corp","RISK_MTY_MID")/100,(Z33*0.78562))</f>
        <v>1038.2762500000808</v>
      </c>
      <c r="AA85" s="16">
        <f ca="1">IFERROR(AA33*_xll.BDP($P85&amp;" Corp","RISK_MTY_MID")/100,(AA33*0.78562))</f>
        <v>0</v>
      </c>
      <c r="AB85" s="16">
        <f ca="1">IFERROR(AB33*_xll.BDP($P85&amp;" Corp","RISK_MTY_MID")/100,(AB33*0.78562))</f>
        <v>622.9657500000485</v>
      </c>
      <c r="AC85" s="55">
        <f t="shared" ca="1" si="30"/>
        <v>2118.03152</v>
      </c>
      <c r="AD85" s="5" t="e">
        <f t="shared" ca="1" si="28"/>
        <v>#VALUE!</v>
      </c>
      <c r="AH85" s="42">
        <f t="shared" ca="1" si="32"/>
        <v>45867</v>
      </c>
      <c r="AI85" s="43">
        <f ca="1">_xll.BInterpol('Base IPCA'!$C$3:$C$13,'Base IPCA'!$E$3:$E$13,AH85,"Cubic","Extrapolate=Linear","MultiX=Average","Skip=True","Sort=True")</f>
        <v>10.675347985347985</v>
      </c>
      <c r="AJ85" s="43">
        <f ca="1">_xll.BInterpol('Base IPCA'!$C$3:$C$13,'Base IPCA'!$D$3:$D$13,AH85,"Cubic","Extrapolate=Linear","MultiX=Average","Skip=True","Sort=True")</f>
        <v>10.891272161172161</v>
      </c>
    </row>
    <row r="86" spans="14:36" x14ac:dyDescent="0.25">
      <c r="N86"/>
      <c r="O86" t="s">
        <v>180</v>
      </c>
      <c r="P86" s="52" t="str">
        <f t="shared" si="26"/>
        <v>ELET14</v>
      </c>
      <c r="Q86" s="16">
        <f ca="1">IFERROR(Q34*_xll.BDP($P86&amp;" Corp","RISK_MTY_MID")/100,(Q34*0.43989))</f>
        <v>0</v>
      </c>
      <c r="R86" s="16">
        <f ca="1">IFERROR(R34*_xll.BDP($P86&amp;" Corp","RISK_MTY_MID")/100,(R34*0.43989))</f>
        <v>0</v>
      </c>
      <c r="S86" s="16">
        <f ca="1">IFERROR(S34*_xll.BDP($P86&amp;" Corp","RISK_MTY_MID")/100,(S34*0.43989))</f>
        <v>0</v>
      </c>
      <c r="T86" s="16">
        <f ca="1">IFERROR(T34*_xll.BDP($P86&amp;" Corp","RISK_MTY_MID")/100,(T34*0.43989))</f>
        <v>0</v>
      </c>
      <c r="U86" s="16">
        <f ca="1">IFERROR(U34*_xll.BDP($P86&amp;" Corp","RISK_MTY_MID")/100,(U34*0.43989))</f>
        <v>0</v>
      </c>
      <c r="V86" s="16">
        <f ca="1">IFERROR(V34*_xll.BDP($P86&amp;" Corp","RISK_MTY_MID")/100,(V34*0.43989))</f>
        <v>0</v>
      </c>
      <c r="W86" s="16">
        <f ca="1">IFERROR(W34*_xll.BDP($P86&amp;" Corp","RISK_MTY_MID")/100,(W34*0.43989))</f>
        <v>0</v>
      </c>
      <c r="X86" s="16">
        <f ca="1">IFERROR(X34*_xll.BDP($P86&amp;" Corp","RISK_MTY_MID")/100,(X34*0.43989))</f>
        <v>0</v>
      </c>
      <c r="Y86" s="16">
        <f ca="1">IFERROR(Y34*_xll.BDP($P86&amp;" Corp","RISK_MTY_MID")/100,(Y34*0.43989))</f>
        <v>0</v>
      </c>
      <c r="Z86" s="16">
        <f ca="1">IFERROR(Z34*_xll.BDP($P86&amp;" Corp","RISK_MTY_MID")/100,(Z34*0.43989))</f>
        <v>289.78686000000835</v>
      </c>
      <c r="AA86" s="16">
        <f ca="1">IFERROR(AA34*_xll.BDP($P86&amp;" Corp","RISK_MTY_MID")/100,(AA34*0.43989))</f>
        <v>0</v>
      </c>
      <c r="AB86" s="16">
        <f ca="1">IFERROR(AB34*_xll.BDP($P86&amp;" Corp","RISK_MTY_MID")/100,(AB34*0.43989))</f>
        <v>0</v>
      </c>
      <c r="AC86" s="55">
        <f t="shared" ref="AC86:AC89" ca="1" si="36">SUM(Q86:AB86)</f>
        <v>290.32740000000001</v>
      </c>
      <c r="AD86" s="5" t="e">
        <f t="shared" ca="1" si="28"/>
        <v>#VALUE!</v>
      </c>
      <c r="AH86" s="42">
        <f t="shared" ca="1" si="32"/>
        <v>45868</v>
      </c>
      <c r="AI86" s="43">
        <f ca="1">_xll.BInterpol('Base IPCA'!$C$3:$C$13,'Base IPCA'!$E$3:$E$13,AH86,"Cubic","Extrapolate=Linear","MultiX=Average","Skip=True","Sort=True")</f>
        <v>10.833516483516483</v>
      </c>
      <c r="AJ86" s="43">
        <f ca="1">_xll.BInterpol('Base IPCA'!$C$3:$C$13,'Base IPCA'!$D$3:$D$13,AH86,"Cubic","Extrapolate=Linear","MultiX=Average","Skip=True","Sort=True")</f>
        <v>10.887532967032966</v>
      </c>
    </row>
    <row r="87" spans="14:36" x14ac:dyDescent="0.25">
      <c r="N87"/>
      <c r="O87" t="s">
        <v>180</v>
      </c>
      <c r="P87" s="52" t="str">
        <f t="shared" ref="P87:P104" si="37">$P35</f>
        <v>DESK17</v>
      </c>
      <c r="Q87" s="16">
        <f ca="1">IFERROR(Q35*_xll.BDP($P87&amp;" Corp","RISK_MTY_MID")/100,(Q35*0.40341))</f>
        <v>0</v>
      </c>
      <c r="R87" s="16">
        <f ca="1">IFERROR(R35*_xll.BDP($P87&amp;" Corp","RISK_MTY_MID")/100,(R35*0.40341))</f>
        <v>0</v>
      </c>
      <c r="S87" s="16">
        <f ca="1">IFERROR(S35*_xll.BDP($P87&amp;" Corp","RISK_MTY_MID")/100,(S35*0.40341))</f>
        <v>0</v>
      </c>
      <c r="T87" s="16">
        <f ca="1">IFERROR(T35*_xll.BDP($P87&amp;" Corp","RISK_MTY_MID")/100,(T35*0.40341))</f>
        <v>260.68867499998305</v>
      </c>
      <c r="U87" s="16">
        <f ca="1">IFERROR(U35*_xll.BDP($P87&amp;" Corp","RISK_MTY_MID")/100,(U35*0.40341))</f>
        <v>601.58924999996088</v>
      </c>
      <c r="V87" s="16">
        <f ca="1">IFERROR(V35*_xll.BDP($P87&amp;" Corp","RISK_MTY_MID")/100,(V35*0.40341))</f>
        <v>0</v>
      </c>
      <c r="W87" s="16">
        <f ca="1">IFERROR(W35*_xll.BDP($P87&amp;" Corp","RISK_MTY_MID")/100,(W35*0.40341))</f>
        <v>340.90057499997783</v>
      </c>
      <c r="X87" s="16">
        <f ca="1">IFERROR(X35*_xll.BDP($P87&amp;" Corp","RISK_MTY_MID")/100,(X35*0.40341))</f>
        <v>0</v>
      </c>
      <c r="Y87" s="16">
        <f ca="1">IFERROR(Y35*_xll.BDP($P87&amp;" Corp","RISK_MTY_MID")/100,(Y35*0.40341))</f>
        <v>0</v>
      </c>
      <c r="Z87" s="16">
        <f ca="1">IFERROR(Z35*_xll.BDP($P87&amp;" Corp","RISK_MTY_MID")/100,(Z35*0.40341))</f>
        <v>601.58924999996088</v>
      </c>
      <c r="AA87" s="16">
        <f ca="1">IFERROR(AA35*_xll.BDP($P87&amp;" Corp","RISK_MTY_MID")/100,(AA35*0.40341))</f>
        <v>0</v>
      </c>
      <c r="AB87" s="16">
        <f ca="1">IFERROR(AB35*_xll.BDP($P87&amp;" Corp","RISK_MTY_MID")/100,(AB35*0.40341))</f>
        <v>200.52974999998696</v>
      </c>
      <c r="AC87" s="55">
        <f t="shared" ca="1" si="36"/>
        <v>2017.05</v>
      </c>
      <c r="AD87" s="5" t="e">
        <f t="shared" ref="AD87:AD104" ca="1" si="38">+AC87/$AC$105</f>
        <v>#VALUE!</v>
      </c>
      <c r="AH87" s="42">
        <f t="shared" ca="1" si="32"/>
        <v>45869</v>
      </c>
      <c r="AI87" s="43">
        <f ca="1">_xll.BInterpol('Base IPCA'!$C$3:$C$13,'Base IPCA'!$E$3:$E$13,AH87,"Cubic","Extrapolate=Linear","MultiX=Average","Skip=True","Sort=True")</f>
        <v>10.667027838827838</v>
      </c>
      <c r="AJ87" s="43">
        <f ca="1">_xll.BInterpol('Base IPCA'!$C$3:$C$13,'Base IPCA'!$D$3:$D$13,AH87,"Cubic","Extrapolate=Linear","MultiX=Average","Skip=True","Sort=True")</f>
        <v>10.883793772893771</v>
      </c>
    </row>
    <row r="88" spans="14:36" x14ac:dyDescent="0.25">
      <c r="N88"/>
      <c r="O88" t="s">
        <v>438</v>
      </c>
      <c r="P88" s="52" t="str">
        <f t="shared" si="37"/>
        <v>CMGDB0</v>
      </c>
      <c r="Q88" s="16">
        <f ca="1">IFERROR(Q36*_xll.BDP($P88&amp;" Corp","RISK_MTY_MID")/100,(Q36*0.56156))</f>
        <v>0</v>
      </c>
      <c r="R88" s="16">
        <f ca="1">IFERROR(R36*_xll.BDP($P88&amp;" Corp","RISK_MTY_MID")/100,(R36*0.56156))</f>
        <v>0</v>
      </c>
      <c r="S88" s="16">
        <f ca="1">IFERROR(S36*_xll.BDP($P88&amp;" Corp","RISK_MTY_MID")/100,(S36*0.56156))</f>
        <v>0</v>
      </c>
      <c r="T88" s="16">
        <f ca="1">IFERROR(T36*_xll.BDP($P88&amp;" Corp","RISK_MTY_MID")/100,(T36*0.56156))</f>
        <v>0</v>
      </c>
      <c r="U88" s="16">
        <f ca="1">IFERROR(U36*_xll.BDP($P88&amp;" Corp","RISK_MTY_MID")/100,(U36*0.56156))</f>
        <v>1223.3031249999715</v>
      </c>
      <c r="V88" s="16">
        <f ca="1">IFERROR(V36*_xll.BDP($P88&amp;" Corp","RISK_MTY_MID")/100,(V36*0.56156))</f>
        <v>0</v>
      </c>
      <c r="W88" s="16">
        <f ca="1">IFERROR(W36*_xll.BDP($P88&amp;" Corp","RISK_MTY_MID")/100,(W36*0.56156))</f>
        <v>607.55437499998584</v>
      </c>
      <c r="X88" s="16">
        <f ca="1">IFERROR(X36*_xll.BDP($P88&amp;" Corp","RISK_MTY_MID")/100,(X36*0.56156))</f>
        <v>0</v>
      </c>
      <c r="Y88" s="16">
        <f ca="1">IFERROR(Y36*_xll.BDP($P88&amp;" Corp","RISK_MTY_MID")/100,(Y36*0.56156))</f>
        <v>0</v>
      </c>
      <c r="Z88" s="16">
        <f ca="1">IFERROR(Z36*_xll.BDP($P88&amp;" Corp","RISK_MTY_MID")/100,(Z36*0.56156))</f>
        <v>889.67499999997938</v>
      </c>
      <c r="AA88" s="16">
        <f ca="1">IFERROR(AA36*_xll.BDP($P88&amp;" Corp","RISK_MTY_MID")/100,(AA36*0.56156))</f>
        <v>0</v>
      </c>
      <c r="AB88" s="16">
        <f ca="1">IFERROR(AB36*_xll.BDP($P88&amp;" Corp","RISK_MTY_MID")/100,(AB36*0.56156))</f>
        <v>323.09249999999247</v>
      </c>
      <c r="AC88" s="55">
        <f t="shared" ca="1" si="36"/>
        <v>2920.1119999999996</v>
      </c>
      <c r="AD88" s="5" t="e">
        <f t="shared" ca="1" si="38"/>
        <v>#VALUE!</v>
      </c>
      <c r="AH88" s="42">
        <f t="shared" ca="1" si="32"/>
        <v>45870</v>
      </c>
      <c r="AI88" s="43">
        <f ca="1">_xll.BInterpol('Base IPCA'!$C$3:$C$13,'Base IPCA'!$E$3:$E$13,AH88,"Cubic","Extrapolate=Linear","MultiX=Average","Skip=True","Sort=True")</f>
        <v>10.826043956043955</v>
      </c>
      <c r="AJ88" s="43">
        <f ca="1">_xll.BInterpol('Base IPCA'!$C$3:$C$13,'Base IPCA'!$D$3:$D$13,AH88,"Cubic","Extrapolate=Linear","MultiX=Average","Skip=True","Sort=True")</f>
        <v>10.880054578754578</v>
      </c>
    </row>
    <row r="89" spans="14:36" x14ac:dyDescent="0.25">
      <c r="O89" t="s">
        <v>179</v>
      </c>
      <c r="P89" s="52" t="str">
        <f t="shared" si="37"/>
        <v>OMGE12</v>
      </c>
      <c r="Q89" s="16">
        <f ca="1">IFERROR(Q37*_xll.BDP($P89&amp;" Corp","RISK_MTY_MID")/100,(Q37*0.36363))</f>
        <v>0</v>
      </c>
      <c r="R89" s="16">
        <f ca="1">IFERROR(R37*_xll.BDP($P89&amp;" Corp","RISK_MTY_MID")/100,(R37*0.36363))</f>
        <v>0</v>
      </c>
      <c r="S89" s="16">
        <f ca="1">IFERROR(S37*_xll.BDP($P89&amp;" Corp","RISK_MTY_MID")/100,(S37*0.36363))</f>
        <v>0</v>
      </c>
      <c r="T89" s="16">
        <f ca="1">IFERROR(T37*_xll.BDP($P89&amp;" Corp","RISK_MTY_MID")/100,(T37*0.36363))</f>
        <v>0</v>
      </c>
      <c r="U89" s="16">
        <f ca="1">IFERROR(U37*_xll.BDP($P89&amp;" Corp","RISK_MTY_MID")/100,(U37*0.36363))</f>
        <v>0</v>
      </c>
      <c r="V89" s="16">
        <f ca="1">IFERROR(V37*_xll.BDP($P89&amp;" Corp","RISK_MTY_MID")/100,(V37*0.36363))</f>
        <v>0</v>
      </c>
      <c r="W89" s="16">
        <f ca="1">IFERROR(W37*_xll.BDP($P89&amp;" Corp","RISK_MTY_MID")/100,(W37*0.36363))</f>
        <v>0</v>
      </c>
      <c r="X89" s="16">
        <f ca="1">IFERROR(X37*_xll.BDP($P89&amp;" Corp","RISK_MTY_MID")/100,(X37*0.36363))</f>
        <v>0</v>
      </c>
      <c r="Y89" s="16">
        <f ca="1">IFERROR(Y37*_xll.BDP($P89&amp;" Corp","RISK_MTY_MID")/100,(Y37*0.36363))</f>
        <v>0</v>
      </c>
      <c r="Z89" s="16">
        <f ca="1">IFERROR(Z37*_xll.BDP($P89&amp;" Corp","RISK_MTY_MID")/100,(Z37*0.36363))</f>
        <v>235.2953159999588</v>
      </c>
      <c r="AA89" s="16">
        <f ca="1">IFERROR(AA37*_xll.BDP($P89&amp;" Corp","RISK_MTY_MID")/100,(AA37*0.36363))</f>
        <v>0</v>
      </c>
      <c r="AB89" s="16">
        <f ca="1">IFERROR(AB37*_xll.BDP($P89&amp;" Corp","RISK_MTY_MID")/100,(AB37*0.36363))</f>
        <v>159.27153699997211</v>
      </c>
      <c r="AC89" s="55">
        <f t="shared" ca="1" si="36"/>
        <v>417.08361000000002</v>
      </c>
      <c r="AD89" s="5" t="e">
        <f t="shared" ca="1" si="38"/>
        <v>#VALUE!</v>
      </c>
      <c r="AH89" s="42">
        <f t="shared" ca="1" si="32"/>
        <v>45871</v>
      </c>
      <c r="AI89" s="43">
        <f ca="1">_xll.BInterpol('Base IPCA'!$C$3:$C$13,'Base IPCA'!$E$3:$E$13,AH89,"Cubic","Extrapolate=Linear","MultiX=Average","Skip=True","Sort=True")</f>
        <v>10.658707692307692</v>
      </c>
      <c r="AJ89" s="43">
        <f ca="1">_xll.BInterpol('Base IPCA'!$C$3:$C$13,'Base IPCA'!$D$3:$D$13,AH89,"Cubic","Extrapolate=Linear","MultiX=Average","Skip=True","Sort=True")</f>
        <v>10.876315384615383</v>
      </c>
    </row>
    <row r="90" spans="14:36" x14ac:dyDescent="0.25">
      <c r="O90" t="s">
        <v>180</v>
      </c>
      <c r="P90" s="52" t="str">
        <f t="shared" si="37"/>
        <v>CBAN12</v>
      </c>
      <c r="Q90" s="16">
        <f ca="1">IFERROR(Q38*_xll.BDP($P90&amp;" Corp","RISK_MTY_MID")/100,(Q38*0.5))</f>
        <v>0</v>
      </c>
      <c r="R90" s="16">
        <f ca="1">IFERROR(R38*_xll.BDP($P90&amp;" Corp","RISK_MTY_MID")/100,(R38*0.5))</f>
        <v>0</v>
      </c>
      <c r="S90" s="16">
        <f ca="1">IFERROR(S38*_xll.BDP($P90&amp;" Corp","RISK_MTY_MID")/100,(S38*0.5))</f>
        <v>0</v>
      </c>
      <c r="T90" s="16">
        <f ca="1">IFERROR(T38*_xll.BDP($P90&amp;" Corp","RISK_MTY_MID")/100,(T38*0.5))</f>
        <v>0</v>
      </c>
      <c r="U90" s="16">
        <f ca="1">IFERROR(U38*_xll.BDP($P90&amp;" Corp","RISK_MTY_MID")/100,(U38*0.5))</f>
        <v>678.5</v>
      </c>
      <c r="V90" s="16">
        <f ca="1">IFERROR(V38*_xll.BDP($P90&amp;" Corp","RISK_MTY_MID")/100,(V38*0.5))</f>
        <v>0</v>
      </c>
      <c r="W90" s="16">
        <f ca="1">IFERROR(W38*_xll.BDP($P90&amp;" Corp","RISK_MTY_MID")/100,(W38*0.5))</f>
        <v>148.5</v>
      </c>
      <c r="X90" s="16">
        <f ca="1">IFERROR(X38*_xll.BDP($P90&amp;" Corp","RISK_MTY_MID")/100,(X38*0.5))</f>
        <v>0</v>
      </c>
      <c r="Y90" s="16">
        <f ca="1">IFERROR(Y38*_xll.BDP($P90&amp;" Corp","RISK_MTY_MID")/100,(Y38*0.5))</f>
        <v>0</v>
      </c>
      <c r="Z90" s="16">
        <f ca="1">IFERROR(Z38*_xll.BDP($P90&amp;" Corp","RISK_MTY_MID")/100,(Z38*0.5))</f>
        <v>0</v>
      </c>
      <c r="AA90" s="16">
        <f ca="1">IFERROR(AA38*_xll.BDP($P90&amp;" Corp","RISK_MTY_MID")/100,(AA38*0.5))</f>
        <v>0</v>
      </c>
      <c r="AB90" s="16">
        <f ca="1">IFERROR(AB38*_xll.BDP($P90&amp;" Corp","RISK_MTY_MID")/100,(AB38*0.5))</f>
        <v>57</v>
      </c>
      <c r="AC90" s="55">
        <f t="shared" ca="1" si="30"/>
        <v>884</v>
      </c>
      <c r="AD90" s="5" t="e">
        <f t="shared" ca="1" si="38"/>
        <v>#VALUE!</v>
      </c>
      <c r="AH90" s="42">
        <f t="shared" ca="1" si="32"/>
        <v>45872</v>
      </c>
      <c r="AI90" s="43">
        <f ca="1">_xll.BInterpol('Base IPCA'!$C$3:$C$13,'Base IPCA'!$E$3:$E$13,AH90,"Cubic","Extrapolate=Linear","MultiX=Average","Skip=True","Sort=True")</f>
        <v>10.818571428571428</v>
      </c>
      <c r="AJ90" s="43">
        <f ca="1">_xll.BInterpol('Base IPCA'!$C$3:$C$13,'Base IPCA'!$D$3:$D$13,AH90,"Cubic","Extrapolate=Linear","MultiX=Average","Skip=True","Sort=True")</f>
        <v>10.872576190476188</v>
      </c>
    </row>
    <row r="91" spans="14:36" x14ac:dyDescent="0.25">
      <c r="O91" t="s">
        <v>180</v>
      </c>
      <c r="P91" s="52" t="str">
        <f t="shared" si="37"/>
        <v>CBAN52</v>
      </c>
      <c r="Q91" s="16">
        <f ca="1">IFERROR(Q39*_xll.BDP($P91&amp;" Corp","RISK_MTY_MID")/100,(Q39*0.5))</f>
        <v>0</v>
      </c>
      <c r="R91" s="16">
        <f ca="1">IFERROR(R39*_xll.BDP($P91&amp;" Corp","RISK_MTY_MID")/100,(R39*0.5))</f>
        <v>0</v>
      </c>
      <c r="S91" s="16">
        <f ca="1">IFERROR(S39*_xll.BDP($P91&amp;" Corp","RISK_MTY_MID")/100,(S39*0.5))</f>
        <v>0</v>
      </c>
      <c r="T91" s="16">
        <f ca="1">IFERROR(T39*_xll.BDP($P91&amp;" Corp","RISK_MTY_MID")/100,(T39*0.5))</f>
        <v>74.5</v>
      </c>
      <c r="U91" s="16">
        <f ca="1">IFERROR(U39*_xll.BDP($P91&amp;" Corp","RISK_MTY_MID")/100,(U39*0.5))</f>
        <v>0</v>
      </c>
      <c r="V91" s="16">
        <f ca="1">IFERROR(V39*_xll.BDP($P91&amp;" Corp","RISK_MTY_MID")/100,(V39*0.5))</f>
        <v>0</v>
      </c>
      <c r="W91" s="16">
        <f ca="1">IFERROR(W39*_xll.BDP($P91&amp;" Corp","RISK_MTY_MID")/100,(W39*0.5))</f>
        <v>77.5</v>
      </c>
      <c r="X91" s="16">
        <f ca="1">IFERROR(X39*_xll.BDP($P91&amp;" Corp","RISK_MTY_MID")/100,(X39*0.5))</f>
        <v>0</v>
      </c>
      <c r="Y91" s="16">
        <f ca="1">IFERROR(Y39*_xll.BDP($P91&amp;" Corp","RISK_MTY_MID")/100,(Y39*0.5))</f>
        <v>0</v>
      </c>
      <c r="Z91" s="16">
        <f ca="1">IFERROR(Z39*_xll.BDP($P91&amp;" Corp","RISK_MTY_MID")/100,(Z39*0.5))</f>
        <v>206</v>
      </c>
      <c r="AA91" s="16">
        <f ca="1">IFERROR(AA39*_xll.BDP($P91&amp;" Corp","RISK_MTY_MID")/100,(AA39*0.5))</f>
        <v>0</v>
      </c>
      <c r="AB91" s="16">
        <f ca="1">IFERROR(AB39*_xll.BDP($P91&amp;" Corp","RISK_MTY_MID")/100,(AB39*0.5))</f>
        <v>0</v>
      </c>
      <c r="AC91" s="55">
        <f t="shared" ca="1" si="30"/>
        <v>358</v>
      </c>
      <c r="AD91" s="5" t="e">
        <f t="shared" ca="1" si="38"/>
        <v>#VALUE!</v>
      </c>
      <c r="AH91" s="42">
        <f t="shared" ca="1" si="32"/>
        <v>45873</v>
      </c>
      <c r="AI91" s="43">
        <f ca="1">_xll.BInterpol('Base IPCA'!$C$3:$C$13,'Base IPCA'!$E$3:$E$13,AH91,"Cubic","Extrapolate=Linear","MultiX=Average","Skip=True","Sort=True")</f>
        <v>10.650387545787545</v>
      </c>
      <c r="AJ91" s="43">
        <f ca="1">_xll.BInterpol('Base IPCA'!$C$3:$C$13,'Base IPCA'!$D$3:$D$13,AH91,"Cubic","Extrapolate=Linear","MultiX=Average","Skip=True","Sort=True")</f>
        <v>10.868836996336995</v>
      </c>
    </row>
    <row r="92" spans="14:36" x14ac:dyDescent="0.25">
      <c r="O92" t="s">
        <v>180</v>
      </c>
      <c r="P92" s="52" t="str">
        <f t="shared" si="37"/>
        <v>CBAN72</v>
      </c>
      <c r="Q92" s="16">
        <f ca="1">IFERROR(Q40*_xll.BDP($P92&amp;" Corp","RISK_MTY_MID")/100,(Q40*0.5))</f>
        <v>0</v>
      </c>
      <c r="R92" s="16">
        <f ca="1">IFERROR(R40*_xll.BDP($P92&amp;" Corp","RISK_MTY_MID")/100,(R40*0.5))</f>
        <v>0</v>
      </c>
      <c r="S92" s="16">
        <f ca="1">IFERROR(S40*_xll.BDP($P92&amp;" Corp","RISK_MTY_MID")/100,(S40*0.5))</f>
        <v>0</v>
      </c>
      <c r="T92" s="16">
        <f ca="1">IFERROR(T40*_xll.BDP($P92&amp;" Corp","RISK_MTY_MID")/100,(T40*0.5))</f>
        <v>194</v>
      </c>
      <c r="U92" s="16">
        <f ca="1">IFERROR(U40*_xll.BDP($P92&amp;" Corp","RISK_MTY_MID")/100,(U40*0.5))</f>
        <v>126</v>
      </c>
      <c r="V92" s="16">
        <f ca="1">IFERROR(V40*_xll.BDP($P92&amp;" Corp","RISK_MTY_MID")/100,(V40*0.5))</f>
        <v>0</v>
      </c>
      <c r="W92" s="16">
        <f ca="1">IFERROR(W40*_xll.BDP($P92&amp;" Corp","RISK_MTY_MID")/100,(W40*0.5))</f>
        <v>0</v>
      </c>
      <c r="X92" s="16">
        <f ca="1">IFERROR(X40*_xll.BDP($P92&amp;" Corp","RISK_MTY_MID")/100,(X40*0.5))</f>
        <v>0</v>
      </c>
      <c r="Y92" s="16">
        <f ca="1">IFERROR(Y40*_xll.BDP($P92&amp;" Corp","RISK_MTY_MID")/100,(Y40*0.5))</f>
        <v>0</v>
      </c>
      <c r="Z92" s="16">
        <f ca="1">IFERROR(Z40*_xll.BDP($P92&amp;" Corp","RISK_MTY_MID")/100,(Z40*0.5))</f>
        <v>107</v>
      </c>
      <c r="AA92" s="16">
        <f ca="1">IFERROR(AA40*_xll.BDP($P92&amp;" Corp","RISK_MTY_MID")/100,(AA40*0.5))</f>
        <v>0</v>
      </c>
      <c r="AB92" s="16">
        <f ca="1">IFERROR(AB40*_xll.BDP($P92&amp;" Corp","RISK_MTY_MID")/100,(AB40*0.5))</f>
        <v>160</v>
      </c>
      <c r="AC92" s="55">
        <f t="shared" ca="1" si="30"/>
        <v>587</v>
      </c>
      <c r="AD92" s="5" t="e">
        <f t="shared" ca="1" si="38"/>
        <v>#VALUE!</v>
      </c>
      <c r="AH92" s="42">
        <f t="shared" ca="1" si="32"/>
        <v>45874</v>
      </c>
      <c r="AI92" s="43">
        <f ca="1">_xll.BInterpol('Base IPCA'!$C$3:$C$13,'Base IPCA'!$E$3:$E$13,AH92,"Cubic","Extrapolate=Linear","MultiX=Average","Skip=True","Sort=True")</f>
        <v>10.811098901098902</v>
      </c>
      <c r="AJ92" s="43">
        <f ca="1">_xll.BInterpol('Base IPCA'!$C$3:$C$13,'Base IPCA'!$D$3:$D$13,AH92,"Cubic","Extrapolate=Linear","MultiX=Average","Skip=True","Sort=True")</f>
        <v>10.865097802197802</v>
      </c>
    </row>
    <row r="93" spans="14:36" x14ac:dyDescent="0.25">
      <c r="O93" t="s">
        <v>1218</v>
      </c>
      <c r="P93" s="52" t="str">
        <f t="shared" si="37"/>
        <v>EKTRC1</v>
      </c>
      <c r="Q93" s="16">
        <f ca="1">IFERROR(Q41*_xll.BDP($P93&amp;" Corp","RISK_MTY_MID")/100,(Q41*0.34243))</f>
        <v>0</v>
      </c>
      <c r="R93" s="16">
        <f ca="1">IFERROR(R41*_xll.BDP($P93&amp;" Corp","RISK_MTY_MID")/100,(R41*0.34243))</f>
        <v>0</v>
      </c>
      <c r="S93" s="16">
        <f ca="1">IFERROR(S41*_xll.BDP($P93&amp;" Corp","RISK_MTY_MID")/100,(S41*0.34243))</f>
        <v>0</v>
      </c>
      <c r="T93" s="16">
        <f ca="1">IFERROR(T41*_xll.BDP($P93&amp;" Corp","RISK_MTY_MID")/100,(T41*0.34243))</f>
        <v>258.56048000001306</v>
      </c>
      <c r="U93" s="16">
        <f ca="1">IFERROR(U41*_xll.BDP($P93&amp;" Corp","RISK_MTY_MID")/100,(U41*0.34243))</f>
        <v>755.18176000003814</v>
      </c>
      <c r="V93" s="16">
        <f ca="1">IFERROR(V41*_xll.BDP($P93&amp;" Corp","RISK_MTY_MID")/100,(V41*0.34243))</f>
        <v>0</v>
      </c>
      <c r="W93" s="16">
        <f ca="1">IFERROR(W41*_xll.BDP($P93&amp;" Corp","RISK_MTY_MID")/100,(W41*0.34243))</f>
        <v>0</v>
      </c>
      <c r="X93" s="16">
        <f ca="1">IFERROR(X41*_xll.BDP($P93&amp;" Corp","RISK_MTY_MID")/100,(X41*0.34243))</f>
        <v>0</v>
      </c>
      <c r="Y93" s="16">
        <f ca="1">IFERROR(Y41*_xll.BDP($P93&amp;" Corp","RISK_MTY_MID")/100,(Y41*0.34243))</f>
        <v>0</v>
      </c>
      <c r="Z93" s="16">
        <f ca="1">IFERROR(Z41*_xll.BDP($P93&amp;" Corp","RISK_MTY_MID")/100,(Z41*0.34243))</f>
        <v>290.63256000001468</v>
      </c>
      <c r="AA93" s="16">
        <f ca="1">IFERROR(AA41*_xll.BDP($P93&amp;" Corp","RISK_MTY_MID")/100,(AA41*0.34243))</f>
        <v>0</v>
      </c>
      <c r="AB93" s="16">
        <f ca="1">IFERROR(AB41*_xll.BDP($P93&amp;" Corp","RISK_MTY_MID")/100,(AB41*0.34243))</f>
        <v>200.0372000000101</v>
      </c>
      <c r="AC93" s="55">
        <f t="shared" ref="AC93:AC94" ca="1" si="39">SUM(Q93:AB93)</f>
        <v>1558.0564999999999</v>
      </c>
      <c r="AD93" s="5" t="e">
        <f t="shared" ca="1" si="38"/>
        <v>#VALUE!</v>
      </c>
      <c r="AH93" s="42">
        <f t="shared" ca="1" si="32"/>
        <v>45875</v>
      </c>
      <c r="AI93" s="43">
        <f ca="1">_xll.BInterpol('Base IPCA'!$C$3:$C$13,'Base IPCA'!$E$3:$E$13,AH93,"Cubic","Extrapolate=Linear","MultiX=Average","Skip=True","Sort=True")</f>
        <v>10.642067399267399</v>
      </c>
      <c r="AJ93" s="43">
        <f ca="1">_xll.BInterpol('Base IPCA'!$C$3:$C$13,'Base IPCA'!$D$3:$D$13,AH93,"Cubic","Extrapolate=Linear","MultiX=Average","Skip=True","Sort=True")</f>
        <v>10.861358608058607</v>
      </c>
    </row>
    <row r="94" spans="14:36" x14ac:dyDescent="0.25">
      <c r="O94" t="s">
        <v>179</v>
      </c>
      <c r="P94" s="52" t="str">
        <f t="shared" si="37"/>
        <v>HBSA11</v>
      </c>
      <c r="Q94" s="16">
        <f ca="1">IFERROR(Q42*_xll.BDP($P94&amp;" Corp","RISK_MTY_MID")/100,(Q42*0.33))</f>
        <v>0</v>
      </c>
      <c r="R94" s="16">
        <f ca="1">IFERROR(R42*_xll.BDP($P94&amp;" Corp","RISK_MTY_MID")/100,(R42*0.33))</f>
        <v>0</v>
      </c>
      <c r="S94" s="16">
        <f ca="1">IFERROR(S42*_xll.BDP($P94&amp;" Corp","RISK_MTY_MID")/100,(S42*0.33))</f>
        <v>0</v>
      </c>
      <c r="T94" s="16">
        <f ca="1">IFERROR(T42*_xll.BDP($P94&amp;" Corp","RISK_MTY_MID")/100,(T42*0.33))</f>
        <v>0</v>
      </c>
      <c r="U94" s="16">
        <f ca="1">IFERROR(U42*_xll.BDP($P94&amp;" Corp","RISK_MTY_MID")/100,(U42*0.33))</f>
        <v>573.1281000000763</v>
      </c>
      <c r="V94" s="16">
        <f ca="1">IFERROR(V42*_xll.BDP($P94&amp;" Corp","RISK_MTY_MID")/100,(V42*0.33))</f>
        <v>0</v>
      </c>
      <c r="W94" s="16">
        <f ca="1">IFERROR(W42*_xll.BDP($P94&amp;" Corp","RISK_MTY_MID")/100,(W42*0.33))</f>
        <v>0</v>
      </c>
      <c r="X94" s="16">
        <f ca="1">IFERROR(X42*_xll.BDP($P94&amp;" Corp","RISK_MTY_MID")/100,(X42*0.33))</f>
        <v>0</v>
      </c>
      <c r="Y94" s="16">
        <f ca="1">IFERROR(Y42*_xll.BDP($P94&amp;" Corp","RISK_MTY_MID")/100,(Y42*0.33))</f>
        <v>0</v>
      </c>
      <c r="Z94" s="16">
        <f ca="1">IFERROR(Z42*_xll.BDP($P94&amp;" Corp","RISK_MTY_MID")/100,(Z42*0.33))</f>
        <v>222.88315000002967</v>
      </c>
      <c r="AA94" s="16">
        <f ca="1">IFERROR(AA42*_xll.BDP($P94&amp;" Corp","RISK_MTY_MID")/100,(AA42*0.33))</f>
        <v>0</v>
      </c>
      <c r="AB94" s="16">
        <f ca="1">IFERROR(AB42*_xll.BDP($P94&amp;" Corp","RISK_MTY_MID")/100,(AB42*0.33))</f>
        <v>350.24495000004669</v>
      </c>
      <c r="AC94" s="55">
        <f t="shared" ca="1" si="39"/>
        <v>1188</v>
      </c>
      <c r="AD94" s="5" t="e">
        <f t="shared" ca="1" si="38"/>
        <v>#VALUE!</v>
      </c>
      <c r="AH94" s="42">
        <f t="shared" ca="1" si="32"/>
        <v>45876</v>
      </c>
      <c r="AI94" s="43">
        <f ca="1">_xll.BInterpol('Base IPCA'!$C$3:$C$13,'Base IPCA'!$E$3:$E$13,AH94,"Cubic","Extrapolate=Linear","MultiX=Average","Skip=True","Sort=True")</f>
        <v>10.803626373626374</v>
      </c>
      <c r="AJ94" s="43">
        <f ca="1">_xll.BInterpol('Base IPCA'!$C$3:$C$13,'Base IPCA'!$D$3:$D$13,AH94,"Cubic","Extrapolate=Linear","MultiX=Average","Skip=True","Sort=True")</f>
        <v>10.857619413919412</v>
      </c>
    </row>
    <row r="95" spans="14:36" x14ac:dyDescent="0.25">
      <c r="O95" t="s">
        <v>313</v>
      </c>
      <c r="P95" s="52" t="str">
        <f t="shared" si="37"/>
        <v>ANET11</v>
      </c>
      <c r="Q95" s="16">
        <f ca="1">IFERROR(Q43*_xll.BDP($P95&amp;" Corp","RISK_MTY_MID")/100,(Q43*0.13))</f>
        <v>0</v>
      </c>
      <c r="R95" s="16">
        <f ca="1">IFERROR(R43*_xll.BDP($P95&amp;" Corp","RISK_MTY_MID")/100,(R43*0.13))</f>
        <v>0</v>
      </c>
      <c r="S95" s="16">
        <f ca="1">IFERROR(S43*_xll.BDP($P95&amp;" Corp","RISK_MTY_MID")/100,(S43*0.13))</f>
        <v>0</v>
      </c>
      <c r="T95" s="16">
        <f ca="1">IFERROR(T43*_xll.BDP($P95&amp;" Corp","RISK_MTY_MID")/100,(T43*0.13))</f>
        <v>0</v>
      </c>
      <c r="U95" s="16">
        <f ca="1">IFERROR(U43*_xll.BDP($P95&amp;" Corp","RISK_MTY_MID")/100,(U43*0.13))</f>
        <v>0</v>
      </c>
      <c r="V95" s="16">
        <f ca="1">IFERROR(V43*_xll.BDP($P95&amp;" Corp","RISK_MTY_MID")/100,(V43*0.13))</f>
        <v>0</v>
      </c>
      <c r="W95" s="16">
        <f ca="1">IFERROR(W43*_xll.BDP($P95&amp;" Corp","RISK_MTY_MID")/100,(W43*0.13))</f>
        <v>0</v>
      </c>
      <c r="X95" s="16">
        <f ca="1">IFERROR(X43*_xll.BDP($P95&amp;" Corp","RISK_MTY_MID")/100,(X43*0.13))</f>
        <v>0</v>
      </c>
      <c r="Y95" s="16">
        <f ca="1">IFERROR(Y43*_xll.BDP($P95&amp;" Corp","RISK_MTY_MID")/100,(Y43*0.13))</f>
        <v>0</v>
      </c>
      <c r="Z95" s="16">
        <f ca="1">IFERROR(Z43*_xll.BDP($P95&amp;" Corp","RISK_MTY_MID")/100,(Z43*0.13))</f>
        <v>0</v>
      </c>
      <c r="AA95" s="16">
        <f ca="1">IFERROR(AA43*_xll.BDP($P95&amp;" Corp","RISK_MTY_MID")/100,(AA43*0.13))</f>
        <v>0</v>
      </c>
      <c r="AB95" s="16">
        <f ca="1">IFERROR(AB43*_xll.BDP($P95&amp;" Corp","RISK_MTY_MID")/100,(AB43*0.13))</f>
        <v>0</v>
      </c>
      <c r="AC95" s="55">
        <f t="shared" ca="1" si="30"/>
        <v>0</v>
      </c>
      <c r="AD95" s="5" t="e">
        <f t="shared" ca="1" si="38"/>
        <v>#VALUE!</v>
      </c>
      <c r="AH95" s="42">
        <f t="shared" ca="1" si="32"/>
        <v>45877</v>
      </c>
      <c r="AI95" s="43">
        <f ca="1">_xll.BInterpol('Base IPCA'!$C$3:$C$13,'Base IPCA'!$E$3:$E$13,AH95,"Cubic","Extrapolate=Linear","MultiX=Average","Skip=True","Sort=True")</f>
        <v>10.633747252747252</v>
      </c>
      <c r="AJ95" s="43">
        <f ca="1">_xll.BInterpol('Base IPCA'!$C$3:$C$13,'Base IPCA'!$D$3:$D$13,AH95,"Cubic","Extrapolate=Linear","MultiX=Average","Skip=True","Sort=True")</f>
        <v>10.853880219780219</v>
      </c>
    </row>
    <row r="96" spans="14:36" x14ac:dyDescent="0.25">
      <c r="O96" t="s">
        <v>1218</v>
      </c>
      <c r="P96" s="52" t="str">
        <f t="shared" si="37"/>
        <v>ANET12</v>
      </c>
      <c r="Q96" s="16">
        <f ca="1">IFERROR(Q44*_xll.BDP($P96&amp;" Corp","RISK_MTY_MID")/100,(Q44*0.35))</f>
        <v>0</v>
      </c>
      <c r="R96" s="16">
        <f ca="1">IFERROR(R44*_xll.BDP($P96&amp;" Corp","RISK_MTY_MID")/100,(R44*0.35))</f>
        <v>0</v>
      </c>
      <c r="S96" s="16">
        <f ca="1">IFERROR(S44*_xll.BDP($P96&amp;" Corp","RISK_MTY_MID")/100,(S44*0.35))</f>
        <v>0</v>
      </c>
      <c r="T96" s="16">
        <f ca="1">IFERROR(T44*_xll.BDP($P96&amp;" Corp","RISK_MTY_MID")/100,(T44*0.35))</f>
        <v>0</v>
      </c>
      <c r="U96" s="16">
        <f ca="1">IFERROR(U44*_xll.BDP($P96&amp;" Corp","RISK_MTY_MID")/100,(U44*0.35))</f>
        <v>696.60637799981555</v>
      </c>
      <c r="V96" s="16">
        <f ca="1">IFERROR(V44*_xll.BDP($P96&amp;" Corp","RISK_MTY_MID")/100,(V44*0.35))</f>
        <v>0</v>
      </c>
      <c r="W96" s="16">
        <f ca="1">IFERROR(W44*_xll.BDP($P96&amp;" Corp","RISK_MTY_MID")/100,(W44*0.35))</f>
        <v>0</v>
      </c>
      <c r="X96" s="16">
        <f ca="1">IFERROR(X44*_xll.BDP($P96&amp;" Corp","RISK_MTY_MID")/100,(X44*0.35))</f>
        <v>0</v>
      </c>
      <c r="Y96" s="16">
        <f ca="1">IFERROR(Y44*_xll.BDP($P96&amp;" Corp","RISK_MTY_MID")/100,(Y44*0.35))</f>
        <v>0</v>
      </c>
      <c r="Z96" s="16">
        <f ca="1">IFERROR(Z44*_xll.BDP($P96&amp;" Corp","RISK_MTY_MID")/100,(Z44*0.35))</f>
        <v>204.02842199994598</v>
      </c>
      <c r="AA96" s="16">
        <f ca="1">IFERROR(AA44*_xll.BDP($P96&amp;" Corp","RISK_MTY_MID")/100,(AA44*0.35))</f>
        <v>0</v>
      </c>
      <c r="AB96" s="16">
        <f ca="1">IFERROR(AB44*_xll.BDP($P96&amp;" Corp","RISK_MTY_MID")/100,(AB44*0.35))</f>
        <v>138.55919999996331</v>
      </c>
      <c r="AC96" s="55">
        <f t="shared" ca="1" si="27"/>
        <v>1050</v>
      </c>
      <c r="AD96" s="5" t="e">
        <f t="shared" ca="1" si="38"/>
        <v>#VALUE!</v>
      </c>
      <c r="AH96" s="42">
        <f t="shared" ca="1" si="32"/>
        <v>45878</v>
      </c>
      <c r="AI96" s="43">
        <f ca="1">_xll.BInterpol('Base IPCA'!$C$3:$C$13,'Base IPCA'!$E$3:$E$13,AH96,"Cubic","Extrapolate=Linear","MultiX=Average","Skip=True","Sort=True")</f>
        <v>10.796153846153846</v>
      </c>
      <c r="AJ96" s="43">
        <f ca="1">_xll.BInterpol('Base IPCA'!$C$3:$C$13,'Base IPCA'!$D$3:$D$13,AH96,"Cubic","Extrapolate=Linear","MultiX=Average","Skip=True","Sort=True")</f>
        <v>10.850141025641024</v>
      </c>
    </row>
    <row r="97" spans="14:36" x14ac:dyDescent="0.25">
      <c r="O97" t="s">
        <v>179</v>
      </c>
      <c r="P97" s="52" t="str">
        <f t="shared" si="37"/>
        <v>CRA Ferroeste 2ª Série</v>
      </c>
      <c r="Q97" s="84">
        <f ca="1">Q45*(IF(_xll.BDP($P97&amp;" Corp","RISK_MTY_MID")&lt;&gt;"#N/A N/A",(0.32),(VLOOKUP($P97,#REF!,13,0)/252)/10))</f>
        <v>873.6</v>
      </c>
      <c r="R97" s="85">
        <f ca="1">R45*(IF(_xll.BDP($P97&amp;" Corp","RISK_MTY_MID")&lt;&gt;"#N/A N/A",(0.32),(VLOOKUP($P97,#REF!,13,0)/252)/10))</f>
        <v>789.12</v>
      </c>
      <c r="S97" s="85">
        <f ca="1">S45*(IF(_xll.BDP($P97&amp;" Corp","RISK_MTY_MID")&lt;&gt;"#N/A N/A",(0.32),(VLOOKUP($P97,#REF!,13,0)/252)/10))</f>
        <v>1135.68</v>
      </c>
      <c r="T97" s="85">
        <f ca="1">T45*(IF(_xll.BDP($P97&amp;" Corp","RISK_MTY_MID")&lt;&gt;"#N/A N/A",(0.32),(VLOOKUP($P97,#REF!,13,0)/252)/10))</f>
        <v>0</v>
      </c>
      <c r="U97" s="85">
        <f ca="1">U45*(IF(_xll.BDP($P97&amp;" Corp","RISK_MTY_MID")&lt;&gt;"#N/A N/A",(0.32),(VLOOKUP($P97,#REF!,13,0)/252)/10))</f>
        <v>320</v>
      </c>
      <c r="V97" s="85">
        <f ca="1">V45*(IF(_xll.BDP($P97&amp;" Corp","RISK_MTY_MID")&lt;&gt;"#N/A N/A",(0.32),(VLOOKUP($P97,#REF!,13,0)/252)/10))</f>
        <v>59.2</v>
      </c>
      <c r="W97" s="85">
        <f ca="1">W45*(IF(_xll.BDP($P97&amp;" Corp","RISK_MTY_MID")&lt;&gt;"#N/A N/A",(0.32),(VLOOKUP($P97,#REF!,13,0)/252)/10))</f>
        <v>0</v>
      </c>
      <c r="X97" s="85">
        <f ca="1">X45*(IF(_xll.BDP($P97&amp;" Corp","RISK_MTY_MID")&lt;&gt;"#N/A N/A",(0.32),(VLOOKUP($P97,#REF!,13,0)/252)/10))</f>
        <v>82.56</v>
      </c>
      <c r="Y97" s="85">
        <f ca="1">Y45*(IF(_xll.BDP($P97&amp;" Corp","RISK_MTY_MID")&lt;&gt;"#N/A N/A",(0.32),(VLOOKUP($P97,#REF!,13,0)/252)/10))</f>
        <v>0</v>
      </c>
      <c r="Z97" s="85">
        <f ca="1">Z45*(IF(_xll.BDP($P97&amp;" Corp","RISK_MTY_MID")&lt;&gt;"#N/A N/A",(0.32),(VLOOKUP($P97,#REF!,13,0)/252)/10))</f>
        <v>0</v>
      </c>
      <c r="AA97" s="85">
        <f ca="1">AA45*(IF(_xll.BDP($P97&amp;" Corp","RISK_MTY_MID")&lt;&gt;"#N/A N/A",(0.32),(VLOOKUP($P97,#REF!,13,0)/252)/10))</f>
        <v>37.119999999999997</v>
      </c>
      <c r="AB97" s="86">
        <f ca="1">AB45*(IF(_xll.BDP($P97&amp;" Corp","RISK_MTY_MID")&lt;&gt;"#N/A N/A",(0.32),(VLOOKUP($P97,#REF!,13,0)/252)/10))</f>
        <v>78.400000000000006</v>
      </c>
      <c r="AC97" s="55">
        <f t="shared" ca="1" si="27"/>
        <v>3375.68</v>
      </c>
      <c r="AD97" s="5" t="e">
        <f t="shared" ca="1" si="38"/>
        <v>#VALUE!</v>
      </c>
      <c r="AH97" s="42">
        <f t="shared" ca="1" si="32"/>
        <v>45879</v>
      </c>
      <c r="AI97" s="43">
        <f ca="1">_xll.BInterpol('Base IPCA'!$C$3:$C$13,'Base IPCA'!$E$3:$E$13,AH97,"Cubic","Extrapolate=Linear","MultiX=Average","Skip=True","Sort=True")</f>
        <v>10.625427106227106</v>
      </c>
      <c r="AJ97" s="43">
        <f ca="1">_xll.BInterpol('Base IPCA'!$C$3:$C$13,'Base IPCA'!$D$3:$D$13,AH97,"Cubic","Extrapolate=Linear","MultiX=Average","Skip=True","Sort=True")</f>
        <v>10.846401831501829</v>
      </c>
    </row>
    <row r="98" spans="14:36" x14ac:dyDescent="0.25">
      <c r="O98" t="s">
        <v>116</v>
      </c>
      <c r="P98" s="52" t="str">
        <f t="shared" si="37"/>
        <v>CRI Bem Brasil</v>
      </c>
      <c r="Q98" s="84">
        <f ca="1">Q46*(IF(_xll.BDP($P98&amp;" Corp","RISK_MTY_MID")&lt;&gt;"#N/A N/A",(0.29),(VLOOKUP($P98,#REF!,13,0)/252)/10))</f>
        <v>0</v>
      </c>
      <c r="R98" s="85">
        <f ca="1">R46*(IF(_xll.BDP($P98&amp;" Corp","RISK_MTY_MID")&lt;&gt;"#N/A N/A",(0.29),(VLOOKUP($P98,#REF!,13,0)/252)/10))</f>
        <v>0</v>
      </c>
      <c r="S98" s="85">
        <f ca="1">S46*(IF(_xll.BDP($P98&amp;" Corp","RISK_MTY_MID")&lt;&gt;"#N/A N/A",(0.29),(VLOOKUP($P98,#REF!,13,0)/252)/10))</f>
        <v>0</v>
      </c>
      <c r="T98" s="85">
        <f ca="1">T46*(IF(_xll.BDP($P98&amp;" Corp","RISK_MTY_MID")&lt;&gt;"#N/A N/A",(0.29),(VLOOKUP($P98,#REF!,13,0)/252)/10))</f>
        <v>0</v>
      </c>
      <c r="U98" s="85">
        <f ca="1">U46*(IF(_xll.BDP($P98&amp;" Corp","RISK_MTY_MID")&lt;&gt;"#N/A N/A",(0.29),(VLOOKUP($P98,#REF!,13,0)/252)/10))</f>
        <v>153.98999999999998</v>
      </c>
      <c r="V98" s="85">
        <f ca="1">V46*(IF(_xll.BDP($P98&amp;" Corp","RISK_MTY_MID")&lt;&gt;"#N/A N/A",(0.29),(VLOOKUP($P98,#REF!,13,0)/252)/10))</f>
        <v>72.209999999999994</v>
      </c>
      <c r="W98" s="85">
        <f ca="1">W46*(IF(_xll.BDP($P98&amp;" Corp","RISK_MTY_MID")&lt;&gt;"#N/A N/A",(0.29),(VLOOKUP($P98,#REF!,13,0)/252)/10))</f>
        <v>0</v>
      </c>
      <c r="X98" s="85">
        <f ca="1">X46*(IF(_xll.BDP($P98&amp;" Corp","RISK_MTY_MID")&lt;&gt;"#N/A N/A",(0.29),(VLOOKUP($P98,#REF!,13,0)/252)/10))</f>
        <v>90.77</v>
      </c>
      <c r="Y98" s="85">
        <f ca="1">Y46*(IF(_xll.BDP($P98&amp;" Corp","RISK_MTY_MID")&lt;&gt;"#N/A N/A",(0.29),(VLOOKUP($P98,#REF!,13,0)/252)/10))</f>
        <v>0</v>
      </c>
      <c r="Z98" s="85">
        <f ca="1">Z46*(IF(_xll.BDP($P98&amp;" Corp","RISK_MTY_MID")&lt;&gt;"#N/A N/A",(0.29),(VLOOKUP($P98,#REF!,13,0)/252)/10))</f>
        <v>0</v>
      </c>
      <c r="AA98" s="85">
        <f ca="1">AA46*(IF(_xll.BDP($P98&amp;" Corp","RISK_MTY_MID")&lt;&gt;"#N/A N/A",(0.29),(VLOOKUP($P98,#REF!,13,0)/252)/10))</f>
        <v>0</v>
      </c>
      <c r="AB98" s="86">
        <f ca="1">AB46*(IF(_xll.BDP($P98&amp;" Corp","RISK_MTY_MID")&lt;&gt;"#N/A N/A",(0.29),(VLOOKUP($P98,#REF!,13,0)/252)/10))</f>
        <v>62.059999999999995</v>
      </c>
      <c r="AC98" s="55">
        <f t="shared" ca="1" si="27"/>
        <v>379.03</v>
      </c>
      <c r="AD98" s="5" t="e">
        <f t="shared" ca="1" si="38"/>
        <v>#VALUE!</v>
      </c>
      <c r="AH98" s="42">
        <f t="shared" ca="1" si="32"/>
        <v>45880</v>
      </c>
      <c r="AI98" s="43">
        <f ca="1">_xll.BInterpol('Base IPCA'!$C$3:$C$13,'Base IPCA'!$E$3:$E$13,AH98,"Cubic","Extrapolate=Linear","MultiX=Average","Skip=True","Sort=True")</f>
        <v>10.788681318681318</v>
      </c>
      <c r="AJ98" s="43">
        <f ca="1">_xll.BInterpol('Base IPCA'!$C$3:$C$13,'Base IPCA'!$D$3:$D$13,AH98,"Cubic","Extrapolate=Linear","MultiX=Average","Skip=True","Sort=True")</f>
        <v>10.842662637362636</v>
      </c>
    </row>
    <row r="99" spans="14:36" x14ac:dyDescent="0.25">
      <c r="O99" t="s">
        <v>116</v>
      </c>
      <c r="P99" s="52" t="str">
        <f t="shared" si="37"/>
        <v>CRI Vic Engenharia 1ª Emissão</v>
      </c>
      <c r="Q99" s="85">
        <f t="shared" ref="Q99:AB99" si="40">Q47*0.0962110000000393</f>
        <v>0</v>
      </c>
      <c r="R99" s="85">
        <f t="shared" si="40"/>
        <v>0</v>
      </c>
      <c r="S99" s="85">
        <f t="shared" si="40"/>
        <v>514.15158400021005</v>
      </c>
      <c r="T99" s="85">
        <f t="shared" si="40"/>
        <v>0</v>
      </c>
      <c r="U99" s="85">
        <f t="shared" si="40"/>
        <v>87.648221000035804</v>
      </c>
      <c r="V99" s="85">
        <f t="shared" si="40"/>
        <v>27.227713000011125</v>
      </c>
      <c r="W99" s="85">
        <f t="shared" si="40"/>
        <v>0</v>
      </c>
      <c r="X99" s="85">
        <f t="shared" si="40"/>
        <v>0</v>
      </c>
      <c r="Y99" s="85">
        <f t="shared" si="40"/>
        <v>0</v>
      </c>
      <c r="Z99" s="85">
        <f t="shared" si="40"/>
        <v>26.169392000010692</v>
      </c>
      <c r="AA99" s="85">
        <f t="shared" si="40"/>
        <v>7.889302000003223</v>
      </c>
      <c r="AB99" s="85">
        <f t="shared" si="40"/>
        <v>18.568723000007587</v>
      </c>
      <c r="AC99" s="55">
        <f t="shared" si="27"/>
        <v>681.65493500027856</v>
      </c>
      <c r="AD99" s="5" t="e">
        <f t="shared" ca="1" si="38"/>
        <v>#VALUE!</v>
      </c>
      <c r="AH99" s="42">
        <f t="shared" ca="1" si="32"/>
        <v>45881</v>
      </c>
      <c r="AI99" s="43">
        <f ca="1">_xll.BInterpol('Base IPCA'!$C$3:$C$13,'Base IPCA'!$E$3:$E$13,AH99,"Cubic","Extrapolate=Linear","MultiX=Average","Skip=True","Sort=True")</f>
        <v>10.617106959706959</v>
      </c>
      <c r="AJ99" s="43">
        <f ca="1">_xll.BInterpol('Base IPCA'!$C$3:$C$13,'Base IPCA'!$D$3:$D$13,AH99,"Cubic","Extrapolate=Linear","MultiX=Average","Skip=True","Sort=True")</f>
        <v>10.838923443223443</v>
      </c>
    </row>
    <row r="100" spans="14:36" x14ac:dyDescent="0.25">
      <c r="O100" t="s">
        <v>116</v>
      </c>
      <c r="P100" s="52" t="str">
        <f t="shared" si="37"/>
        <v>LFSN210099R</v>
      </c>
      <c r="Q100" s="85">
        <f t="shared" ref="Q100:AB100" si="41">Q48*113.01235875</f>
        <v>0</v>
      </c>
      <c r="R100" s="85">
        <f t="shared" si="41"/>
        <v>0</v>
      </c>
      <c r="S100" s="85">
        <f t="shared" si="41"/>
        <v>113.01235875</v>
      </c>
      <c r="T100" s="85">
        <f t="shared" si="41"/>
        <v>0</v>
      </c>
      <c r="U100" s="85">
        <f t="shared" si="41"/>
        <v>113.01235875</v>
      </c>
      <c r="V100" s="85">
        <f t="shared" si="41"/>
        <v>0</v>
      </c>
      <c r="W100" s="85">
        <f t="shared" si="41"/>
        <v>0</v>
      </c>
      <c r="X100" s="85">
        <f t="shared" si="41"/>
        <v>0</v>
      </c>
      <c r="Y100" s="85">
        <f t="shared" si="41"/>
        <v>0</v>
      </c>
      <c r="Z100" s="85">
        <f t="shared" si="41"/>
        <v>0</v>
      </c>
      <c r="AA100" s="85">
        <f t="shared" si="41"/>
        <v>0</v>
      </c>
      <c r="AB100" s="85">
        <f t="shared" si="41"/>
        <v>0</v>
      </c>
      <c r="AC100" s="55">
        <f t="shared" si="27"/>
        <v>226.02471750000001</v>
      </c>
      <c r="AD100" s="5" t="e">
        <f t="shared" ca="1" si="38"/>
        <v>#VALUE!</v>
      </c>
      <c r="AH100" s="42">
        <f t="shared" ca="1" si="32"/>
        <v>45882</v>
      </c>
      <c r="AI100" s="43">
        <f ca="1">_xll.BInterpol('Base IPCA'!$C$3:$C$13,'Base IPCA'!$E$3:$E$13,AH100,"Cubic","Extrapolate=Linear","MultiX=Average","Skip=True","Sort=True")</f>
        <v>10.78120879120879</v>
      </c>
      <c r="AJ100" s="43">
        <f ca="1">_xll.BInterpol('Base IPCA'!$C$3:$C$13,'Base IPCA'!$D$3:$D$13,AH100,"Cubic","Extrapolate=Linear","MultiX=Average","Skip=True","Sort=True")</f>
        <v>10.835184249084248</v>
      </c>
    </row>
    <row r="101" spans="14:36" x14ac:dyDescent="0.25">
      <c r="O101" t="s">
        <v>116</v>
      </c>
      <c r="P101" s="52" t="str">
        <f t="shared" si="37"/>
        <v>NTN-B26</v>
      </c>
      <c r="Q101" s="85">
        <f t="shared" ref="Q101:AB101" si="42">Q49*VLOOKUP($P101,$B$3:$J$13,6,0)</f>
        <v>0</v>
      </c>
      <c r="R101" s="85">
        <f t="shared" si="42"/>
        <v>0</v>
      </c>
      <c r="S101" s="85">
        <f t="shared" si="42"/>
        <v>0</v>
      </c>
      <c r="T101" s="85">
        <f t="shared" si="42"/>
        <v>0</v>
      </c>
      <c r="U101" s="85">
        <f t="shared" si="42"/>
        <v>0</v>
      </c>
      <c r="V101" s="85">
        <f t="shared" si="42"/>
        <v>0</v>
      </c>
      <c r="W101" s="85">
        <f t="shared" si="42"/>
        <v>0</v>
      </c>
      <c r="X101" s="85">
        <f t="shared" si="42"/>
        <v>0</v>
      </c>
      <c r="Y101" s="85">
        <f t="shared" si="42"/>
        <v>0</v>
      </c>
      <c r="Z101" s="85">
        <f t="shared" si="42"/>
        <v>0</v>
      </c>
      <c r="AA101" s="85">
        <f t="shared" si="42"/>
        <v>0</v>
      </c>
      <c r="AB101" s="85">
        <f t="shared" si="42"/>
        <v>22.008330987569934</v>
      </c>
      <c r="AC101" s="55">
        <f t="shared" si="27"/>
        <v>22.008330987569934</v>
      </c>
      <c r="AD101" s="5" t="e">
        <f t="shared" ca="1" si="38"/>
        <v>#VALUE!</v>
      </c>
      <c r="AH101" s="42">
        <f t="shared" ca="1" si="32"/>
        <v>45883</v>
      </c>
      <c r="AI101" s="43">
        <f ca="1">_xll.BInterpol('Base IPCA'!$C$3:$C$13,'Base IPCA'!$E$3:$E$13,AH101,"Cubic","Extrapolate=Linear","MultiX=Average","Skip=True","Sort=True")</f>
        <v>10.608786813186814</v>
      </c>
      <c r="AJ101" s="43">
        <f ca="1">_xll.BInterpol('Base IPCA'!$C$3:$C$13,'Base IPCA'!$D$3:$D$13,AH101,"Cubic","Extrapolate=Linear","MultiX=Average","Skip=True","Sort=True")</f>
        <v>10.831445054945053</v>
      </c>
    </row>
    <row r="102" spans="14:36" x14ac:dyDescent="0.25">
      <c r="O102" t="str">
        <f>$P50</f>
        <v>DAPAGO26</v>
      </c>
      <c r="P102" s="52" t="str">
        <f t="shared" si="37"/>
        <v>DAPAGO26</v>
      </c>
      <c r="Q102" s="99">
        <f t="shared" ref="Q102:AB102" ca="1" si="43">Q50*VLOOKUP($P102,$B$18:$M$26,12,0)</f>
        <v>0</v>
      </c>
      <c r="R102" s="100">
        <f t="shared" ca="1" si="43"/>
        <v>0</v>
      </c>
      <c r="S102" s="100">
        <f t="shared" ca="1" si="43"/>
        <v>0</v>
      </c>
      <c r="T102" s="100">
        <f t="shared" ca="1" si="43"/>
        <v>0</v>
      </c>
      <c r="U102" s="100">
        <f t="shared" ca="1" si="43"/>
        <v>0</v>
      </c>
      <c r="V102" s="100">
        <f t="shared" ca="1" si="43"/>
        <v>124.15014832784072</v>
      </c>
      <c r="W102" s="100">
        <f t="shared" ca="1" si="43"/>
        <v>0</v>
      </c>
      <c r="X102" s="100">
        <f t="shared" ca="1" si="43"/>
        <v>443.39338688514545</v>
      </c>
      <c r="Y102" s="100">
        <f t="shared" ca="1" si="43"/>
        <v>0</v>
      </c>
      <c r="Z102" s="100">
        <f t="shared" ca="1" si="43"/>
        <v>0</v>
      </c>
      <c r="AA102" s="100">
        <f t="shared" ca="1" si="43"/>
        <v>0</v>
      </c>
      <c r="AB102" s="101">
        <f t="shared" ca="1" si="43"/>
        <v>0</v>
      </c>
      <c r="AC102" s="55">
        <f ca="1">SUM(Q102:AB102)</f>
        <v>567.54353521298617</v>
      </c>
      <c r="AD102" s="5" t="e">
        <f t="shared" ca="1" si="38"/>
        <v>#VALUE!</v>
      </c>
      <c r="AH102" s="42">
        <f t="shared" ca="1" si="32"/>
        <v>45884</v>
      </c>
      <c r="AI102" s="43">
        <f ca="1">_xll.BInterpol('Base IPCA'!$C$3:$C$13,'Base IPCA'!$E$3:$E$13,AH102,"Cubic","Extrapolate=Linear","MultiX=Average","Skip=True","Sort=True")</f>
        <v>10.773736263736264</v>
      </c>
      <c r="AJ102" s="43">
        <f ca="1">_xll.BInterpol('Base IPCA'!$C$3:$C$13,'Base IPCA'!$D$3:$D$13,AH102,"Cubic","Extrapolate=Linear","MultiX=Average","Skip=True","Sort=True")</f>
        <v>10.675009157509159</v>
      </c>
    </row>
    <row r="103" spans="14:36" x14ac:dyDescent="0.25">
      <c r="O103" t="str">
        <f>$P51</f>
        <v>DAPMAI27</v>
      </c>
      <c r="P103" s="52" t="str">
        <f t="shared" si="37"/>
        <v>DAPMAI27</v>
      </c>
      <c r="Q103" s="99">
        <f t="shared" ref="Q103:AB103" ca="1" si="44">Q51*VLOOKUP($P103,$B$18:$M$26,12,0)</f>
        <v>0</v>
      </c>
      <c r="R103" s="100">
        <f t="shared" ca="1" si="44"/>
        <v>0</v>
      </c>
      <c r="S103" s="100">
        <f t="shared" ca="1" si="44"/>
        <v>0</v>
      </c>
      <c r="T103" s="100">
        <f t="shared" ca="1" si="44"/>
        <v>0</v>
      </c>
      <c r="U103" s="100">
        <f t="shared" ca="1" si="44"/>
        <v>0</v>
      </c>
      <c r="V103" s="100">
        <f t="shared" ca="1" si="44"/>
        <v>138.36403262001113</v>
      </c>
      <c r="W103" s="100">
        <f t="shared" ca="1" si="44"/>
        <v>0</v>
      </c>
      <c r="X103" s="100">
        <f t="shared" ca="1" si="44"/>
        <v>553.45613048004452</v>
      </c>
      <c r="Y103" s="100">
        <f t="shared" ca="1" si="44"/>
        <v>0</v>
      </c>
      <c r="Z103" s="100">
        <f t="shared" ca="1" si="44"/>
        <v>0</v>
      </c>
      <c r="AA103" s="100">
        <f t="shared" ca="1" si="44"/>
        <v>0</v>
      </c>
      <c r="AB103" s="101">
        <f t="shared" ca="1" si="44"/>
        <v>0</v>
      </c>
      <c r="AC103" s="55">
        <f t="shared" ca="1" si="27"/>
        <v>691.82016310005565</v>
      </c>
      <c r="AD103" s="5" t="e">
        <f t="shared" ca="1" si="38"/>
        <v>#VALUE!</v>
      </c>
      <c r="AH103" s="42">
        <f t="shared" ca="1" si="32"/>
        <v>45885</v>
      </c>
      <c r="AI103" s="43">
        <f ca="1">_xll.BInterpol('Base IPCA'!$C$3:$C$13,'Base IPCA'!$E$3:$E$13,AH103,"Cubic","Extrapolate=Linear","MultiX=Average","Skip=True","Sort=True")</f>
        <v>10.77</v>
      </c>
      <c r="AJ103" s="43">
        <f ca="1">_xll.BInterpol('Base IPCA'!$C$3:$C$13,'Base IPCA'!$D$3:$D$13,AH103,"Cubic","Extrapolate=Linear","MultiX=Average","Skip=True","Sort=True")</f>
        <v>10.823966666666665</v>
      </c>
    </row>
    <row r="104" spans="14:36" ht="15.75" thickBot="1" x14ac:dyDescent="0.3">
      <c r="O104" t="str">
        <f>$P52</f>
        <v>DAPMAI35</v>
      </c>
      <c r="P104" s="53" t="str">
        <f t="shared" si="37"/>
        <v>DAPMAI35</v>
      </c>
      <c r="Q104" s="102">
        <f t="shared" ref="Q104:AB104" ca="1" si="45">Q52*VLOOKUP($P104,$B$18:$M$26,12,0)</f>
        <v>0</v>
      </c>
      <c r="R104" s="103">
        <f t="shared" ca="1" si="45"/>
        <v>0</v>
      </c>
      <c r="S104" s="103">
        <f t="shared" ca="1" si="45"/>
        <v>0</v>
      </c>
      <c r="T104" s="103">
        <f t="shared" ca="1" si="45"/>
        <v>0</v>
      </c>
      <c r="U104" s="103">
        <f t="shared" ca="1" si="45"/>
        <v>0</v>
      </c>
      <c r="V104" s="103">
        <f t="shared" ca="1" si="45"/>
        <v>0</v>
      </c>
      <c r="W104" s="103">
        <f t="shared" ca="1" si="45"/>
        <v>0</v>
      </c>
      <c r="X104" s="103">
        <f t="shared" ca="1" si="45"/>
        <v>0</v>
      </c>
      <c r="Y104" s="103">
        <f t="shared" ca="1" si="45"/>
        <v>0</v>
      </c>
      <c r="Z104" s="103">
        <f t="shared" ca="1" si="45"/>
        <v>0</v>
      </c>
      <c r="AA104" s="103">
        <f t="shared" ca="1" si="45"/>
        <v>0</v>
      </c>
      <c r="AB104" s="104">
        <f t="shared" ca="1" si="45"/>
        <v>0</v>
      </c>
      <c r="AC104" s="55">
        <f t="shared" ca="1" si="27"/>
        <v>0</v>
      </c>
      <c r="AD104" s="5" t="e">
        <f t="shared" ca="1" si="38"/>
        <v>#VALUE!</v>
      </c>
      <c r="AH104" s="42">
        <f t="shared" ca="1" si="32"/>
        <v>45886</v>
      </c>
      <c r="AI104" s="43">
        <f ca="1">_xll.BInterpol('Base IPCA'!$C$3:$C$13,'Base IPCA'!$E$3:$E$13,AH104,"Cubic","Extrapolate=Linear","MultiX=Average","Skip=True","Sort=True")</f>
        <v>10.766263736263737</v>
      </c>
      <c r="AJ104" s="43">
        <f ca="1">_xll.BInterpol('Base IPCA'!$C$3:$C$13,'Base IPCA'!$D$3:$D$13,AH104,"Cubic","Extrapolate=Linear","MultiX=Average","Skip=True","Sort=True")</f>
        <v>10.820227472527471</v>
      </c>
    </row>
    <row r="105" spans="14:36" ht="15.75" thickBot="1" x14ac:dyDescent="0.3">
      <c r="Q105" s="63" t="e">
        <f t="shared" ref="Q105:AC105" ca="1" si="46">SUM(Q55:Q104)</f>
        <v>#VALUE!</v>
      </c>
      <c r="R105" s="64" t="e">
        <f t="shared" ca="1" si="46"/>
        <v>#VALUE!</v>
      </c>
      <c r="S105" s="64" t="e">
        <f t="shared" ca="1" si="46"/>
        <v>#VALUE!</v>
      </c>
      <c r="T105" s="64" t="e">
        <f t="shared" ca="1" si="46"/>
        <v>#VALUE!</v>
      </c>
      <c r="U105" s="64" t="e">
        <f t="shared" ca="1" si="46"/>
        <v>#VALUE!</v>
      </c>
      <c r="V105" s="64" t="e">
        <f t="shared" ca="1" si="46"/>
        <v>#VALUE!</v>
      </c>
      <c r="W105" s="64" t="e">
        <f t="shared" ca="1" si="46"/>
        <v>#VALUE!</v>
      </c>
      <c r="X105" s="64" t="e">
        <f t="shared" ca="1" si="46"/>
        <v>#VALUE!</v>
      </c>
      <c r="Y105" s="64" t="e">
        <f t="shared" ca="1" si="46"/>
        <v>#VALUE!</v>
      </c>
      <c r="Z105" s="64" t="e">
        <f t="shared" ca="1" si="46"/>
        <v>#VALUE!</v>
      </c>
      <c r="AA105" s="64" t="e">
        <f t="shared" ca="1" si="46"/>
        <v>#VALUE!</v>
      </c>
      <c r="AB105" s="57" t="e">
        <f t="shared" ca="1" si="46"/>
        <v>#VALUE!</v>
      </c>
      <c r="AC105" s="65" t="e">
        <f t="shared" ca="1" si="46"/>
        <v>#VALUE!</v>
      </c>
      <c r="AH105" s="42">
        <f t="shared" ca="1" si="32"/>
        <v>45887</v>
      </c>
      <c r="AI105" s="43">
        <f ca="1">_xll.BInterpol('Base IPCA'!$C$3:$C$13,'Base IPCA'!$E$3:$E$13,AH105,"Cubic","Extrapolate=Linear","MultiX=Average","Skip=True","Sort=True")</f>
        <v>10.762527472527472</v>
      </c>
      <c r="AJ105" s="43">
        <f ca="1">_xll.BInterpol('Base IPCA'!$C$3:$C$13,'Base IPCA'!$D$3:$D$13,AH105,"Cubic","Extrapolate=Linear","MultiX=Average","Skip=True","Sort=True")</f>
        <v>10.816488278388277</v>
      </c>
    </row>
    <row r="106" spans="14:36" ht="15.75" thickBot="1" x14ac:dyDescent="0.3">
      <c r="U106" s="140"/>
      <c r="AH106" s="42">
        <f t="shared" ca="1" si="32"/>
        <v>45888</v>
      </c>
      <c r="AI106" s="43">
        <f ca="1">_xll.BInterpol('Base IPCA'!$C$3:$C$13,'Base IPCA'!$E$3:$E$13,AH106,"Cubic","Extrapolate=Linear","MultiX=Average","Skip=True","Sort=True")</f>
        <v>10.587986446886447</v>
      </c>
      <c r="AJ106" s="43">
        <f ca="1">_xll.BInterpol('Base IPCA'!$C$3:$C$13,'Base IPCA'!$D$3:$D$13,AH106,"Cubic","Extrapolate=Linear","MultiX=Average","Skip=True","Sort=True")</f>
        <v>10.812749084249083</v>
      </c>
    </row>
    <row r="107" spans="14:36" ht="15.75" thickBot="1" x14ac:dyDescent="0.3">
      <c r="P107" s="45" t="s">
        <v>362</v>
      </c>
      <c r="Q107" s="48" t="str">
        <f t="shared" ref="Q107:AB107" si="47">Q2</f>
        <v>FIRF GERAES</v>
      </c>
      <c r="R107" s="49" t="str">
        <f t="shared" si="47"/>
        <v>FIRF GERAES 30</v>
      </c>
      <c r="S107" s="49" t="str">
        <f t="shared" si="47"/>
        <v>HORIZONTE</v>
      </c>
      <c r="T107" s="49" t="str">
        <f t="shared" si="47"/>
        <v>MANACA INFRA FIRF</v>
      </c>
      <c r="U107" s="49" t="str">
        <f t="shared" si="47"/>
        <v>BH FIRF INFRA</v>
      </c>
      <c r="V107" s="49" t="str">
        <f t="shared" si="47"/>
        <v>REAL FIM</v>
      </c>
      <c r="W107" s="49" t="str">
        <f t="shared" si="47"/>
        <v>RIO INFRA</v>
      </c>
      <c r="X107" s="49" t="str">
        <f t="shared" si="47"/>
        <v>JERA2026</v>
      </c>
      <c r="Y107" s="49" t="str">
        <f t="shared" si="47"/>
        <v>SANTANA</v>
      </c>
      <c r="Z107" s="49" t="str">
        <f t="shared" si="47"/>
        <v>BORDEAUX INFRA</v>
      </c>
      <c r="AA107" s="49" t="str">
        <f t="shared" si="47"/>
        <v>AF INVEST GERAES PREV</v>
      </c>
      <c r="AB107" s="50" t="str">
        <f t="shared" si="47"/>
        <v>TOPAZIO INFRA</v>
      </c>
      <c r="AC107" s="45" t="s">
        <v>159</v>
      </c>
      <c r="AH107" s="42">
        <f t="shared" ca="1" si="32"/>
        <v>45889</v>
      </c>
      <c r="AI107" s="43">
        <f ca="1">_xll.BInterpol('Base IPCA'!$C$3:$C$13,'Base IPCA'!$E$3:$E$13,AH107,"Cubic","Extrapolate=Linear","MultiX=Average","Skip=True","Sort=True")</f>
        <v>10.755054945054944</v>
      </c>
      <c r="AJ107" s="43">
        <f ca="1">_xll.BInterpol('Base IPCA'!$C$3:$C$13,'Base IPCA'!$D$3:$D$13,AH107,"Cubic","Extrapolate=Linear","MultiX=Average","Skip=True","Sort=True")</f>
        <v>10.654296703296705</v>
      </c>
    </row>
    <row r="108" spans="14:36" x14ac:dyDescent="0.25">
      <c r="P108" s="52" t="s">
        <v>177</v>
      </c>
      <c r="Q108" s="16" t="e">
        <f>SUMIFS(Estratégia!$F:$F,Estratégia!$C:$C,Q$107,Estratégia!$D:$D,$P108,Estratégia!$E:$E,"Hedge IPCA")*VLOOKUP($P108,$B$18:$M$26,12,0)</f>
        <v>#N/A</v>
      </c>
      <c r="R108" s="16" t="e">
        <f>SUMIFS(Estratégia!$F:$F,Estratégia!$C:$C,R$107,Estratégia!$D:$D,$P108,Estratégia!$E:$E,"Hedge IPCA")*VLOOKUP($P108,$B$18:$M$26,12,0)</f>
        <v>#N/A</v>
      </c>
      <c r="S108" s="16" t="e">
        <f>SUMIFS(Estratégia!$F:$F,Estratégia!$C:$C,S$107,Estratégia!$D:$D,$P108,Estratégia!$E:$E,"Hedge IPCA")*VLOOKUP($P108,$B$18:$M$26,12,0)</f>
        <v>#N/A</v>
      </c>
      <c r="T108" s="16" t="e">
        <f>SUMIFS(Estratégia!$F:$F,Estratégia!$C:$C,T$107,Estratégia!$D:$D,$P108,Estratégia!$E:$E,"Hedge IPCA")*VLOOKUP($P108,$B$18:$M$26,12,0)</f>
        <v>#N/A</v>
      </c>
      <c r="U108" s="16" t="e">
        <f>SUMIFS(Estratégia!$F:$F,Estratégia!$C:$C,U$107,Estratégia!$D:$D,$P108,Estratégia!$E:$E,"Hedge IPCA")*VLOOKUP($P108,$B$18:$M$26,12,0)</f>
        <v>#N/A</v>
      </c>
      <c r="V108" s="16" t="e">
        <f>SUMIFS(Estratégia!$F:$F,Estratégia!$C:$C,V$107,Estratégia!$D:$D,$P108,Estratégia!$E:$E,"Hedge IPCA")*VLOOKUP($P108,$B$18:$M$26,12,0)</f>
        <v>#N/A</v>
      </c>
      <c r="W108" s="16" t="e">
        <f>SUMIFS(Estratégia!$F:$F,Estratégia!$C:$C,W$107,Estratégia!$D:$D,$P108,Estratégia!$E:$E,"Hedge IPCA")*VLOOKUP($P108,$B$18:$M$26,12,0)</f>
        <v>#N/A</v>
      </c>
      <c r="X108" s="16" t="e">
        <f>SUMIFS(Estratégia!$F:$F,Estratégia!$C:$C,X$107,Estratégia!$D:$D,$P108,Estratégia!$E:$E,"Hedge IPCA")*VLOOKUP($P108,$B$18:$M$26,12,0)</f>
        <v>#N/A</v>
      </c>
      <c r="Y108" s="16" t="e">
        <f>SUMIFS(Estratégia!$F:$F,Estratégia!$C:$C,Y$107,Estratégia!$D:$D,$P108,Estratégia!$E:$E,"Hedge IPCA")*VLOOKUP($P108,$B$18:$M$26,12,0)</f>
        <v>#N/A</v>
      </c>
      <c r="Z108" s="16" t="e">
        <f>SUMIFS(Estratégia!$F:$F,Estratégia!$C:$C,Z$107,Estratégia!$D:$D,$P108,Estratégia!$E:$E,"Hedge IPCA")*VLOOKUP($P108,$B$18:$M$26,12,0)</f>
        <v>#N/A</v>
      </c>
      <c r="AA108" s="16" t="e">
        <f>SUMIFS(Estratégia!$F:$F,Estratégia!$C:$C,AA$107,Estratégia!$D:$D,$P108,Estratégia!$E:$E,"Hedge IPCA")*VLOOKUP($P108,$B$18:$M$26,12,0)</f>
        <v>#N/A</v>
      </c>
      <c r="AB108" s="16" t="e">
        <f>SUMIFS(Estratégia!$F:$F,Estratégia!$C:$C,AB$107,Estratégia!$D:$D,$P108,Estratégia!$E:$E,"Hedge IPCA")*VLOOKUP($P108,$B$18:$M$26,12,0)</f>
        <v>#N/A</v>
      </c>
      <c r="AC108" s="55" t="e">
        <f t="shared" ref="AC108:AC116" si="48">SUM(Q108:AB108)</f>
        <v>#N/A</v>
      </c>
      <c r="AH108" s="42">
        <f t="shared" ca="1" si="32"/>
        <v>45890</v>
      </c>
      <c r="AI108" s="43">
        <f ca="1">_xll.BInterpol('Base IPCA'!$C$3:$C$13,'Base IPCA'!$E$3:$E$13,AH108,"Cubic","Extrapolate=Linear","MultiX=Average","Skip=True","Sort=True")</f>
        <v>10.751318681318681</v>
      </c>
      <c r="AJ108" s="43">
        <f ca="1">_xll.BInterpol('Base IPCA'!$C$3:$C$13,'Base IPCA'!$D$3:$D$13,AH108,"Cubic","Extrapolate=Linear","MultiX=Average","Skip=True","Sort=True")</f>
        <v>10.650154212454213</v>
      </c>
    </row>
    <row r="109" spans="14:36" x14ac:dyDescent="0.25">
      <c r="P109" s="52" t="s">
        <v>116</v>
      </c>
      <c r="Q109" s="16">
        <f ca="1">SUMIFS(Estratégia!$F:$F,Estratégia!$C:$C,Q$107,Estratégia!$D:$D,$P109,Estratégia!$E:$E,"Hedge IPCA")*VLOOKUP($P109,$B$18:$M$26,12,0)</f>
        <v>-124.15014832784072</v>
      </c>
      <c r="R109" s="16">
        <f ca="1">SUMIFS(Estratégia!$F:$F,Estratégia!$C:$C,R$107,Estratégia!$D:$D,$P109,Estratégia!$E:$E,"Hedge IPCA")*VLOOKUP($P109,$B$18:$M$26,12,0)</f>
        <v>-106.41441285243491</v>
      </c>
      <c r="S109" s="16">
        <f ca="1">SUMIFS(Estratégia!$F:$F,Estratégia!$C:$C,S$107,Estratégia!$D:$D,$P109,Estratégia!$E:$E,"Hedge IPCA")*VLOOKUP($P109,$B$18:$M$26,12,0)</f>
        <v>-301.5075030818989</v>
      </c>
      <c r="T109" s="16">
        <f ca="1">SUMIFS(Estratégia!$F:$F,Estratégia!$C:$C,T$107,Estratégia!$D:$D,$P109,Estratégia!$E:$E,"Hedge IPCA")*VLOOKUP($P109,$B$18:$M$26,12,0)</f>
        <v>-17.735735475405818</v>
      </c>
      <c r="U109" s="16">
        <f ca="1">SUMIFS(Estratégia!$F:$F,Estratégia!$C:$C,U$107,Estratégia!$D:$D,$P109,Estratégia!$E:$E,"Hedge IPCA")*VLOOKUP($P109,$B$18:$M$26,12,0)</f>
        <v>-620.75074163920362</v>
      </c>
      <c r="V109" s="16">
        <f ca="1">SUMIFS(Estratégia!$F:$F,Estratégia!$C:$C,V$107,Estratégia!$D:$D,$P109,Estratégia!$E:$E,"Hedge IPCA")*VLOOKUP($P109,$B$18:$M$26,12,0)</f>
        <v>-141.88588380324654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-567.54353521298617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-248.30029665568145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-177.35735475405818</v>
      </c>
      <c r="AC109" s="55">
        <f t="shared" ca="1" si="48"/>
        <v>-2305.6456118027563</v>
      </c>
      <c r="AH109" s="42">
        <f t="shared" ca="1" si="32"/>
        <v>45891</v>
      </c>
      <c r="AI109" s="43">
        <f ca="1">_xll.BInterpol('Base IPCA'!$C$3:$C$13,'Base IPCA'!$E$3:$E$13,AH109,"Cubic","Extrapolate=Linear","MultiX=Average","Skip=True","Sort=True")</f>
        <v>10.747582417582418</v>
      </c>
      <c r="AJ109" s="43">
        <f ca="1">_xll.BInterpol('Base IPCA'!$C$3:$C$13,'Base IPCA'!$D$3:$D$13,AH109,"Cubic","Extrapolate=Linear","MultiX=Average","Skip=True","Sort=True")</f>
        <v>10.646011721611721</v>
      </c>
    </row>
    <row r="110" spans="14:36" x14ac:dyDescent="0.25">
      <c r="P110" s="52" t="s">
        <v>313</v>
      </c>
      <c r="Q110" s="16">
        <f ca="1">SUMIFS(Estratégia!$F:$F,Estratégia!$C:$C,Q$107,Estratégia!$D:$D,$P110,Estratégia!$E:$E,"Hedge IPCA")*VLOOKUP($P110,$B$18:$M$26,12,0)</f>
        <v>-138.36403262001113</v>
      </c>
      <c r="R110" s="16">
        <f ca="1">SUMIFS(Estratégia!$F:$F,Estratégia!$C:$C,R$107,Estratégia!$D:$D,$P110,Estratégia!$E:$E,"Hedge IPCA")*VLOOKUP($P110,$B$18:$M$26,12,0)</f>
        <v>-110.6912260960089</v>
      </c>
      <c r="S110" s="16">
        <f ca="1">SUMIFS(Estratégia!$F:$F,Estratégia!$C:$C,S$107,Estratégia!$D:$D,$P110,Estratégia!$E:$E,"Hedge IPCA")*VLOOKUP($P110,$B$18:$M$26,12,0)</f>
        <v>-166.03683914401336</v>
      </c>
      <c r="T110" s="16">
        <f ca="1">SUMIFS(Estratégia!$F:$F,Estratégia!$C:$C,T$107,Estratégia!$D:$D,$P110,Estratégia!$E:$E,"Hedge IPCA")*VLOOKUP($P110,$B$18:$M$26,12,0)</f>
        <v>-27.672806524002226</v>
      </c>
      <c r="U110" s="16">
        <f ca="1">SUMIFS(Estratégia!$F:$F,Estratégia!$C:$C,U$107,Estratégia!$D:$D,$P110,Estratégia!$E:$E,"Hedge IPCA")*VLOOKUP($P110,$B$18:$M$26,12,0)</f>
        <v>-1355.9675196761091</v>
      </c>
      <c r="V110" s="16">
        <f ca="1">SUMIFS(Estratégia!$F:$F,Estratégia!$C:$C,V$107,Estratégia!$D:$D,$P110,Estratégia!$E:$E,"Hedge IPCA")*VLOOKUP($P110,$B$18:$M$26,12,0)</f>
        <v>-166.03683914401336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-581.12893700404675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-498.11051743204007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-332.07367828802671</v>
      </c>
      <c r="AC110" s="55">
        <f t="shared" ca="1" si="48"/>
        <v>-3376.0823959282716</v>
      </c>
      <c r="AH110" s="42">
        <f t="shared" ca="1" si="32"/>
        <v>45892</v>
      </c>
      <c r="AI110" s="43">
        <f ca="1">_xll.BInterpol('Base IPCA'!$C$3:$C$13,'Base IPCA'!$E$3:$E$13,AH110,"Cubic","Extrapolate=Linear","MultiX=Average","Skip=True","Sort=True")</f>
        <v>10.743846153846153</v>
      </c>
      <c r="AJ110" s="43">
        <f ca="1">_xll.BInterpol('Base IPCA'!$C$3:$C$13,'Base IPCA'!$D$3:$D$13,AH110,"Cubic","Extrapolate=Linear","MultiX=Average","Skip=True","Sort=True")</f>
        <v>10.641869230769231</v>
      </c>
    </row>
    <row r="111" spans="14:36" x14ac:dyDescent="0.25">
      <c r="N111"/>
      <c r="P111" s="52" t="s">
        <v>179</v>
      </c>
      <c r="Q111" s="16">
        <f ca="1">SUMIFS(Estratégia!$F:$F,Estratégia!$C:$C,Q$107,Estratégia!$D:$D,$P111,Estratégia!$E:$E,"Hedge IPCA")*VLOOKUP($P111,$B$18:$M$26,12,0)</f>
        <v>-168.95339140947908</v>
      </c>
      <c r="R111" s="16">
        <f ca="1">SUMIFS(Estratégia!$F:$F,Estratégia!$C:$C,R$107,Estratégia!$D:$D,$P111,Estratégia!$E:$E,"Hedge IPCA")*VLOOKUP($P111,$B$18:$M$26,12,0)</f>
        <v>-168.95339140947908</v>
      </c>
      <c r="S111" s="16">
        <f ca="1">SUMIFS(Estratégia!$F:$F,Estratégia!$C:$C,S$107,Estratégia!$D:$D,$P111,Estratégia!$E:$E,"Hedge IPCA")*VLOOKUP($P111,$B$18:$M$26,12,0)</f>
        <v>-253.43008711421862</v>
      </c>
      <c r="T111" s="16">
        <f ca="1">SUMIFS(Estratégia!$F:$F,Estratégia!$C:$C,T$107,Estratégia!$D:$D,$P111,Estratégia!$E:$E,"Hedge IPCA")*VLOOKUP($P111,$B$18:$M$26,12,0)</f>
        <v>-168.95339140947908</v>
      </c>
      <c r="U111" s="16">
        <f ca="1">SUMIFS(Estratégia!$F:$F,Estratégia!$C:$C,U$107,Estratégia!$D:$D,$P111,Estratégia!$E:$E,"Hedge IPCA")*VLOOKUP($P111,$B$18:$M$26,12,0)</f>
        <v>-2323.1091318803374</v>
      </c>
      <c r="V111" s="16">
        <f ca="1">SUMIFS(Estratégia!$F:$F,Estratégia!$C:$C,V$107,Estratégia!$D:$D,$P111,Estratégia!$E:$E,"Hedge IPCA")*VLOOKUP($P111,$B$18:$M$26,12,0)</f>
        <v>-42.23834785236977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-42.23834785236977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-1055.9586963092443</v>
      </c>
      <c r="AA111" s="16">
        <f ca="1">SUMIFS(Estratégia!$F:$F,Estratégia!$C:$C,AA$107,Estratégia!$D:$D,$P111,Estratégia!$E:$E,"Hedge IPCA")*VLOOKUP($P111,$B$18:$M$26,12,0)</f>
        <v>-42.23834785236977</v>
      </c>
      <c r="AB111" s="16">
        <f ca="1">SUMIFS(Estratégia!$F:$F,Estratégia!$C:$C,AB$107,Estratégia!$D:$D,$P111,Estratégia!$E:$E,"Hedge IPCA")*VLOOKUP($P111,$B$18:$M$26,12,0)</f>
        <v>-760.29026134265587</v>
      </c>
      <c r="AC111" s="55">
        <f t="shared" ca="1" si="48"/>
        <v>-5026.3633944320027</v>
      </c>
      <c r="AH111" s="42">
        <f t="shared" ca="1" si="32"/>
        <v>45893</v>
      </c>
      <c r="AI111" s="43">
        <f ca="1">_xll.BInterpol('Base IPCA'!$C$3:$C$13,'Base IPCA'!$E$3:$E$13,AH111,"Cubic","Extrapolate=Linear","MultiX=Average","Skip=True","Sort=True")</f>
        <v>10.74010989010989</v>
      </c>
      <c r="AJ111" s="43">
        <f ca="1">_xll.BInterpol('Base IPCA'!$C$3:$C$13,'Base IPCA'!$D$3:$D$13,AH111,"Cubic","Extrapolate=Linear","MultiX=Average","Skip=True","Sort=True")</f>
        <v>10.637726739926741</v>
      </c>
    </row>
    <row r="112" spans="14:36" x14ac:dyDescent="0.25">
      <c r="P112" s="52" t="s">
        <v>1218</v>
      </c>
      <c r="Q112" s="16">
        <f ca="1">SUMIFS(Estratégia!$F:$F,Estratégia!$C:$C,Q$107,Estratégia!$D:$D,$P112,Estratégia!$E:$E,"Hedge IPCA")*VLOOKUP($P112,$B$18:$M$26,12,0)</f>
        <v>-199.19745453435462</v>
      </c>
      <c r="R112" s="16">
        <f ca="1">SUMIFS(Estratégia!$F:$F,Estratégia!$C:$C,R$107,Estratégia!$D:$D,$P112,Estratégia!$E:$E,"Hedge IPCA")*VLOOKUP($P112,$B$18:$M$26,12,0)</f>
        <v>-199.19745453435462</v>
      </c>
      <c r="S112" s="16">
        <f ca="1">SUMIFS(Estratégia!$F:$F,Estratégia!$C:$C,S$107,Estratégia!$D:$D,$P112,Estratégia!$E:$E,"Hedge IPCA")*VLOOKUP($P112,$B$18:$M$26,12,0)</f>
        <v>-248.99681816794327</v>
      </c>
      <c r="T112" s="16">
        <f ca="1">SUMIFS(Estratégia!$F:$F,Estratégia!$C:$C,T$107,Estratégia!$D:$D,$P112,Estratégia!$E:$E,"Hedge IPCA")*VLOOKUP($P112,$B$18:$M$26,12,0)</f>
        <v>-298.79618180153193</v>
      </c>
      <c r="U112" s="16">
        <f ca="1">SUMIFS(Estratégia!$F:$F,Estratégia!$C:$C,U$107,Estratégia!$D:$D,$P112,Estratégia!$E:$E,"Hedge IPCA")*VLOOKUP($P112,$B$18:$M$26,12,0)</f>
        <v>-4183.146545221447</v>
      </c>
      <c r="V112" s="16">
        <f ca="1">SUMIFS(Estratégia!$F:$F,Estratégia!$C:$C,V$107,Estratégia!$D:$D,$P112,Estratégia!$E:$E,"Hedge IPCA")*VLOOKUP($P112,$B$18:$M$26,12,0)</f>
        <v>-49.799363633588655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-49.799363633588655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-1942.1751817099575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-995.9872726717731</v>
      </c>
      <c r="AC112" s="55">
        <f t="shared" ref="AC112" ca="1" si="49">SUM(Q112:AB112)</f>
        <v>-8167.0956359085394</v>
      </c>
      <c r="AH112" s="42">
        <f t="shared" ca="1" si="32"/>
        <v>45894</v>
      </c>
      <c r="AI112" s="43">
        <f ca="1">_xll.BInterpol('Base IPCA'!$C$3:$C$13,'Base IPCA'!$E$3:$E$13,AH112,"Cubic","Extrapolate=Linear","MultiX=Average","Skip=True","Sort=True")</f>
        <v>10.736373626373625</v>
      </c>
      <c r="AJ112" s="43">
        <f ca="1">_xll.BInterpol('Base IPCA'!$C$3:$C$13,'Base IPCA'!$D$3:$D$13,AH112,"Cubic","Extrapolate=Linear","MultiX=Average","Skip=True","Sort=True")</f>
        <v>10.633584249084249</v>
      </c>
    </row>
    <row r="113" spans="15:36" x14ac:dyDescent="0.25">
      <c r="P113" s="52" t="s">
        <v>180</v>
      </c>
      <c r="Q113" s="16">
        <f ca="1">SUMIFS(Estratégia!$F:$F,Estratégia!$C:$C,Q$107,Estratégia!$D:$D,$P113,Estratégia!$E:$E,"Hedge IPCA")*VLOOKUP($P113,$B$18:$M$26,12,0)</f>
        <v>-423.88191056381038</v>
      </c>
      <c r="R113" s="16">
        <f ca="1">SUMIFS(Estratégia!$F:$F,Estratégia!$C:$C,R$107,Estratégia!$D:$D,$P113,Estratégia!$E:$E,"Hedge IPCA")*VLOOKUP($P113,$B$18:$M$26,12,0)</f>
        <v>-302.77279325986456</v>
      </c>
      <c r="S113" s="16">
        <f ca="1">SUMIFS(Estratégia!$F:$F,Estratégia!$C:$C,S$107,Estratégia!$D:$D,$P113,Estratégia!$E:$E,"Hedge IPCA")*VLOOKUP($P113,$B$18:$M$26,12,0)</f>
        <v>-484.43646921578329</v>
      </c>
      <c r="T113" s="16">
        <f ca="1">SUMIFS(Estratégia!$F:$F,Estratégia!$C:$C,T$107,Estratégia!$D:$D,$P113,Estratégia!$E:$E,"Hedge IPCA")*VLOOKUP($P113,$B$18:$M$26,12,0)</f>
        <v>-605.54558651972911</v>
      </c>
      <c r="U113" s="16">
        <f ca="1">SUMIFS(Estratégia!$F:$F,Estratégia!$C:$C,U$107,Estratégia!$D:$D,$P113,Estratégia!$E:$E,"Hedge IPCA")*VLOOKUP($P113,$B$18:$M$26,12,0)</f>
        <v>-11929.248054438664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-60.554558651972911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-4783.81013350586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-2785.5096979907539</v>
      </c>
      <c r="AC113" s="55">
        <f t="shared" ca="1" si="48"/>
        <v>-21375.759204146438</v>
      </c>
      <c r="AH113" s="42">
        <f t="shared" ca="1" si="32"/>
        <v>45895</v>
      </c>
      <c r="AI113" s="43">
        <f ca="1">_xll.BInterpol('Base IPCA'!$C$3:$C$13,'Base IPCA'!$E$3:$E$13,AH113,"Cubic","Extrapolate=Linear","MultiX=Average","Skip=True","Sort=True")</f>
        <v>10.732637362637362</v>
      </c>
      <c r="AJ113" s="43">
        <f ca="1">_xll.BInterpol('Base IPCA'!$C$3:$C$13,'Base IPCA'!$D$3:$D$13,AH113,"Cubic","Extrapolate=Linear","MultiX=Average","Skip=True","Sort=True")</f>
        <v>10.629441758241759</v>
      </c>
    </row>
    <row r="114" spans="15:36" ht="15" customHeight="1" x14ac:dyDescent="0.25">
      <c r="P114" s="52" t="s">
        <v>438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-73.344661578579689</v>
      </c>
      <c r="U114" s="16">
        <f ca="1">SUMIFS(Estratégia!$F:$F,Estratégia!$C:$C,U$107,Estratégia!$D:$D,$P114,Estratégia!$E:$E,"Hedge IPCA")*VLOOKUP($P114,$B$18:$M$26,12,0)</f>
        <v>-6821.0535268079111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-3153.8204478789266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-2347.0291705145501</v>
      </c>
      <c r="AC114" s="55">
        <f t="shared" ref="AC114" ca="1" si="50">SUM(Q114:AB114)</f>
        <v>-12395.247806779968</v>
      </c>
      <c r="AH114" s="42">
        <f t="shared" ca="1" si="32"/>
        <v>45896</v>
      </c>
      <c r="AI114" s="43">
        <f ca="1">_xll.BInterpol('Base IPCA'!$C$3:$C$13,'Base IPCA'!$E$3:$E$13,AH114,"Cubic","Extrapolate=Linear","MultiX=Average","Skip=True","Sort=True")</f>
        <v>10.728901098901098</v>
      </c>
      <c r="AJ114" s="43">
        <f ca="1">_xll.BInterpol('Base IPCA'!$C$3:$C$13,'Base IPCA'!$D$3:$D$13,AH114,"Cubic","Extrapolate=Linear","MultiX=Average","Skip=True","Sort=True")</f>
        <v>10.625299267399267</v>
      </c>
    </row>
    <row r="115" spans="15:36" ht="15.75" customHeight="1" x14ac:dyDescent="0.25">
      <c r="P115" s="52" t="s">
        <v>183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-84.327199276813189</v>
      </c>
      <c r="U115" s="16">
        <f ca="1">SUMIFS(Estratégia!$F:$F,Estratégia!$C:$C,U$107,Estratégia!$D:$D,$P115,Estratégia!$E:$E,"Hedge IPCA")*VLOOKUP($P115,$B$18:$M$26,12,0)</f>
        <v>-6155.8855472073628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-3626.0695689029671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-1939.5255833667034</v>
      </c>
      <c r="AC115" s="55">
        <f t="shared" ca="1" si="48"/>
        <v>-11805.807898753847</v>
      </c>
      <c r="AH115" s="42">
        <f t="shared" ca="1" si="32"/>
        <v>45897</v>
      </c>
      <c r="AI115" s="43">
        <f ca="1">_xll.BInterpol('Base IPCA'!$C$3:$C$13,'Base IPCA'!$E$3:$E$13,AH115,"Cubic","Extrapolate=Linear","MultiX=Average","Skip=True","Sort=True")</f>
        <v>10.725164835164835</v>
      </c>
      <c r="AJ115" s="43">
        <f ca="1">_xll.BInterpol('Base IPCA'!$C$3:$C$13,'Base IPCA'!$D$3:$D$13,AH115,"Cubic","Extrapolate=Linear","MultiX=Average","Skip=True","Sort=True")</f>
        <v>10.621156776556777</v>
      </c>
    </row>
    <row r="116" spans="15:36" ht="15.75" thickBot="1" x14ac:dyDescent="0.3">
      <c r="P116" s="53" t="s">
        <v>184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0</v>
      </c>
      <c r="U116" s="16">
        <f ca="1">SUMIFS(Estratégia!$F:$F,Estratégia!$C:$C,U$107,Estratégia!$D:$D,$P116,Estratégia!$E:$E,"Hedge IPCA")*VLOOKUP($P116,$B$18:$M$26,12,0)</f>
        <v>-4779.2045947279621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-1803.4734319728159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-811.56304438776715</v>
      </c>
      <c r="AC116" s="56">
        <f t="shared" ca="1" si="48"/>
        <v>-7394.2410710885451</v>
      </c>
      <c r="AH116" s="42">
        <f t="shared" ca="1" si="32"/>
        <v>45898</v>
      </c>
      <c r="AI116" s="43">
        <f ca="1">_xll.BInterpol('Base IPCA'!$C$3:$C$13,'Base IPCA'!$E$3:$E$13,AH116,"Cubic","Extrapolate=Linear","MultiX=Average","Skip=True","Sort=True")</f>
        <v>10.721428571428572</v>
      </c>
      <c r="AJ116" s="43">
        <f ca="1">_xll.BInterpol('Base IPCA'!$C$3:$C$13,'Base IPCA'!$D$3:$D$13,AH116,"Cubic","Extrapolate=Linear","MultiX=Average","Skip=True","Sort=True")</f>
        <v>10.617014285714287</v>
      </c>
    </row>
    <row r="117" spans="15:36" ht="15.75" thickBot="1" x14ac:dyDescent="0.3">
      <c r="Q117" s="66" t="e">
        <f t="shared" ref="Q117:AC117" si="51">SUM(Q108:Q116)</f>
        <v>#N/A</v>
      </c>
      <c r="R117" s="67" t="e">
        <f t="shared" si="51"/>
        <v>#N/A</v>
      </c>
      <c r="S117" s="67" t="e">
        <f t="shared" si="51"/>
        <v>#N/A</v>
      </c>
      <c r="T117" s="67" t="e">
        <f t="shared" si="51"/>
        <v>#N/A</v>
      </c>
      <c r="U117" s="67" t="e">
        <f t="shared" si="51"/>
        <v>#N/A</v>
      </c>
      <c r="V117" s="67" t="e">
        <f t="shared" si="51"/>
        <v>#N/A</v>
      </c>
      <c r="W117" s="67" t="e">
        <f t="shared" si="51"/>
        <v>#N/A</v>
      </c>
      <c r="X117" s="67" t="e">
        <f t="shared" si="51"/>
        <v>#N/A</v>
      </c>
      <c r="Y117" s="67" t="e">
        <f t="shared" si="51"/>
        <v>#N/A</v>
      </c>
      <c r="Z117" s="67" t="e">
        <f t="shared" si="51"/>
        <v>#N/A</v>
      </c>
      <c r="AA117" s="67" t="e">
        <f t="shared" si="51"/>
        <v>#N/A</v>
      </c>
      <c r="AB117" s="68" t="e">
        <f t="shared" si="51"/>
        <v>#N/A</v>
      </c>
      <c r="AC117" s="65" t="e">
        <f t="shared" si="51"/>
        <v>#N/A</v>
      </c>
      <c r="AH117" s="42">
        <f t="shared" ca="1" si="32"/>
        <v>45899</v>
      </c>
      <c r="AI117" s="43">
        <f ca="1">_xll.BInterpol('Base IPCA'!$C$3:$C$13,'Base IPCA'!$E$3:$E$13,AH117,"Cubic","Extrapolate=Linear","MultiX=Average","Skip=True","Sort=True")</f>
        <v>10.717692307692307</v>
      </c>
      <c r="AJ117" s="43">
        <f ca="1">_xll.BInterpol('Base IPCA'!$C$3:$C$13,'Base IPCA'!$D$3:$D$13,AH117,"Cubic","Extrapolate=Linear","MultiX=Average","Skip=True","Sort=True")</f>
        <v>10.612871794871795</v>
      </c>
    </row>
    <row r="118" spans="15:36" ht="15.75" thickBot="1" x14ac:dyDescent="0.3">
      <c r="Q118" s="3">
        <f t="shared" ref="Q118:AB118" ca="1" si="52">+IFERROR(Q117/Q105,0)</f>
        <v>0</v>
      </c>
      <c r="R118" s="3">
        <f t="shared" ca="1" si="52"/>
        <v>0</v>
      </c>
      <c r="S118" s="3">
        <f t="shared" ca="1" si="52"/>
        <v>0</v>
      </c>
      <c r="T118" s="3">
        <f t="shared" ca="1" si="52"/>
        <v>0</v>
      </c>
      <c r="U118" s="3">
        <f t="shared" ca="1" si="52"/>
        <v>0</v>
      </c>
      <c r="V118" s="3">
        <f t="shared" ca="1" si="52"/>
        <v>0</v>
      </c>
      <c r="W118" s="3">
        <f t="shared" ca="1" si="52"/>
        <v>0</v>
      </c>
      <c r="X118" s="3">
        <f t="shared" ca="1" si="52"/>
        <v>0</v>
      </c>
      <c r="Y118" s="3">
        <f t="shared" ca="1" si="52"/>
        <v>0</v>
      </c>
      <c r="Z118" s="3">
        <f t="shared" ca="1" si="52"/>
        <v>0</v>
      </c>
      <c r="AA118" s="3">
        <f t="shared" ca="1" si="52"/>
        <v>0</v>
      </c>
      <c r="AB118" s="3">
        <f t="shared" ca="1" si="52"/>
        <v>0</v>
      </c>
      <c r="AH118" s="42">
        <f t="shared" ca="1" si="32"/>
        <v>45900</v>
      </c>
      <c r="AI118" s="43">
        <f ca="1">_xll.BInterpol('Base IPCA'!$C$3:$C$13,'Base IPCA'!$E$3:$E$13,AH118,"Cubic","Extrapolate=Linear","MultiX=Average","Skip=True","Sort=True")</f>
        <v>10.713956043956044</v>
      </c>
      <c r="AJ118" s="43">
        <f ca="1">_xll.BInterpol('Base IPCA'!$C$3:$C$13,'Base IPCA'!$D$3:$D$13,AH118,"Cubic","Extrapolate=Linear","MultiX=Average","Skip=True","Sort=True")</f>
        <v>10.767878754578753</v>
      </c>
    </row>
    <row r="119" spans="15:36" ht="15.75" thickBot="1" x14ac:dyDescent="0.3">
      <c r="P119" s="69" t="s">
        <v>226</v>
      </c>
      <c r="Q119" s="63" t="e">
        <f t="shared" ref="Q119:AB119" ca="1" si="53">+Q117+Q105</f>
        <v>#N/A</v>
      </c>
      <c r="R119" s="64" t="e">
        <f t="shared" ca="1" si="53"/>
        <v>#N/A</v>
      </c>
      <c r="S119" s="64" t="e">
        <f t="shared" ca="1" si="53"/>
        <v>#N/A</v>
      </c>
      <c r="T119" s="64" t="e">
        <f t="shared" ca="1" si="53"/>
        <v>#N/A</v>
      </c>
      <c r="U119" s="64" t="e">
        <f t="shared" ca="1" si="53"/>
        <v>#N/A</v>
      </c>
      <c r="V119" s="64" t="e">
        <f t="shared" ca="1" si="53"/>
        <v>#N/A</v>
      </c>
      <c r="W119" s="64" t="e">
        <f t="shared" ca="1" si="53"/>
        <v>#N/A</v>
      </c>
      <c r="X119" s="64" t="e">
        <f t="shared" ca="1" si="53"/>
        <v>#N/A</v>
      </c>
      <c r="Y119" s="64" t="e">
        <f t="shared" ca="1" si="53"/>
        <v>#N/A</v>
      </c>
      <c r="Z119" s="64" t="e">
        <f t="shared" ca="1" si="53"/>
        <v>#N/A</v>
      </c>
      <c r="AA119" s="64" t="e">
        <f t="shared" ca="1" si="53"/>
        <v>#N/A</v>
      </c>
      <c r="AB119" s="57" t="e">
        <f t="shared" ca="1" si="53"/>
        <v>#N/A</v>
      </c>
      <c r="AC119" s="65" t="e">
        <f ca="1"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45901</v>
      </c>
      <c r="AI120" s="43">
        <f ca="1">_xll.BInterpol('Base IPCA'!$C$3:$C$13,'Base IPCA'!$E$3:$E$13,AH120,"Cubic","Extrapolate=Linear","MultiX=Average","Skip=True","Sort=True")</f>
        <v>10.710219780219781</v>
      </c>
      <c r="AJ120" s="43">
        <f ca="1">_xll.BInterpol('Base IPCA'!$C$3:$C$13,'Base IPCA'!$D$3:$D$13,AH120,"Cubic","Extrapolate=Linear","MultiX=Average","Skip=True","Sort=True")</f>
        <v>10.76413956043956</v>
      </c>
    </row>
    <row r="121" spans="15:36" ht="15.75" thickBot="1" x14ac:dyDescent="0.3">
      <c r="P121" s="69"/>
      <c r="Q121" s="48" t="str">
        <f t="shared" ref="Q121:AA121" si="54">Q$2</f>
        <v>FIRF GERAES</v>
      </c>
      <c r="R121" s="49" t="str">
        <f t="shared" si="54"/>
        <v>FIRF GERAES 30</v>
      </c>
      <c r="S121" s="49" t="str">
        <f t="shared" si="54"/>
        <v>HORIZONTE</v>
      </c>
      <c r="T121" s="49" t="str">
        <f t="shared" si="54"/>
        <v>MANACA INFRA FIRF</v>
      </c>
      <c r="U121" s="49" t="str">
        <f t="shared" si="54"/>
        <v>BH FIRF INFRA</v>
      </c>
      <c r="V121" s="49" t="str">
        <f t="shared" si="54"/>
        <v>REAL FIM</v>
      </c>
      <c r="W121" s="49" t="str">
        <f>W$2</f>
        <v>RIO INFRA</v>
      </c>
      <c r="X121" s="49" t="str">
        <f t="shared" si="54"/>
        <v>JERA2026</v>
      </c>
      <c r="Y121" s="49" t="str">
        <f t="shared" si="54"/>
        <v>SANTANA</v>
      </c>
      <c r="Z121" s="49" t="str">
        <f t="shared" si="54"/>
        <v>BORDEAUX INFRA</v>
      </c>
      <c r="AA121" s="49" t="str">
        <f t="shared" si="54"/>
        <v>AF INVEST GERAES PREV</v>
      </c>
      <c r="AB121" s="50" t="str">
        <f>AB$2</f>
        <v>TOPAZIO INFRA</v>
      </c>
      <c r="AC121" s="45" t="s">
        <v>159</v>
      </c>
      <c r="AH121" s="42">
        <f t="shared" ca="1" si="32"/>
        <v>45902</v>
      </c>
      <c r="AI121" s="43">
        <f ca="1">_xll.BInterpol('Base IPCA'!$C$3:$C$13,'Base IPCA'!$E$3:$E$13,AH121,"Cubic","Extrapolate=Linear","MultiX=Average","Skip=True","Sort=True")</f>
        <v>10.706483516483516</v>
      </c>
      <c r="AJ121" s="43">
        <f ca="1">_xll.BInterpol('Base IPCA'!$C$3:$C$13,'Base IPCA'!$D$3:$D$13,AH121,"Cubic","Extrapolate=Linear","MultiX=Average","Skip=True","Sort=True")</f>
        <v>10.760400366300365</v>
      </c>
    </row>
    <row r="122" spans="15:36" ht="15.75" thickBot="1" x14ac:dyDescent="0.3">
      <c r="P122" s="45" t="s">
        <v>216</v>
      </c>
      <c r="Q122" s="67" t="e">
        <f t="shared" ref="Q122:AB122" ca="1" si="55">+Q105+Q117</f>
        <v>#VALUE!</v>
      </c>
      <c r="R122" s="67" t="e">
        <f t="shared" ca="1" si="55"/>
        <v>#VALUE!</v>
      </c>
      <c r="S122" s="67" t="e">
        <f t="shared" ca="1" si="55"/>
        <v>#VALUE!</v>
      </c>
      <c r="T122" s="67" t="e">
        <f t="shared" ca="1" si="55"/>
        <v>#VALUE!</v>
      </c>
      <c r="U122" s="67" t="e">
        <f t="shared" ca="1" si="55"/>
        <v>#VALUE!</v>
      </c>
      <c r="V122" s="67" t="e">
        <f t="shared" ca="1" si="55"/>
        <v>#VALUE!</v>
      </c>
      <c r="W122" s="67" t="e">
        <f t="shared" ca="1" si="55"/>
        <v>#VALUE!</v>
      </c>
      <c r="X122" s="67" t="e">
        <f t="shared" ca="1" si="55"/>
        <v>#VALUE!</v>
      </c>
      <c r="Y122" s="67" t="e">
        <f t="shared" ca="1" si="55"/>
        <v>#VALUE!</v>
      </c>
      <c r="Z122" s="67" t="e">
        <f t="shared" ca="1" si="55"/>
        <v>#VALUE!</v>
      </c>
      <c r="AA122" s="67" t="e">
        <f t="shared" ca="1" si="55"/>
        <v>#VALUE!</v>
      </c>
      <c r="AB122" s="67" t="e">
        <f t="shared" ca="1" si="55"/>
        <v>#VALUE!</v>
      </c>
      <c r="AC122" s="65" t="e">
        <f ca="1">SUM(Q122:AB122)</f>
        <v>#VALUE!</v>
      </c>
      <c r="AH122" s="42">
        <f t="shared" ca="1" si="32"/>
        <v>45903</v>
      </c>
      <c r="AI122" s="43">
        <f ca="1">_xll.BInterpol('Base IPCA'!$C$3:$C$13,'Base IPCA'!$E$3:$E$13,AH122,"Cubic","Extrapolate=Linear","MultiX=Average","Skip=True","Sort=True")</f>
        <v>10.702747252747253</v>
      </c>
      <c r="AJ122" s="43">
        <f ca="1">_xll.BInterpol('Base IPCA'!$C$3:$C$13,'Base IPCA'!$D$3:$D$13,AH122,"Cubic","Extrapolate=Linear","MultiX=Average","Skip=True","Sort=True")</f>
        <v>10.75666117216117</v>
      </c>
    </row>
    <row r="123" spans="15:36" x14ac:dyDescent="0.25">
      <c r="O123" s="12"/>
      <c r="P123" s="2" t="s">
        <v>78</v>
      </c>
      <c r="Q123" s="3" t="e">
        <f ca="1">Q122/VLOOKUP(Q107,'Base CDI'!$A:$D,4,0)</f>
        <v>#VALUE!</v>
      </c>
      <c r="R123" s="3" t="e">
        <f ca="1">R122/VLOOKUP(R107,'Base CDI'!$A:$D,4,0)</f>
        <v>#VALUE!</v>
      </c>
      <c r="S123" s="3" t="e">
        <f ca="1">S122/VLOOKUP(S107,'Base CDI'!$A:$D,4,0)</f>
        <v>#VALUE!</v>
      </c>
      <c r="T123" s="3" t="e">
        <f ca="1">T122/VLOOKUP(T107,'Base CDI'!$A:$D,4,0)</f>
        <v>#VALUE!</v>
      </c>
      <c r="U123" s="3" t="e">
        <f ca="1">U122/VLOOKUP(U107,'Base CDI'!$A:$D,4,0)</f>
        <v>#VALUE!</v>
      </c>
      <c r="V123" s="3" t="e">
        <f ca="1">V122/VLOOKUP(V107,'Base CDI'!$A:$D,4,0)</f>
        <v>#VALUE!</v>
      </c>
      <c r="W123" s="3" t="e">
        <f ca="1">W122/VLOOKUP(W107,'Base CDI'!$A:$D,4,0)</f>
        <v>#VALUE!</v>
      </c>
      <c r="X123" s="3" t="e">
        <f ca="1">X122/VLOOKUP(X107,'Base CDI'!$A:$D,4,0)</f>
        <v>#VALUE!</v>
      </c>
      <c r="Y123" s="3" t="e">
        <f ca="1">Y122/VLOOKUP(Y107,'Base CDI'!$A:$D,4,0)</f>
        <v>#VALUE!</v>
      </c>
      <c r="Z123" s="3" t="e">
        <f ca="1">Z122/VLOOKUP(Z107,'Base CDI'!$A:$D,4,0)</f>
        <v>#VALUE!</v>
      </c>
      <c r="AA123" s="3" t="e">
        <f ca="1">AA122/VLOOKUP(AA107,'Base CDI'!$A:$D,4,0)</f>
        <v>#VALUE!</v>
      </c>
      <c r="AB123" s="3" t="e">
        <f ca="1">AB122/VLOOKUP(AB107,'Base CDI'!$A:$D,4,0)</f>
        <v>#VALUE!</v>
      </c>
      <c r="AH123" s="42">
        <f t="shared" ca="1" si="32"/>
        <v>45904</v>
      </c>
      <c r="AI123" s="43">
        <f ca="1">_xll.BInterpol('Base IPCA'!$C$3:$C$13,'Base IPCA'!$E$3:$E$13,AH123,"Cubic","Extrapolate=Linear","MultiX=Average","Skip=True","Sort=True")</f>
        <v>10.521425274725274</v>
      </c>
      <c r="AJ123" s="43">
        <f ca="1">_xll.BInterpol('Base IPCA'!$C$3:$C$13,'Base IPCA'!$D$3:$D$13,AH123,"Cubic","Extrapolate=Linear","MultiX=Average","Skip=True","Sort=True")</f>
        <v>10.752921978021977</v>
      </c>
    </row>
    <row r="124" spans="15:36" x14ac:dyDescent="0.25">
      <c r="P124" s="34" t="s">
        <v>217</v>
      </c>
      <c r="Q124" s="70" t="e">
        <f ca="1">+(Q122/VLOOKUP(Q121,'Base CDI'!$A:$D,3,0))</f>
        <v>#VALUE!</v>
      </c>
      <c r="R124" s="70" t="e">
        <f ca="1">+(R122/VLOOKUP(R121,'Base CDI'!$A:$D,3,0))</f>
        <v>#VALUE!</v>
      </c>
      <c r="S124" s="70" t="e">
        <f ca="1">+(S122/VLOOKUP(S121,'Base CDI'!$A:$D,3,0))</f>
        <v>#VALUE!</v>
      </c>
      <c r="T124" s="70" t="e">
        <f ca="1">+(T122/VLOOKUP(T121,'Base CDI'!$A:$D,3,0))</f>
        <v>#VALUE!</v>
      </c>
      <c r="U124" s="70" t="e">
        <f ca="1">+(U122/VLOOKUP(U121,'Base CDI'!$A:$D,3,0))</f>
        <v>#VALUE!</v>
      </c>
      <c r="V124" s="70" t="e">
        <f ca="1">+(V122/VLOOKUP(V121,'Base CDI'!$A:$D,3,0))</f>
        <v>#VALUE!</v>
      </c>
      <c r="W124" s="70" t="e">
        <f ca="1">+(W122/VLOOKUP(W121,'Base CDI'!$A:$D,3,0))</f>
        <v>#VALUE!</v>
      </c>
      <c r="X124" s="70" t="e">
        <f ca="1">+(X122/VLOOKUP(X121,'Base CDI'!$A:$D,3,0))</f>
        <v>#VALUE!</v>
      </c>
      <c r="Y124" s="70" t="e">
        <f ca="1">+(Y122/VLOOKUP(Y121,'Base CDI'!$A:$D,3,0))</f>
        <v>#VALUE!</v>
      </c>
      <c r="Z124" s="70" t="e">
        <f ca="1">+(Z122/VLOOKUP(Z121,'Base CDI'!$A:$D,3,0))</f>
        <v>#VALUE!</v>
      </c>
      <c r="AA124" s="70" t="e">
        <f ca="1">+(AA122/VLOOKUP(AA121,'Base CDI'!$A:$D,3,0))</f>
        <v>#VALUE!</v>
      </c>
      <c r="AB124" s="70" t="e">
        <f ca="1">+(AB122/VLOOKUP(AB121,'Base CDI'!$A:$D,3,0))</f>
        <v>#VALUE!</v>
      </c>
      <c r="AH124" s="42">
        <f t="shared" ca="1" si="32"/>
        <v>45905</v>
      </c>
      <c r="AI124" s="43">
        <f ca="1">_xll.BInterpol('Base IPCA'!$C$3:$C$13,'Base IPCA'!$E$3:$E$13,AH124,"Cubic","Extrapolate=Linear","MultiX=Average","Skip=True","Sort=True")</f>
        <v>10.695274725274725</v>
      </c>
      <c r="AJ124" s="43">
        <f ca="1">_xll.BInterpol('Base IPCA'!$C$3:$C$13,'Base IPCA'!$D$3:$D$13,AH124,"Cubic","Extrapolate=Linear","MultiX=Average","Skip=True","Sort=True")</f>
        <v>10.588016849816851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2"/>
        <v>45906</v>
      </c>
      <c r="AI125" s="43">
        <f ca="1">_xll.BInterpol('Base IPCA'!$C$3:$C$13,'Base IPCA'!$E$3:$E$13,AH125,"Cubic","Extrapolate=Linear","MultiX=Average","Skip=True","Sort=True")</f>
        <v>10.69153846153846</v>
      </c>
      <c r="AJ125" s="43">
        <f ca="1">_xll.BInterpol('Base IPCA'!$C$3:$C$13,'Base IPCA'!$D$3:$D$13,AH125,"Cubic","Extrapolate=Linear","MultiX=Average","Skip=True","Sort=True")</f>
        <v>10.745443589743589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2"/>
        <v>45907</v>
      </c>
      <c r="AI126" s="43">
        <f ca="1">_xll.BInterpol('Base IPCA'!$C$3:$C$13,'Base IPCA'!$E$3:$E$13,AH126,"Cubic","Extrapolate=Linear","MultiX=Average","Skip=True","Sort=True")</f>
        <v>10.687802197802197</v>
      </c>
      <c r="AJ126" s="43">
        <f ca="1">_xll.BInterpol('Base IPCA'!$C$3:$C$13,'Base IPCA'!$D$3:$D$13,AH126,"Cubic","Extrapolate=Linear","MultiX=Average","Skip=True","Sort=True")</f>
        <v>10.741704395604394</v>
      </c>
    </row>
    <row r="127" spans="15:36" x14ac:dyDescent="0.25">
      <c r="Q127" s="5"/>
      <c r="R127" s="140"/>
      <c r="S127" s="5"/>
      <c r="U127" s="162"/>
      <c r="AH127" s="42">
        <f t="shared" ca="1" si="32"/>
        <v>45908</v>
      </c>
      <c r="AI127" s="43">
        <f ca="1">_xll.BInterpol('Base IPCA'!$C$3:$C$13,'Base IPCA'!$E$3:$E$13,AH127,"Cubic","Extrapolate=Linear","MultiX=Average","Skip=True","Sort=True")</f>
        <v>10.504784981684981</v>
      </c>
      <c r="AJ127" s="43">
        <f ca="1">_xll.BInterpol('Base IPCA'!$C$3:$C$13,'Base IPCA'!$D$3:$D$13,AH127,"Cubic","Extrapolate=Linear","MultiX=Average","Skip=True","Sort=True")</f>
        <v>10.737965201465201</v>
      </c>
    </row>
    <row r="128" spans="15:36" x14ac:dyDescent="0.25">
      <c r="Q128" s="5"/>
      <c r="R128" s="5"/>
      <c r="AG128"/>
      <c r="AH128" s="42">
        <f t="shared" ca="1" si="32"/>
        <v>45909</v>
      </c>
      <c r="AI128" s="43">
        <f ca="1">_xll.BInterpol('Base IPCA'!$C$3:$C$13,'Base IPCA'!$E$3:$E$13,AH128,"Cubic","Extrapolate=Linear","MultiX=Average","Skip=True","Sort=True")</f>
        <v>10.68032967032967</v>
      </c>
      <c r="AJ128" s="43">
        <f ca="1">_xll.BInterpol('Base IPCA'!$C$3:$C$13,'Base IPCA'!$D$3:$D$13,AH128,"Cubic","Extrapolate=Linear","MultiX=Average","Skip=True","Sort=True")</f>
        <v>10.571446886446887</v>
      </c>
    </row>
    <row r="129" spans="14:36" ht="15.75" thickBot="1" x14ac:dyDescent="0.3">
      <c r="P129" s="326" t="s">
        <v>399</v>
      </c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E129" s="2"/>
      <c r="AG129"/>
      <c r="AH129" s="42" t="e">
        <f>#REF!+1</f>
        <v>#REF!</v>
      </c>
      <c r="AI129" s="43" t="str">
        <f ca="1">_xll.BInterpol('Base IPCA'!$C$3:$C$13,'Base IPCA'!$E$3:$E$13,AH129,"Cubic","Extrapolate=Linear","MultiX=Average","Skip=True","Sort=True")</f>
        <v>#N/A Invalid Parameter: Interpolation value</v>
      </c>
      <c r="AJ129" s="43" t="str">
        <f ca="1"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400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6">S121</f>
        <v>HORIZONTE</v>
      </c>
      <c r="T130" s="49" t="str">
        <f t="shared" si="56"/>
        <v>MANACA INFRA FIRF</v>
      </c>
      <c r="U130" s="49" t="str">
        <f t="shared" si="56"/>
        <v>BH FIRF INFRA</v>
      </c>
      <c r="V130" s="49" t="str">
        <f t="shared" si="56"/>
        <v>REAL FIM</v>
      </c>
      <c r="W130" s="49" t="str">
        <f t="shared" si="56"/>
        <v>RIO INFRA</v>
      </c>
      <c r="X130" s="49" t="str">
        <f t="shared" si="56"/>
        <v>JERA2026</v>
      </c>
      <c r="Y130" s="49" t="str">
        <f t="shared" si="56"/>
        <v>SANTANA</v>
      </c>
      <c r="Z130" s="49" t="str">
        <f>Z121</f>
        <v>BORDEAUX INFRA</v>
      </c>
      <c r="AA130" s="49" t="str">
        <f t="shared" si="56"/>
        <v>AF INVEST GERAES PREV</v>
      </c>
      <c r="AB130" s="49" t="str">
        <f>AB121</f>
        <v>TOPAZIO INFRA</v>
      </c>
      <c r="AC130" s="45" t="s">
        <v>159</v>
      </c>
      <c r="AE130" s="2"/>
      <c r="AG130"/>
      <c r="AH130" s="42" t="e">
        <f t="shared" si="32"/>
        <v>#REF!</v>
      </c>
      <c r="AI130" s="43" t="str">
        <f ca="1">_xll.BInterpol('Base IPCA'!$C$3:$C$13,'Base IPCA'!$E$3:$E$13,AH130,"Cubic","Extrapolate=Linear","MultiX=Average","Skip=True","Sort=True")</f>
        <v>#N/A Invalid Parameter: Interpolation value</v>
      </c>
      <c r="AJ130" s="43" t="str">
        <f ca="1"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177</v>
      </c>
      <c r="Q131" s="16" t="e">
        <f t="shared" ref="Q131:AB139" ca="1" si="57">SUMIF($O$55:$O$104,$P131,Q$55:Q$104)</f>
        <v>#VALUE!</v>
      </c>
      <c r="R131" s="16" t="e">
        <f t="shared" ca="1" si="57"/>
        <v>#VALUE!</v>
      </c>
      <c r="S131" s="16" t="e">
        <f t="shared" ca="1" si="57"/>
        <v>#VALUE!</v>
      </c>
      <c r="T131" s="16" t="e">
        <f t="shared" ca="1" si="57"/>
        <v>#VALUE!</v>
      </c>
      <c r="U131" s="16" t="e">
        <f t="shared" ca="1" si="57"/>
        <v>#VALUE!</v>
      </c>
      <c r="V131" s="16" t="e">
        <f t="shared" ca="1" si="57"/>
        <v>#VALUE!</v>
      </c>
      <c r="W131" s="16" t="e">
        <f t="shared" ca="1" si="57"/>
        <v>#VALUE!</v>
      </c>
      <c r="X131" s="16" t="e">
        <f t="shared" ca="1" si="57"/>
        <v>#VALUE!</v>
      </c>
      <c r="Y131" s="16" t="e">
        <f t="shared" ca="1" si="57"/>
        <v>#VALUE!</v>
      </c>
      <c r="Z131" s="16" t="e">
        <f t="shared" ca="1" si="57"/>
        <v>#VALUE!</v>
      </c>
      <c r="AA131" s="16" t="e">
        <f t="shared" ca="1" si="57"/>
        <v>#VALUE!</v>
      </c>
      <c r="AB131" s="16" t="e">
        <f t="shared" ca="1" si="57"/>
        <v>#VALUE!</v>
      </c>
      <c r="AC131" s="55" t="e">
        <f t="shared" ref="AC131:AC139" ca="1" si="58">SUM(Q131:AB131)</f>
        <v>#VALUE!</v>
      </c>
      <c r="AE131" s="2"/>
      <c r="AG131"/>
      <c r="AH131" s="42" t="e">
        <f t="shared" si="32"/>
        <v>#REF!</v>
      </c>
      <c r="AI131" s="43" t="str">
        <f ca="1">_xll.BInterpol('Base IPCA'!$C$3:$C$13,'Base IPCA'!$E$3:$E$13,AH131,"Cubic","Extrapolate=Linear","MultiX=Average","Skip=True","Sort=True")</f>
        <v>#N/A Invalid Parameter: Interpolation value</v>
      </c>
      <c r="AJ131" s="43" t="str">
        <f ca="1"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116</v>
      </c>
      <c r="Q132" s="16">
        <f t="shared" ca="1" si="57"/>
        <v>0</v>
      </c>
      <c r="R132" s="16">
        <f t="shared" ca="1" si="57"/>
        <v>0</v>
      </c>
      <c r="S132" s="16">
        <f t="shared" ca="1" si="57"/>
        <v>627.16394275021003</v>
      </c>
      <c r="T132" s="16">
        <f t="shared" ca="1" si="57"/>
        <v>0</v>
      </c>
      <c r="U132" s="16">
        <f t="shared" ca="1" si="57"/>
        <v>354.65057975003583</v>
      </c>
      <c r="V132" s="16">
        <f t="shared" ca="1" si="57"/>
        <v>223.58786132785184</v>
      </c>
      <c r="W132" s="16">
        <f t="shared" ca="1" si="57"/>
        <v>0</v>
      </c>
      <c r="X132" s="16">
        <f t="shared" ca="1" si="57"/>
        <v>534.16338688514543</v>
      </c>
      <c r="Y132" s="16">
        <f t="shared" ca="1" si="57"/>
        <v>0</v>
      </c>
      <c r="Z132" s="16">
        <f t="shared" ca="1" si="57"/>
        <v>26.169392000010692</v>
      </c>
      <c r="AA132" s="16">
        <f t="shared" ca="1" si="57"/>
        <v>7.889302000003223</v>
      </c>
      <c r="AB132" s="16">
        <f t="shared" ca="1" si="57"/>
        <v>102.63705398757752</v>
      </c>
      <c r="AC132" s="55">
        <f t="shared" ca="1" si="58"/>
        <v>1876.2615187008346</v>
      </c>
      <c r="AE132" s="2"/>
      <c r="AG132"/>
      <c r="AH132" s="42" t="e">
        <f t="shared" si="32"/>
        <v>#REF!</v>
      </c>
      <c r="AI132" s="43" t="str">
        <f ca="1">_xll.BInterpol('Base IPCA'!$C$3:$C$13,'Base IPCA'!$E$3:$E$13,AH132,"Cubic","Extrapolate=Linear","MultiX=Average","Skip=True","Sort=True")</f>
        <v>#N/A Invalid Parameter: Interpolation value</v>
      </c>
      <c r="AJ132" s="43" t="str">
        <f ca="1"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313</v>
      </c>
      <c r="Q133" s="16" t="e">
        <f t="shared" ca="1" si="57"/>
        <v>#VALUE!</v>
      </c>
      <c r="R133" s="16" t="e">
        <f t="shared" ca="1" si="57"/>
        <v>#VALUE!</v>
      </c>
      <c r="S133" s="16" t="e">
        <f t="shared" ca="1" si="57"/>
        <v>#VALUE!</v>
      </c>
      <c r="T133" s="16" t="e">
        <f t="shared" ca="1" si="57"/>
        <v>#VALUE!</v>
      </c>
      <c r="U133" s="16" t="e">
        <f t="shared" ca="1" si="57"/>
        <v>#VALUE!</v>
      </c>
      <c r="V133" s="16" t="e">
        <f t="shared" ca="1" si="57"/>
        <v>#VALUE!</v>
      </c>
      <c r="W133" s="16" t="e">
        <f t="shared" ca="1" si="57"/>
        <v>#VALUE!</v>
      </c>
      <c r="X133" s="16" t="e">
        <f t="shared" ca="1" si="57"/>
        <v>#VALUE!</v>
      </c>
      <c r="Y133" s="16" t="e">
        <f t="shared" ca="1" si="57"/>
        <v>#VALUE!</v>
      </c>
      <c r="Z133" s="16" t="e">
        <f t="shared" ca="1" si="57"/>
        <v>#VALUE!</v>
      </c>
      <c r="AA133" s="16" t="e">
        <f t="shared" ca="1" si="57"/>
        <v>#VALUE!</v>
      </c>
      <c r="AB133" s="16" t="e">
        <f t="shared" ca="1" si="57"/>
        <v>#VALUE!</v>
      </c>
      <c r="AC133" s="55" t="e">
        <f t="shared" ca="1" si="58"/>
        <v>#VALUE!</v>
      </c>
      <c r="AE133" s="2"/>
      <c r="AG133"/>
      <c r="AH133" s="42" t="e">
        <f t="shared" si="32"/>
        <v>#REF!</v>
      </c>
      <c r="AI133" s="43" t="str">
        <f ca="1">_xll.BInterpol('Base IPCA'!$C$3:$C$13,'Base IPCA'!$E$3:$E$13,AH133,"Cubic","Extrapolate=Linear","MultiX=Average","Skip=True","Sort=True")</f>
        <v>#N/A Invalid Parameter: Interpolation value</v>
      </c>
      <c r="AJ133" s="43" t="str">
        <f ca="1"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179</v>
      </c>
      <c r="Q134" s="16" t="e">
        <f t="shared" ca="1" si="57"/>
        <v>#VALUE!</v>
      </c>
      <c r="R134" s="16" t="e">
        <f t="shared" ca="1" si="57"/>
        <v>#VALUE!</v>
      </c>
      <c r="S134" s="16" t="e">
        <f t="shared" ca="1" si="57"/>
        <v>#VALUE!</v>
      </c>
      <c r="T134" s="16" t="e">
        <f t="shared" ca="1" si="57"/>
        <v>#VALUE!</v>
      </c>
      <c r="U134" s="16" t="e">
        <f t="shared" ca="1" si="57"/>
        <v>#VALUE!</v>
      </c>
      <c r="V134" s="16" t="e">
        <f t="shared" ca="1" si="57"/>
        <v>#VALUE!</v>
      </c>
      <c r="W134" s="16" t="e">
        <f t="shared" ca="1" si="57"/>
        <v>#VALUE!</v>
      </c>
      <c r="X134" s="16" t="e">
        <f t="shared" ca="1" si="57"/>
        <v>#VALUE!</v>
      </c>
      <c r="Y134" s="16" t="e">
        <f t="shared" ca="1" si="57"/>
        <v>#VALUE!</v>
      </c>
      <c r="Z134" s="16" t="e">
        <f t="shared" ca="1" si="57"/>
        <v>#VALUE!</v>
      </c>
      <c r="AA134" s="16" t="e">
        <f t="shared" ca="1" si="57"/>
        <v>#VALUE!</v>
      </c>
      <c r="AB134" s="16" t="e">
        <f t="shared" ca="1" si="57"/>
        <v>#VALUE!</v>
      </c>
      <c r="AC134" s="55" t="e">
        <f t="shared" ca="1" si="58"/>
        <v>#VALUE!</v>
      </c>
      <c r="AE134" s="2"/>
      <c r="AG134"/>
      <c r="AH134" s="42" t="e">
        <f t="shared" ref="AH134:AH197" si="59">AH133+1</f>
        <v>#REF!</v>
      </c>
      <c r="AI134" s="43" t="str">
        <f ca="1">_xll.BInterpol('Base IPCA'!$C$3:$C$13,'Base IPCA'!$E$3:$E$13,AH134,"Cubic","Extrapolate=Linear","MultiX=Average","Skip=True","Sort=True")</f>
        <v>#N/A Invalid Parameter: Interpolation value</v>
      </c>
      <c r="AJ134" s="43" t="str">
        <f ca="1"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1218</v>
      </c>
      <c r="Q135" s="16">
        <f t="shared" ca="1" si="57"/>
        <v>0</v>
      </c>
      <c r="R135" s="16">
        <f t="shared" ca="1" si="57"/>
        <v>0</v>
      </c>
      <c r="S135" s="16">
        <f t="shared" ca="1" si="57"/>
        <v>0</v>
      </c>
      <c r="T135" s="16">
        <f t="shared" ca="1" si="57"/>
        <v>267.78026</v>
      </c>
      <c r="U135" s="16">
        <f t="shared" ca="1" si="57"/>
        <v>2279.5604899999998</v>
      </c>
      <c r="V135" s="16">
        <f t="shared" ca="1" si="57"/>
        <v>0</v>
      </c>
      <c r="W135" s="16">
        <f t="shared" ca="1" si="57"/>
        <v>0</v>
      </c>
      <c r="X135" s="16">
        <f t="shared" ca="1" si="57"/>
        <v>0</v>
      </c>
      <c r="Y135" s="16">
        <f t="shared" ca="1" si="57"/>
        <v>0</v>
      </c>
      <c r="Z135" s="16">
        <f t="shared" ca="1" si="57"/>
        <v>731.08079999999995</v>
      </c>
      <c r="AA135" s="16">
        <f t="shared" ca="1" si="57"/>
        <v>0</v>
      </c>
      <c r="AB135" s="16">
        <f t="shared" ca="1" si="57"/>
        <v>487.85210000000001</v>
      </c>
      <c r="AC135" s="55">
        <f ca="1">SUM(Q135:AB135)</f>
        <v>3766.2736500000001</v>
      </c>
      <c r="AE135" s="2"/>
      <c r="AG135"/>
      <c r="AH135" s="42" t="e">
        <f t="shared" si="59"/>
        <v>#REF!</v>
      </c>
      <c r="AI135" s="43" t="str">
        <f ca="1">_xll.BInterpol('Base IPCA'!$C$3:$C$13,'Base IPCA'!$E$3:$E$13,AH135,"Cubic","Extrapolate=Linear","MultiX=Average","Skip=True","Sort=True")</f>
        <v>#N/A Invalid Parameter: Interpolation value</v>
      </c>
      <c r="AJ135" s="43" t="str">
        <f ca="1"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180</v>
      </c>
      <c r="Q136" s="16">
        <f t="shared" ca="1" si="57"/>
        <v>0</v>
      </c>
      <c r="R136" s="16">
        <f t="shared" ca="1" si="57"/>
        <v>0</v>
      </c>
      <c r="S136" s="16">
        <f t="shared" ca="1" si="57"/>
        <v>0</v>
      </c>
      <c r="T136" s="16">
        <f t="shared" ca="1" si="57"/>
        <v>893.55275000000006</v>
      </c>
      <c r="U136" s="16">
        <f t="shared" ca="1" si="57"/>
        <v>13752.4234</v>
      </c>
      <c r="V136" s="16">
        <f t="shared" ca="1" si="57"/>
        <v>0</v>
      </c>
      <c r="W136" s="16">
        <f t="shared" ca="1" si="57"/>
        <v>1940.6285500000001</v>
      </c>
      <c r="X136" s="16">
        <f t="shared" ca="1" si="57"/>
        <v>0</v>
      </c>
      <c r="Y136" s="16">
        <f t="shared" ca="1" si="57"/>
        <v>0</v>
      </c>
      <c r="Z136" s="16">
        <f t="shared" ca="1" si="57"/>
        <v>5964.4770900000003</v>
      </c>
      <c r="AA136" s="16">
        <f t="shared" ca="1" si="57"/>
        <v>0</v>
      </c>
      <c r="AB136" s="16">
        <f t="shared" ca="1" si="57"/>
        <v>3042.8142099999995</v>
      </c>
      <c r="AC136" s="55">
        <f ca="1">SUM(Q136:AB136)</f>
        <v>25593.896000000001</v>
      </c>
      <c r="AE136" s="2"/>
      <c r="AG136"/>
      <c r="AH136" s="42" t="e">
        <f t="shared" si="59"/>
        <v>#REF!</v>
      </c>
      <c r="AI136" s="43" t="str">
        <f ca="1">_xll.BInterpol('Base IPCA'!$C$3:$C$13,'Base IPCA'!$E$3:$E$13,AH136,"Cubic","Extrapolate=Linear","MultiX=Average","Skip=True","Sort=True")</f>
        <v>#N/A Invalid Parameter: Interpolation value</v>
      </c>
      <c r="AJ136" s="43" t="str">
        <f ca="1"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438</v>
      </c>
      <c r="Q137" s="16">
        <f t="shared" ca="1" si="57"/>
        <v>0</v>
      </c>
      <c r="R137" s="16">
        <f t="shared" ca="1" si="57"/>
        <v>0</v>
      </c>
      <c r="S137" s="16">
        <f t="shared" ca="1" si="57"/>
        <v>0</v>
      </c>
      <c r="T137" s="16">
        <f t="shared" ca="1" si="57"/>
        <v>0</v>
      </c>
      <c r="U137" s="16">
        <f t="shared" ca="1" si="57"/>
        <v>4654.0925080999996</v>
      </c>
      <c r="V137" s="16">
        <f t="shared" ca="1" si="57"/>
        <v>0</v>
      </c>
      <c r="W137" s="16">
        <f t="shared" ca="1" si="57"/>
        <v>582.89927999999998</v>
      </c>
      <c r="X137" s="16">
        <f t="shared" ca="1" si="57"/>
        <v>0</v>
      </c>
      <c r="Y137" s="16">
        <f t="shared" ca="1" si="57"/>
        <v>0</v>
      </c>
      <c r="Z137" s="16">
        <f t="shared" ca="1" si="57"/>
        <v>2514.1788689</v>
      </c>
      <c r="AA137" s="16">
        <f t="shared" ca="1" si="57"/>
        <v>0</v>
      </c>
      <c r="AB137" s="16">
        <f t="shared" ca="1" si="57"/>
        <v>527.82593999999995</v>
      </c>
      <c r="AC137" s="55">
        <f t="shared" ca="1" si="58"/>
        <v>8278.9965969999994</v>
      </c>
      <c r="AG137"/>
      <c r="AH137" s="42" t="e">
        <f t="shared" si="59"/>
        <v>#REF!</v>
      </c>
      <c r="AI137" s="43" t="str">
        <f ca="1">_xll.BInterpol('Base IPCA'!$C$3:$C$13,'Base IPCA'!$E$3:$E$13,AH137,"Cubic","Extrapolate=Linear","MultiX=Average","Skip=True","Sort=True")</f>
        <v>#N/A Invalid Parameter: Interpolation value</v>
      </c>
      <c r="AJ137" s="43" t="str">
        <f ca="1"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183</v>
      </c>
      <c r="Q138" s="16">
        <f t="shared" ca="1" si="57"/>
        <v>0</v>
      </c>
      <c r="R138" s="16">
        <f t="shared" ca="1" si="57"/>
        <v>0</v>
      </c>
      <c r="S138" s="16">
        <f t="shared" ca="1" si="57"/>
        <v>0</v>
      </c>
      <c r="T138" s="16">
        <f t="shared" ca="1" si="57"/>
        <v>0</v>
      </c>
      <c r="U138" s="16">
        <f t="shared" ca="1" si="57"/>
        <v>4278.7887659999997</v>
      </c>
      <c r="V138" s="16">
        <f t="shared" ca="1" si="57"/>
        <v>0</v>
      </c>
      <c r="W138" s="16">
        <f t="shared" ca="1" si="57"/>
        <v>887.41152</v>
      </c>
      <c r="X138" s="16">
        <f t="shared" ca="1" si="57"/>
        <v>0</v>
      </c>
      <c r="Y138" s="16">
        <f t="shared" ca="1" si="57"/>
        <v>0</v>
      </c>
      <c r="Z138" s="16">
        <f t="shared" ca="1" si="57"/>
        <v>3341.0845880000002</v>
      </c>
      <c r="AA138" s="16">
        <f t="shared" ca="1" si="57"/>
        <v>0</v>
      </c>
      <c r="AB138" s="16">
        <f t="shared" ca="1" si="57"/>
        <v>1120.265946</v>
      </c>
      <c r="AC138" s="55">
        <f t="shared" ca="1" si="58"/>
        <v>9627.5508199999986</v>
      </c>
      <c r="AH138" s="42" t="e">
        <f t="shared" si="59"/>
        <v>#REF!</v>
      </c>
      <c r="AI138" s="43" t="str">
        <f ca="1">_xll.BInterpol('Base IPCA'!$C$3:$C$13,'Base IPCA'!$E$3:$E$13,AH138,"Cubic","Extrapolate=Linear","MultiX=Average","Skip=True","Sort=True")</f>
        <v>#N/A Invalid Parameter: Interpolation value</v>
      </c>
      <c r="AJ138" s="43" t="str">
        <f ca="1"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184</v>
      </c>
      <c r="Q139" s="16">
        <f t="shared" ca="1" si="57"/>
        <v>0</v>
      </c>
      <c r="R139" s="16">
        <f t="shared" ca="1" si="57"/>
        <v>0</v>
      </c>
      <c r="S139" s="16">
        <f t="shared" ca="1" si="57"/>
        <v>0</v>
      </c>
      <c r="T139" s="16">
        <f t="shared" ca="1" si="57"/>
        <v>0</v>
      </c>
      <c r="U139" s="16">
        <f t="shared" ca="1" si="57"/>
        <v>7276.4614500000007</v>
      </c>
      <c r="V139" s="16">
        <f t="shared" ca="1" si="57"/>
        <v>0</v>
      </c>
      <c r="W139" s="16">
        <f t="shared" ca="1" si="57"/>
        <v>682.04020000000003</v>
      </c>
      <c r="X139" s="16">
        <f t="shared" ca="1" si="57"/>
        <v>0</v>
      </c>
      <c r="Y139" s="16">
        <f t="shared" ca="1" si="57"/>
        <v>0</v>
      </c>
      <c r="Z139" s="16">
        <f t="shared" ca="1" si="57"/>
        <v>2427.7678000000001</v>
      </c>
      <c r="AA139" s="16">
        <f t="shared" ca="1" si="57"/>
        <v>0</v>
      </c>
      <c r="AB139" s="16">
        <f t="shared" ca="1" si="57"/>
        <v>937.23557000000005</v>
      </c>
      <c r="AC139" s="55">
        <f t="shared" ca="1" si="58"/>
        <v>11323.505020000002</v>
      </c>
      <c r="AH139" s="42" t="e">
        <f t="shared" si="59"/>
        <v>#REF!</v>
      </c>
      <c r="AI139" s="43" t="str">
        <f ca="1">_xll.BInterpol('Base IPCA'!$C$3:$C$13,'Base IPCA'!$E$3:$E$13,AH139,"Cubic","Extrapolate=Linear","MultiX=Average","Skip=True","Sort=True")</f>
        <v>#N/A Invalid Parameter: Interpolation value</v>
      </c>
      <c r="AJ139" s="43" t="str">
        <f ca="1"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159</v>
      </c>
      <c r="Q140" s="67" t="e">
        <f t="shared" ref="Q140:AC140" ca="1" si="60">SUM(Q131:Q139)</f>
        <v>#VALUE!</v>
      </c>
      <c r="R140" s="67" t="e">
        <f t="shared" ca="1" si="60"/>
        <v>#VALUE!</v>
      </c>
      <c r="S140" s="67" t="e">
        <f t="shared" ca="1" si="60"/>
        <v>#VALUE!</v>
      </c>
      <c r="T140" s="67" t="e">
        <f t="shared" ca="1" si="60"/>
        <v>#VALUE!</v>
      </c>
      <c r="U140" s="67" t="e">
        <f t="shared" ca="1" si="60"/>
        <v>#VALUE!</v>
      </c>
      <c r="V140" s="67" t="e">
        <f t="shared" ca="1" si="60"/>
        <v>#VALUE!</v>
      </c>
      <c r="W140" s="67" t="e">
        <f t="shared" ca="1" si="60"/>
        <v>#VALUE!</v>
      </c>
      <c r="X140" s="67" t="e">
        <f t="shared" ca="1" si="60"/>
        <v>#VALUE!</v>
      </c>
      <c r="Y140" s="67" t="e">
        <f t="shared" ca="1" si="60"/>
        <v>#VALUE!</v>
      </c>
      <c r="Z140" s="67" t="e">
        <f t="shared" ca="1" si="60"/>
        <v>#VALUE!</v>
      </c>
      <c r="AA140" s="67" t="e">
        <f t="shared" ca="1" si="60"/>
        <v>#VALUE!</v>
      </c>
      <c r="AB140" s="68" t="e">
        <f t="shared" ca="1" si="60"/>
        <v>#VALUE!</v>
      </c>
      <c r="AC140" s="65" t="e">
        <f t="shared" ca="1" si="60"/>
        <v>#VALUE!</v>
      </c>
      <c r="AH140" s="42" t="e">
        <f t="shared" si="59"/>
        <v>#REF!</v>
      </c>
      <c r="AI140" s="43" t="str">
        <f ca="1">_xll.BInterpol('Base IPCA'!$C$3:$C$13,'Base IPCA'!$E$3:$E$13,AH140,"Cubic","Extrapolate=Linear","MultiX=Average","Skip=True","Sort=True")</f>
        <v>#N/A Invalid Parameter: Interpolation value</v>
      </c>
      <c r="AJ140" s="43" t="str">
        <f ca="1"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9"/>
        <v>#REF!</v>
      </c>
      <c r="AI141" s="43" t="str">
        <f ca="1">_xll.BInterpol('Base IPCA'!$C$3:$C$13,'Base IPCA'!$E$3:$E$13,AH141,"Cubic","Extrapolate=Linear","MultiX=Average","Skip=True","Sort=True")</f>
        <v>#N/A Invalid Parameter: Interpolation value</v>
      </c>
      <c r="AJ141" s="43" t="str">
        <f ca="1"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26" t="s">
        <v>401</v>
      </c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C142" s="326"/>
      <c r="AH142" s="42" t="e">
        <f t="shared" si="59"/>
        <v>#REF!</v>
      </c>
      <c r="AI142" s="43" t="str">
        <f ca="1">_xll.BInterpol('Base IPCA'!$C$3:$C$13,'Base IPCA'!$E$3:$E$13,AH142,"Cubic","Extrapolate=Linear","MultiX=Average","Skip=True","Sort=True")</f>
        <v>#N/A Invalid Parameter: Interpolation value</v>
      </c>
      <c r="AJ142" s="43" t="str">
        <f ca="1"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400</v>
      </c>
      <c r="Q143" s="49" t="str">
        <f t="shared" ref="Q143:AB143" si="61">Q121</f>
        <v>FIRF GERAES</v>
      </c>
      <c r="R143" s="49" t="str">
        <f t="shared" si="61"/>
        <v>FIRF GERAES 30</v>
      </c>
      <c r="S143" s="49" t="str">
        <f t="shared" si="61"/>
        <v>HORIZONTE</v>
      </c>
      <c r="T143" s="49" t="str">
        <f t="shared" si="61"/>
        <v>MANACA INFRA FIRF</v>
      </c>
      <c r="U143" s="49" t="str">
        <f t="shared" si="61"/>
        <v>BH FIRF INFRA</v>
      </c>
      <c r="V143" s="49" t="str">
        <f t="shared" si="61"/>
        <v>REAL FIM</v>
      </c>
      <c r="W143" s="49" t="str">
        <f t="shared" si="61"/>
        <v>RIO INFRA</v>
      </c>
      <c r="X143" s="49" t="str">
        <f t="shared" si="61"/>
        <v>JERA2026</v>
      </c>
      <c r="Y143" s="49" t="str">
        <f t="shared" si="61"/>
        <v>SANTANA</v>
      </c>
      <c r="Z143" s="49" t="str">
        <f t="shared" si="61"/>
        <v>BORDEAUX INFRA</v>
      </c>
      <c r="AA143" s="49" t="str">
        <f t="shared" si="61"/>
        <v>AF INVEST GERAES PREV</v>
      </c>
      <c r="AB143" s="49" t="str">
        <f t="shared" si="61"/>
        <v>TOPAZIO INFRA</v>
      </c>
      <c r="AC143" s="45" t="s">
        <v>159</v>
      </c>
      <c r="AH143" s="42" t="e">
        <f t="shared" si="59"/>
        <v>#REF!</v>
      </c>
      <c r="AI143" s="43" t="str">
        <f ca="1">_xll.BInterpol('Base IPCA'!$C$3:$C$13,'Base IPCA'!$E$3:$E$13,AH143,"Cubic","Extrapolate=Linear","MultiX=Average","Skip=True","Sort=True")</f>
        <v>#N/A Invalid Parameter: Interpolation value</v>
      </c>
      <c r="AJ143" s="43" t="str">
        <f ca="1"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2">P131</f>
        <v>DAPMAI25</v>
      </c>
      <c r="Q144" s="16" t="e">
        <f t="shared" ref="Q144:AB152" ca="1" si="63">SUMIF($P$108:$AC$116,$P144,Q$108:Q$116)</f>
        <v>#N/A</v>
      </c>
      <c r="R144" s="16" t="e">
        <f t="shared" ca="1" si="63"/>
        <v>#N/A</v>
      </c>
      <c r="S144" s="16" t="e">
        <f t="shared" ca="1" si="63"/>
        <v>#N/A</v>
      </c>
      <c r="T144" s="16" t="e">
        <f t="shared" ca="1" si="63"/>
        <v>#N/A</v>
      </c>
      <c r="U144" s="16" t="e">
        <f t="shared" ca="1" si="63"/>
        <v>#N/A</v>
      </c>
      <c r="V144" s="16" t="e">
        <f t="shared" ca="1" si="63"/>
        <v>#N/A</v>
      </c>
      <c r="W144" s="16" t="e">
        <f t="shared" ca="1" si="63"/>
        <v>#N/A</v>
      </c>
      <c r="X144" s="16" t="e">
        <f t="shared" ca="1" si="63"/>
        <v>#N/A</v>
      </c>
      <c r="Y144" s="16" t="e">
        <f t="shared" ca="1" si="63"/>
        <v>#N/A</v>
      </c>
      <c r="Z144" s="16" t="e">
        <f t="shared" ca="1" si="63"/>
        <v>#N/A</v>
      </c>
      <c r="AA144" s="16" t="e">
        <f t="shared" ca="1" si="63"/>
        <v>#N/A</v>
      </c>
      <c r="AB144" s="16" t="e">
        <f t="shared" ca="1" si="63"/>
        <v>#N/A</v>
      </c>
      <c r="AC144" s="55" t="e">
        <f t="shared" ref="AC144:AC152" ca="1" si="64">SUM(Q144:AB144)</f>
        <v>#N/A</v>
      </c>
      <c r="AH144" s="42" t="e">
        <f t="shared" si="59"/>
        <v>#REF!</v>
      </c>
      <c r="AI144" s="43" t="str">
        <f ca="1">_xll.BInterpol('Base IPCA'!$C$3:$C$13,'Base IPCA'!$E$3:$E$13,AH144,"Cubic","Extrapolate=Linear","MultiX=Average","Skip=True","Sort=True")</f>
        <v>#N/A Invalid Parameter: Interpolation value</v>
      </c>
      <c r="AJ144" s="43" t="str">
        <f ca="1"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62"/>
        <v>DAPAGO26</v>
      </c>
      <c r="Q145" s="16">
        <f t="shared" ca="1" si="63"/>
        <v>-124.15014832784072</v>
      </c>
      <c r="R145" s="16">
        <f t="shared" ca="1" si="63"/>
        <v>-106.41441285243491</v>
      </c>
      <c r="S145" s="16">
        <f t="shared" ca="1" si="63"/>
        <v>-301.5075030818989</v>
      </c>
      <c r="T145" s="16">
        <f t="shared" ca="1" si="63"/>
        <v>-17.735735475405818</v>
      </c>
      <c r="U145" s="16">
        <f t="shared" ca="1" si="63"/>
        <v>-620.75074163920362</v>
      </c>
      <c r="V145" s="16">
        <f t="shared" ca="1" si="63"/>
        <v>-141.88588380324654</v>
      </c>
      <c r="W145" s="16">
        <f t="shared" ca="1" si="63"/>
        <v>0</v>
      </c>
      <c r="X145" s="16">
        <f t="shared" ca="1" si="63"/>
        <v>-567.54353521298617</v>
      </c>
      <c r="Y145" s="16">
        <f t="shared" ca="1" si="63"/>
        <v>0</v>
      </c>
      <c r="Z145" s="16">
        <f t="shared" ca="1" si="63"/>
        <v>-248.30029665568145</v>
      </c>
      <c r="AA145" s="16">
        <f t="shared" ca="1" si="63"/>
        <v>0</v>
      </c>
      <c r="AB145" s="16">
        <f t="shared" ca="1" si="63"/>
        <v>-177.35735475405818</v>
      </c>
      <c r="AC145" s="55">
        <f t="shared" ca="1" si="64"/>
        <v>-2305.6456118027563</v>
      </c>
      <c r="AH145" s="42" t="e">
        <f t="shared" si="59"/>
        <v>#REF!</v>
      </c>
      <c r="AI145" s="43" t="str">
        <f ca="1">_xll.BInterpol('Base IPCA'!$C$3:$C$13,'Base IPCA'!$E$3:$E$13,AH145,"Cubic","Extrapolate=Linear","MultiX=Average","Skip=True","Sort=True")</f>
        <v>#N/A Invalid Parameter: Interpolation value</v>
      </c>
      <c r="AJ145" s="43" t="str">
        <f ca="1"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62"/>
        <v>DAPMAI27</v>
      </c>
      <c r="Q146" s="16">
        <f t="shared" ca="1" si="63"/>
        <v>-138.36403262001113</v>
      </c>
      <c r="R146" s="16">
        <f t="shared" ca="1" si="63"/>
        <v>-110.6912260960089</v>
      </c>
      <c r="S146" s="16">
        <f t="shared" ca="1" si="63"/>
        <v>-166.03683914401336</v>
      </c>
      <c r="T146" s="16">
        <f t="shared" ca="1" si="63"/>
        <v>-27.672806524002226</v>
      </c>
      <c r="U146" s="16">
        <f t="shared" ca="1" si="63"/>
        <v>-1355.9675196761091</v>
      </c>
      <c r="V146" s="16">
        <f t="shared" ca="1" si="63"/>
        <v>-166.03683914401336</v>
      </c>
      <c r="W146" s="16">
        <f t="shared" ca="1" si="63"/>
        <v>0</v>
      </c>
      <c r="X146" s="16">
        <f t="shared" ca="1" si="63"/>
        <v>-581.12893700404675</v>
      </c>
      <c r="Y146" s="16">
        <f t="shared" ca="1" si="63"/>
        <v>0</v>
      </c>
      <c r="Z146" s="16">
        <f t="shared" ca="1" si="63"/>
        <v>-498.11051743204007</v>
      </c>
      <c r="AA146" s="16">
        <f t="shared" ca="1" si="63"/>
        <v>0</v>
      </c>
      <c r="AB146" s="16">
        <f t="shared" ca="1" si="63"/>
        <v>-332.07367828802671</v>
      </c>
      <c r="AC146" s="55">
        <f t="shared" ca="1" si="64"/>
        <v>-3376.0823959282716</v>
      </c>
      <c r="AH146" s="42" t="e">
        <f t="shared" si="59"/>
        <v>#REF!</v>
      </c>
      <c r="AI146" s="43" t="str">
        <f ca="1">_xll.BInterpol('Base IPCA'!$C$3:$C$13,'Base IPCA'!$E$3:$E$13,AH146,"Cubic","Extrapolate=Linear","MultiX=Average","Skip=True","Sort=True")</f>
        <v>#N/A Invalid Parameter: Interpolation value</v>
      </c>
      <c r="AJ146" s="43" t="str">
        <f ca="1"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62"/>
        <v>DAPAGO28</v>
      </c>
      <c r="Q147" s="16">
        <f t="shared" ca="1" si="63"/>
        <v>-168.95339140947908</v>
      </c>
      <c r="R147" s="16">
        <f t="shared" ca="1" si="63"/>
        <v>-168.95339140947908</v>
      </c>
      <c r="S147" s="16">
        <f t="shared" ca="1" si="63"/>
        <v>-253.43008711421862</v>
      </c>
      <c r="T147" s="16">
        <f t="shared" ca="1" si="63"/>
        <v>-168.95339140947908</v>
      </c>
      <c r="U147" s="16">
        <f t="shared" ca="1" si="63"/>
        <v>-2323.1091318803374</v>
      </c>
      <c r="V147" s="16">
        <f t="shared" ca="1" si="63"/>
        <v>-42.23834785236977</v>
      </c>
      <c r="W147" s="16">
        <f t="shared" ca="1" si="63"/>
        <v>0</v>
      </c>
      <c r="X147" s="16">
        <f t="shared" ca="1" si="63"/>
        <v>-42.23834785236977</v>
      </c>
      <c r="Y147" s="16">
        <f t="shared" ca="1" si="63"/>
        <v>0</v>
      </c>
      <c r="Z147" s="16">
        <f t="shared" ca="1" si="63"/>
        <v>-1055.9586963092443</v>
      </c>
      <c r="AA147" s="16">
        <f t="shared" ca="1" si="63"/>
        <v>-42.23834785236977</v>
      </c>
      <c r="AB147" s="16">
        <f t="shared" ca="1" si="63"/>
        <v>-760.29026134265587</v>
      </c>
      <c r="AC147" s="55">
        <f t="shared" ca="1" si="64"/>
        <v>-5026.3633944320027</v>
      </c>
      <c r="AH147" s="42" t="e">
        <f t="shared" si="59"/>
        <v>#REF!</v>
      </c>
      <c r="AI147" s="43" t="str">
        <f ca="1">_xll.BInterpol('Base IPCA'!$C$3:$C$13,'Base IPCA'!$E$3:$E$13,AH147,"Cubic","Extrapolate=Linear","MultiX=Average","Skip=True","Sort=True")</f>
        <v>#N/A Invalid Parameter: Interpolation value</v>
      </c>
      <c r="AJ147" s="43" t="str">
        <f ca="1"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62"/>
        <v>DAPMAI29</v>
      </c>
      <c r="Q148" s="16">
        <f t="shared" ca="1" si="63"/>
        <v>-199.19745453435462</v>
      </c>
      <c r="R148" s="16">
        <f t="shared" ca="1" si="63"/>
        <v>-199.19745453435462</v>
      </c>
      <c r="S148" s="16">
        <f t="shared" ca="1" si="63"/>
        <v>-248.99681816794327</v>
      </c>
      <c r="T148" s="16">
        <f t="shared" ca="1" si="63"/>
        <v>-298.79618180153193</v>
      </c>
      <c r="U148" s="16">
        <f t="shared" ca="1" si="63"/>
        <v>-4183.146545221447</v>
      </c>
      <c r="V148" s="16">
        <f t="shared" ca="1" si="63"/>
        <v>-49.799363633588655</v>
      </c>
      <c r="W148" s="16">
        <f t="shared" ca="1" si="63"/>
        <v>0</v>
      </c>
      <c r="X148" s="16">
        <f t="shared" ca="1" si="63"/>
        <v>-49.799363633588655</v>
      </c>
      <c r="Y148" s="16">
        <f t="shared" ca="1" si="63"/>
        <v>0</v>
      </c>
      <c r="Z148" s="16">
        <f t="shared" ca="1" si="63"/>
        <v>-1942.1751817099575</v>
      </c>
      <c r="AA148" s="16">
        <f t="shared" ca="1" si="63"/>
        <v>0</v>
      </c>
      <c r="AB148" s="16">
        <f t="shared" ca="1" si="63"/>
        <v>-995.9872726717731</v>
      </c>
      <c r="AC148" s="55">
        <f t="shared" ref="AC148" ca="1" si="65">SUM(Q148:AB148)</f>
        <v>-8167.0956359085394</v>
      </c>
      <c r="AH148" s="42" t="e">
        <f t="shared" si="59"/>
        <v>#REF!</v>
      </c>
      <c r="AI148" s="43" t="str">
        <f ca="1">_xll.BInterpol('Base IPCA'!$C$3:$C$13,'Base IPCA'!$E$3:$E$13,AH148,"Cubic","Extrapolate=Linear","MultiX=Average","Skip=True","Sort=True")</f>
        <v>#N/A Invalid Parameter: Interpolation value</v>
      </c>
      <c r="AJ148" s="43" t="str">
        <f ca="1"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62"/>
        <v>DAPAGO30</v>
      </c>
      <c r="Q149" s="16">
        <f t="shared" ca="1" si="63"/>
        <v>-423.88191056381038</v>
      </c>
      <c r="R149" s="16">
        <f t="shared" ca="1" si="63"/>
        <v>-302.77279325986456</v>
      </c>
      <c r="S149" s="16">
        <f t="shared" ca="1" si="63"/>
        <v>-484.43646921578329</v>
      </c>
      <c r="T149" s="16">
        <f t="shared" ca="1" si="63"/>
        <v>-605.54558651972911</v>
      </c>
      <c r="U149" s="16">
        <f t="shared" ca="1" si="63"/>
        <v>-11929.248054438664</v>
      </c>
      <c r="V149" s="16">
        <f t="shared" ca="1" si="63"/>
        <v>0</v>
      </c>
      <c r="W149" s="16">
        <f t="shared" ca="1" si="63"/>
        <v>0</v>
      </c>
      <c r="X149" s="16">
        <f t="shared" ca="1" si="63"/>
        <v>-60.554558651972911</v>
      </c>
      <c r="Y149" s="16">
        <f t="shared" ca="1" si="63"/>
        <v>0</v>
      </c>
      <c r="Z149" s="16">
        <f t="shared" ca="1" si="63"/>
        <v>-4783.81013350586</v>
      </c>
      <c r="AA149" s="16">
        <f t="shared" ca="1" si="63"/>
        <v>0</v>
      </c>
      <c r="AB149" s="16">
        <f t="shared" ca="1" si="63"/>
        <v>-2785.5096979907539</v>
      </c>
      <c r="AC149" s="55">
        <f t="shared" ca="1" si="64"/>
        <v>-21375.759204146438</v>
      </c>
      <c r="AH149" s="42" t="e">
        <f t="shared" si="59"/>
        <v>#REF!</v>
      </c>
      <c r="AI149" s="43" t="str">
        <f ca="1">_xll.BInterpol('Base IPCA'!$C$3:$C$13,'Base IPCA'!$E$3:$E$13,AH149,"Cubic","Extrapolate=Linear","MultiX=Average","Skip=True","Sort=True")</f>
        <v>#N/A Invalid Parameter: Interpolation value</v>
      </c>
      <c r="AJ149" s="43" t="str">
        <f ca="1"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62"/>
        <v>DAPAGO32</v>
      </c>
      <c r="Q150" s="16">
        <f t="shared" ca="1" si="63"/>
        <v>0</v>
      </c>
      <c r="R150" s="16">
        <f t="shared" ca="1" si="63"/>
        <v>0</v>
      </c>
      <c r="S150" s="16">
        <f t="shared" ca="1" si="63"/>
        <v>0</v>
      </c>
      <c r="T150" s="16">
        <f t="shared" ca="1" si="63"/>
        <v>-73.344661578579689</v>
      </c>
      <c r="U150" s="16">
        <f t="shared" ca="1" si="63"/>
        <v>-6821.0535268079111</v>
      </c>
      <c r="V150" s="16">
        <f t="shared" ca="1" si="63"/>
        <v>0</v>
      </c>
      <c r="W150" s="16">
        <f t="shared" ca="1" si="63"/>
        <v>0</v>
      </c>
      <c r="X150" s="16">
        <f t="shared" ca="1" si="63"/>
        <v>0</v>
      </c>
      <c r="Y150" s="16">
        <f t="shared" ca="1" si="63"/>
        <v>0</v>
      </c>
      <c r="Z150" s="16">
        <f t="shared" ca="1" si="63"/>
        <v>-3153.8204478789266</v>
      </c>
      <c r="AA150" s="16">
        <f t="shared" ca="1" si="63"/>
        <v>0</v>
      </c>
      <c r="AB150" s="16">
        <f t="shared" ca="1" si="63"/>
        <v>-2347.0291705145501</v>
      </c>
      <c r="AC150" s="55">
        <f t="shared" ca="1" si="64"/>
        <v>-12395.247806779968</v>
      </c>
      <c r="AH150" s="42" t="e">
        <f t="shared" si="59"/>
        <v>#REF!</v>
      </c>
      <c r="AI150" s="43" t="str">
        <f ca="1">_xll.BInterpol('Base IPCA'!$C$3:$C$13,'Base IPCA'!$E$3:$E$13,AH150,"Cubic","Extrapolate=Linear","MultiX=Average","Skip=True","Sort=True")</f>
        <v>#N/A Invalid Parameter: Interpolation value</v>
      </c>
      <c r="AJ150" s="43" t="str">
        <f ca="1"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62"/>
        <v>DAPMAI35</v>
      </c>
      <c r="Q151" s="16">
        <f t="shared" ca="1" si="63"/>
        <v>0</v>
      </c>
      <c r="R151" s="16">
        <f t="shared" ca="1" si="63"/>
        <v>0</v>
      </c>
      <c r="S151" s="16">
        <f t="shared" ca="1" si="63"/>
        <v>0</v>
      </c>
      <c r="T151" s="16">
        <f t="shared" ca="1" si="63"/>
        <v>-84.327199276813189</v>
      </c>
      <c r="U151" s="16">
        <f t="shared" ca="1" si="63"/>
        <v>-6155.8855472073628</v>
      </c>
      <c r="V151" s="16">
        <f t="shared" ca="1" si="63"/>
        <v>0</v>
      </c>
      <c r="W151" s="16">
        <f t="shared" ca="1" si="63"/>
        <v>0</v>
      </c>
      <c r="X151" s="16">
        <f t="shared" ca="1" si="63"/>
        <v>0</v>
      </c>
      <c r="Y151" s="16">
        <f t="shared" ca="1" si="63"/>
        <v>0</v>
      </c>
      <c r="Z151" s="16">
        <f t="shared" ca="1" si="63"/>
        <v>-3626.0695689029671</v>
      </c>
      <c r="AA151" s="16">
        <f t="shared" ca="1" si="63"/>
        <v>0</v>
      </c>
      <c r="AB151" s="16">
        <f t="shared" ca="1" si="63"/>
        <v>-1939.5255833667034</v>
      </c>
      <c r="AC151" s="55">
        <f t="shared" ca="1" si="64"/>
        <v>-11805.807898753847</v>
      </c>
      <c r="AH151" s="42" t="e">
        <f t="shared" si="59"/>
        <v>#REF!</v>
      </c>
      <c r="AI151" s="43" t="str">
        <f ca="1">_xll.BInterpol('Base IPCA'!$C$3:$C$13,'Base IPCA'!$E$3:$E$13,AH151,"Cubic","Extrapolate=Linear","MultiX=Average","Skip=True","Sort=True")</f>
        <v>#N/A Invalid Parameter: Interpolation value</v>
      </c>
      <c r="AJ151" s="43" t="str">
        <f ca="1"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2"/>
        <v>DAPAGO40</v>
      </c>
      <c r="Q152" s="16">
        <f t="shared" ca="1" si="63"/>
        <v>0</v>
      </c>
      <c r="R152" s="16">
        <f t="shared" ca="1" si="63"/>
        <v>0</v>
      </c>
      <c r="S152" s="16">
        <f t="shared" ca="1" si="63"/>
        <v>0</v>
      </c>
      <c r="T152" s="16">
        <f t="shared" ca="1" si="63"/>
        <v>0</v>
      </c>
      <c r="U152" s="16">
        <f t="shared" ca="1" si="63"/>
        <v>-4779.2045947279621</v>
      </c>
      <c r="V152" s="16">
        <f t="shared" ca="1" si="63"/>
        <v>0</v>
      </c>
      <c r="W152" s="16">
        <f t="shared" ca="1" si="63"/>
        <v>0</v>
      </c>
      <c r="X152" s="16">
        <f t="shared" ca="1" si="63"/>
        <v>0</v>
      </c>
      <c r="Y152" s="16">
        <f t="shared" ca="1" si="63"/>
        <v>0</v>
      </c>
      <c r="Z152" s="16">
        <f t="shared" ca="1" si="63"/>
        <v>-1803.4734319728159</v>
      </c>
      <c r="AA152" s="16">
        <f t="shared" ca="1" si="63"/>
        <v>0</v>
      </c>
      <c r="AB152" s="16">
        <f t="shared" ca="1" si="63"/>
        <v>-811.56304438776715</v>
      </c>
      <c r="AC152" s="55">
        <f t="shared" ca="1" si="64"/>
        <v>-7394.2410710885451</v>
      </c>
      <c r="AH152" s="42" t="e">
        <f t="shared" si="59"/>
        <v>#REF!</v>
      </c>
      <c r="AI152" s="43" t="str">
        <f ca="1">_xll.BInterpol('Base IPCA'!$C$3:$C$13,'Base IPCA'!$E$3:$E$13,AH152,"Cubic","Extrapolate=Linear","MultiX=Average","Skip=True","Sort=True")</f>
        <v>#N/A Invalid Parameter: Interpolation value</v>
      </c>
      <c r="AJ152" s="43" t="str">
        <f ca="1"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159</v>
      </c>
      <c r="Q153" s="67" t="e">
        <f t="shared" ref="Q153:AC153" ca="1" si="66">SUM(Q144:Q152)</f>
        <v>#N/A</v>
      </c>
      <c r="R153" s="67" t="e">
        <f t="shared" ca="1" si="66"/>
        <v>#N/A</v>
      </c>
      <c r="S153" s="67" t="e">
        <f t="shared" ca="1" si="66"/>
        <v>#N/A</v>
      </c>
      <c r="T153" s="67" t="e">
        <f t="shared" ca="1" si="66"/>
        <v>#N/A</v>
      </c>
      <c r="U153" s="67" t="e">
        <f t="shared" ca="1" si="66"/>
        <v>#N/A</v>
      </c>
      <c r="V153" s="67" t="e">
        <f t="shared" ca="1" si="66"/>
        <v>#N/A</v>
      </c>
      <c r="W153" s="67" t="e">
        <f t="shared" ca="1" si="66"/>
        <v>#N/A</v>
      </c>
      <c r="X153" s="67" t="e">
        <f t="shared" ca="1" si="66"/>
        <v>#N/A</v>
      </c>
      <c r="Y153" s="67" t="e">
        <f t="shared" ca="1" si="66"/>
        <v>#N/A</v>
      </c>
      <c r="Z153" s="67" t="e">
        <f t="shared" ca="1" si="66"/>
        <v>#N/A</v>
      </c>
      <c r="AA153" s="67" t="e">
        <f t="shared" ca="1" si="66"/>
        <v>#N/A</v>
      </c>
      <c r="AB153" s="68" t="e">
        <f t="shared" ca="1" si="66"/>
        <v>#N/A</v>
      </c>
      <c r="AC153" s="65" t="e">
        <f t="shared" ca="1" si="66"/>
        <v>#N/A</v>
      </c>
      <c r="AH153" s="42" t="e">
        <f t="shared" si="59"/>
        <v>#REF!</v>
      </c>
      <c r="AI153" s="43" t="str">
        <f ca="1">_xll.BInterpol('Base IPCA'!$C$3:$C$13,'Base IPCA'!$E$3:$E$13,AH153,"Cubic","Extrapolate=Linear","MultiX=Average","Skip=True","Sort=True")</f>
        <v>#N/A Invalid Parameter: Interpolation value</v>
      </c>
      <c r="AJ153" s="43" t="str">
        <f ca="1"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9"/>
        <v>#REF!</v>
      </c>
      <c r="AI154" s="43" t="str">
        <f ca="1">_xll.BInterpol('Base IPCA'!$C$3:$C$13,'Base IPCA'!$E$3:$E$13,AH154,"Cubic","Extrapolate=Linear","MultiX=Average","Skip=True","Sort=True")</f>
        <v>#N/A Invalid Parameter: Interpolation value</v>
      </c>
      <c r="AJ154" s="43" t="str">
        <f ca="1"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26" t="s">
        <v>402</v>
      </c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C155" s="326"/>
      <c r="AH155" s="42" t="e">
        <f t="shared" si="59"/>
        <v>#REF!</v>
      </c>
      <c r="AI155" s="43" t="str">
        <f ca="1">_xll.BInterpol('Base IPCA'!$C$3:$C$13,'Base IPCA'!$E$3:$E$13,AH155,"Cubic","Extrapolate=Linear","MultiX=Average","Skip=True","Sort=True")</f>
        <v>#N/A Invalid Parameter: Interpolation value</v>
      </c>
      <c r="AJ155" s="43" t="str">
        <f ca="1"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400</v>
      </c>
      <c r="Q156" s="49" t="str">
        <f t="shared" ref="Q156:AB156" si="67">Q121</f>
        <v>FIRF GERAES</v>
      </c>
      <c r="R156" s="49" t="str">
        <f t="shared" si="67"/>
        <v>FIRF GERAES 30</v>
      </c>
      <c r="S156" s="49" t="str">
        <f t="shared" si="67"/>
        <v>HORIZONTE</v>
      </c>
      <c r="T156" s="49" t="str">
        <f t="shared" si="67"/>
        <v>MANACA INFRA FIRF</v>
      </c>
      <c r="U156" s="49" t="str">
        <f t="shared" si="67"/>
        <v>BH FIRF INFRA</v>
      </c>
      <c r="V156" s="49" t="str">
        <f t="shared" si="67"/>
        <v>REAL FIM</v>
      </c>
      <c r="W156" s="49" t="str">
        <f t="shared" si="67"/>
        <v>RIO INFRA</v>
      </c>
      <c r="X156" s="49" t="str">
        <f t="shared" si="67"/>
        <v>JERA2026</v>
      </c>
      <c r="Y156" s="49" t="str">
        <f t="shared" si="67"/>
        <v>SANTANA</v>
      </c>
      <c r="Z156" s="49" t="str">
        <f t="shared" si="67"/>
        <v>BORDEAUX INFRA</v>
      </c>
      <c r="AA156" s="49" t="str">
        <f t="shared" si="67"/>
        <v>AF INVEST GERAES PREV</v>
      </c>
      <c r="AB156" s="49" t="str">
        <f t="shared" si="67"/>
        <v>TOPAZIO INFRA</v>
      </c>
      <c r="AC156" s="45" t="s">
        <v>159</v>
      </c>
      <c r="AH156" s="42" t="e">
        <f t="shared" si="59"/>
        <v>#REF!</v>
      </c>
      <c r="AI156" s="43" t="str">
        <f ca="1">_xll.BInterpol('Base IPCA'!$C$3:$C$13,'Base IPCA'!$E$3:$E$13,AH156,"Cubic","Extrapolate=Linear","MultiX=Average","Skip=True","Sort=True")</f>
        <v>#N/A Invalid Parameter: Interpolation value</v>
      </c>
      <c r="AJ156" s="43" t="str">
        <f ca="1"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#VALUE!</v>
      </c>
      <c r="R157" s="155" t="e">
        <f t="shared" ref="R157:AB157" ca="1" si="68">R131+R144</f>
        <v>#VALUE!</v>
      </c>
      <c r="S157" s="155" t="e">
        <f t="shared" ca="1" si="68"/>
        <v>#VALUE!</v>
      </c>
      <c r="T157" s="155" t="e">
        <f t="shared" ca="1" si="68"/>
        <v>#VALUE!</v>
      </c>
      <c r="U157" s="155" t="e">
        <f t="shared" ca="1" si="68"/>
        <v>#VALUE!</v>
      </c>
      <c r="V157" s="155" t="e">
        <f t="shared" ca="1" si="68"/>
        <v>#VALUE!</v>
      </c>
      <c r="W157" s="155" t="e">
        <f t="shared" ca="1" si="68"/>
        <v>#VALUE!</v>
      </c>
      <c r="X157" s="155" t="e">
        <f t="shared" ca="1" si="68"/>
        <v>#VALUE!</v>
      </c>
      <c r="Y157" s="155" t="e">
        <f t="shared" ca="1" si="68"/>
        <v>#VALUE!</v>
      </c>
      <c r="Z157" s="155" t="e">
        <f t="shared" ca="1" si="68"/>
        <v>#VALUE!</v>
      </c>
      <c r="AA157" s="155" t="e">
        <f t="shared" ca="1" si="68"/>
        <v>#VALUE!</v>
      </c>
      <c r="AB157" s="155" t="e">
        <f t="shared" ca="1" si="68"/>
        <v>#VALUE!</v>
      </c>
      <c r="AC157" s="55" t="e">
        <f t="shared" ref="AC157:AC165" ca="1" si="69">SUM(Q157:AB157)</f>
        <v>#VALUE!</v>
      </c>
      <c r="AH157" s="42" t="e">
        <f t="shared" si="59"/>
        <v>#REF!</v>
      </c>
      <c r="AI157" s="43" t="str">
        <f ca="1">_xll.BInterpol('Base IPCA'!$C$3:$C$13,'Base IPCA'!$E$3:$E$13,AH157,"Cubic","Extrapolate=Linear","MultiX=Average","Skip=True","Sort=True")</f>
        <v>#N/A Invalid Parameter: Interpolation value</v>
      </c>
      <c r="AJ157" s="43" t="str">
        <f ca="1"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70">P132</f>
        <v>DAPAGO26</v>
      </c>
      <c r="Q158" s="155">
        <f t="shared" ref="Q158:AB158" ca="1" si="71">Q132+Q145</f>
        <v>-124.15014832784072</v>
      </c>
      <c r="R158" s="155">
        <f t="shared" ca="1" si="71"/>
        <v>-106.41441285243491</v>
      </c>
      <c r="S158" s="155">
        <f t="shared" ca="1" si="71"/>
        <v>325.65643966831112</v>
      </c>
      <c r="T158" s="155">
        <f t="shared" ca="1" si="71"/>
        <v>-17.735735475405818</v>
      </c>
      <c r="U158" s="155">
        <f t="shared" ca="1" si="71"/>
        <v>-266.10016188916779</v>
      </c>
      <c r="V158" s="155">
        <f t="shared" ca="1" si="71"/>
        <v>81.701977524605297</v>
      </c>
      <c r="W158" s="155">
        <f t="shared" ca="1" si="71"/>
        <v>0</v>
      </c>
      <c r="X158" s="155">
        <f t="shared" ca="1" si="71"/>
        <v>-33.380148327840743</v>
      </c>
      <c r="Y158" s="155">
        <f t="shared" ca="1" si="71"/>
        <v>0</v>
      </c>
      <c r="Z158" s="155">
        <f t="shared" ca="1" si="71"/>
        <v>-222.13090465567075</v>
      </c>
      <c r="AA158" s="155">
        <f t="shared" ca="1" si="71"/>
        <v>7.889302000003223</v>
      </c>
      <c r="AB158" s="155">
        <f t="shared" ca="1" si="71"/>
        <v>-74.720300766480662</v>
      </c>
      <c r="AC158" s="55">
        <f t="shared" ca="1" si="69"/>
        <v>-429.38409310192174</v>
      </c>
      <c r="AH158" s="42" t="e">
        <f t="shared" si="59"/>
        <v>#REF!</v>
      </c>
      <c r="AI158" s="43" t="str">
        <f ca="1">_xll.BInterpol('Base IPCA'!$C$3:$C$13,'Base IPCA'!$E$3:$E$13,AH158,"Cubic","Extrapolate=Linear","MultiX=Average","Skip=True","Sort=True")</f>
        <v>#N/A Invalid Parameter: Interpolation value</v>
      </c>
      <c r="AJ158" s="43" t="str">
        <f ca="1"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70"/>
        <v>DAPMAI27</v>
      </c>
      <c r="Q159" s="155" t="e">
        <f t="shared" ref="Q159:AB159" ca="1" si="72">Q133+Q146</f>
        <v>#VALUE!</v>
      </c>
      <c r="R159" s="155" t="e">
        <f t="shared" ca="1" si="72"/>
        <v>#VALUE!</v>
      </c>
      <c r="S159" s="155" t="e">
        <f t="shared" ca="1" si="72"/>
        <v>#VALUE!</v>
      </c>
      <c r="T159" s="155" t="e">
        <f t="shared" ca="1" si="72"/>
        <v>#VALUE!</v>
      </c>
      <c r="U159" s="155" t="e">
        <f t="shared" ca="1" si="72"/>
        <v>#VALUE!</v>
      </c>
      <c r="V159" s="155" t="e">
        <f t="shared" ca="1" si="72"/>
        <v>#VALUE!</v>
      </c>
      <c r="W159" s="155" t="e">
        <f t="shared" ca="1" si="72"/>
        <v>#VALUE!</v>
      </c>
      <c r="X159" s="155" t="e">
        <f t="shared" ca="1" si="72"/>
        <v>#VALUE!</v>
      </c>
      <c r="Y159" s="155" t="e">
        <f t="shared" ca="1" si="72"/>
        <v>#VALUE!</v>
      </c>
      <c r="Z159" s="155" t="e">
        <f t="shared" ca="1" si="72"/>
        <v>#VALUE!</v>
      </c>
      <c r="AA159" s="155" t="e">
        <f t="shared" ca="1" si="72"/>
        <v>#VALUE!</v>
      </c>
      <c r="AB159" s="155" t="e">
        <f t="shared" ca="1" si="72"/>
        <v>#VALUE!</v>
      </c>
      <c r="AC159" s="55" t="e">
        <f t="shared" ca="1" si="69"/>
        <v>#VALUE!</v>
      </c>
      <c r="AH159" s="42" t="e">
        <f t="shared" si="59"/>
        <v>#REF!</v>
      </c>
      <c r="AI159" s="43" t="str">
        <f ca="1">_xll.BInterpol('Base IPCA'!$C$3:$C$13,'Base IPCA'!$E$3:$E$13,AH159,"Cubic","Extrapolate=Linear","MultiX=Average","Skip=True","Sort=True")</f>
        <v>#N/A Invalid Parameter: Interpolation value</v>
      </c>
      <c r="AJ159" s="43" t="str">
        <f ca="1"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70"/>
        <v>DAPAGO28</v>
      </c>
      <c r="Q160" s="155" t="e">
        <f t="shared" ref="Q160:AB160" ca="1" si="73">Q134+Q147</f>
        <v>#VALUE!</v>
      </c>
      <c r="R160" s="155" t="e">
        <f t="shared" ca="1" si="73"/>
        <v>#VALUE!</v>
      </c>
      <c r="S160" s="155" t="e">
        <f t="shared" ca="1" si="73"/>
        <v>#VALUE!</v>
      </c>
      <c r="T160" s="155" t="e">
        <f t="shared" ca="1" si="73"/>
        <v>#VALUE!</v>
      </c>
      <c r="U160" s="155" t="e">
        <f t="shared" ca="1" si="73"/>
        <v>#VALUE!</v>
      </c>
      <c r="V160" s="155" t="e">
        <f t="shared" ca="1" si="73"/>
        <v>#VALUE!</v>
      </c>
      <c r="W160" s="155" t="e">
        <f t="shared" ca="1" si="73"/>
        <v>#VALUE!</v>
      </c>
      <c r="X160" s="155" t="e">
        <f t="shared" ca="1" si="73"/>
        <v>#VALUE!</v>
      </c>
      <c r="Y160" s="155" t="e">
        <f t="shared" ca="1" si="73"/>
        <v>#VALUE!</v>
      </c>
      <c r="Z160" s="155" t="e">
        <f t="shared" ca="1" si="73"/>
        <v>#VALUE!</v>
      </c>
      <c r="AA160" s="155" t="e">
        <f t="shared" ca="1" si="73"/>
        <v>#VALUE!</v>
      </c>
      <c r="AB160" s="155" t="e">
        <f t="shared" ca="1" si="73"/>
        <v>#VALUE!</v>
      </c>
      <c r="AC160" s="55" t="e">
        <f t="shared" ca="1" si="69"/>
        <v>#VALUE!</v>
      </c>
      <c r="AH160" s="42" t="e">
        <f t="shared" si="59"/>
        <v>#REF!</v>
      </c>
      <c r="AI160" s="43" t="str">
        <f ca="1">_xll.BInterpol('Base IPCA'!$C$3:$C$13,'Base IPCA'!$E$3:$E$13,AH160,"Cubic","Extrapolate=Linear","MultiX=Average","Skip=True","Sort=True")</f>
        <v>#N/A Invalid Parameter: Interpolation value</v>
      </c>
      <c r="AJ160" s="43" t="str">
        <f ca="1"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70"/>
        <v>DAPMAI29</v>
      </c>
      <c r="Q161" s="155">
        <f t="shared" ref="Q161:AB161" ca="1" si="74">Q135+Q148</f>
        <v>-199.19745453435462</v>
      </c>
      <c r="R161" s="155">
        <f t="shared" ca="1" si="74"/>
        <v>-199.19745453435462</v>
      </c>
      <c r="S161" s="155">
        <f t="shared" ca="1" si="74"/>
        <v>-248.99681816794327</v>
      </c>
      <c r="T161" s="155">
        <f t="shared" ca="1" si="74"/>
        <v>-31.015921801531931</v>
      </c>
      <c r="U161" s="155">
        <f t="shared" ca="1" si="74"/>
        <v>-1903.5860552214472</v>
      </c>
      <c r="V161" s="155">
        <f t="shared" ca="1" si="74"/>
        <v>-49.799363633588655</v>
      </c>
      <c r="W161" s="155">
        <f t="shared" ca="1" si="74"/>
        <v>0</v>
      </c>
      <c r="X161" s="155">
        <f t="shared" ca="1" si="74"/>
        <v>-49.799363633588655</v>
      </c>
      <c r="Y161" s="155">
        <f t="shared" ca="1" si="74"/>
        <v>0</v>
      </c>
      <c r="Z161" s="155">
        <f t="shared" ca="1" si="74"/>
        <v>-1211.0943817099576</v>
      </c>
      <c r="AA161" s="155">
        <f t="shared" ca="1" si="74"/>
        <v>0</v>
      </c>
      <c r="AB161" s="155">
        <f t="shared" ca="1" si="74"/>
        <v>-508.13517267177309</v>
      </c>
      <c r="AC161" s="55">
        <f ca="1">SUM(Q161:AB161)</f>
        <v>-4400.8219859085393</v>
      </c>
      <c r="AH161" s="42" t="e">
        <f t="shared" si="59"/>
        <v>#REF!</v>
      </c>
      <c r="AI161" s="43" t="str">
        <f ca="1">_xll.BInterpol('Base IPCA'!$C$3:$C$13,'Base IPCA'!$E$3:$E$13,AH161,"Cubic","Extrapolate=Linear","MultiX=Average","Skip=True","Sort=True")</f>
        <v>#N/A Invalid Parameter: Interpolation value</v>
      </c>
      <c r="AJ161" s="43" t="str">
        <f ca="1"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70"/>
        <v>DAPAGO30</v>
      </c>
      <c r="Q162" s="155">
        <f t="shared" ref="Q162:AB162" ca="1" si="75">Q136+Q149</f>
        <v>-423.88191056381038</v>
      </c>
      <c r="R162" s="155">
        <f t="shared" ca="1" si="75"/>
        <v>-302.77279325986456</v>
      </c>
      <c r="S162" s="155">
        <f t="shared" ca="1" si="75"/>
        <v>-484.43646921578329</v>
      </c>
      <c r="T162" s="155">
        <f t="shared" ca="1" si="75"/>
        <v>288.00716348027095</v>
      </c>
      <c r="U162" s="155">
        <f t="shared" ca="1" si="75"/>
        <v>1823.1753455613361</v>
      </c>
      <c r="V162" s="155">
        <f t="shared" ca="1" si="75"/>
        <v>0</v>
      </c>
      <c r="W162" s="155">
        <f t="shared" ca="1" si="75"/>
        <v>1940.6285500000001</v>
      </c>
      <c r="X162" s="155">
        <f t="shared" ca="1" si="75"/>
        <v>-60.554558651972911</v>
      </c>
      <c r="Y162" s="155">
        <f t="shared" ca="1" si="75"/>
        <v>0</v>
      </c>
      <c r="Z162" s="155">
        <f t="shared" ca="1" si="75"/>
        <v>1180.6669564941403</v>
      </c>
      <c r="AA162" s="155">
        <f t="shared" ca="1" si="75"/>
        <v>0</v>
      </c>
      <c r="AB162" s="155">
        <f t="shared" ca="1" si="75"/>
        <v>257.30451200924563</v>
      </c>
      <c r="AC162" s="55">
        <f t="shared" ref="AC162" ca="1" si="76">SUM(Q162:AB162)</f>
        <v>4218.136795853562</v>
      </c>
      <c r="AH162" s="42" t="e">
        <f t="shared" si="59"/>
        <v>#REF!</v>
      </c>
      <c r="AI162" s="43" t="str">
        <f ca="1">_xll.BInterpol('Base IPCA'!$C$3:$C$13,'Base IPCA'!$E$3:$E$13,AH162,"Cubic","Extrapolate=Linear","MultiX=Average","Skip=True","Sort=True")</f>
        <v>#N/A Invalid Parameter: Interpolation value</v>
      </c>
      <c r="AJ162" s="43" t="str">
        <f ca="1"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70"/>
        <v>DAPAGO32</v>
      </c>
      <c r="Q163" s="155">
        <f t="shared" ref="Q163:AB163" ca="1" si="77">Q137+Q150</f>
        <v>0</v>
      </c>
      <c r="R163" s="155">
        <f t="shared" ca="1" si="77"/>
        <v>0</v>
      </c>
      <c r="S163" s="155">
        <f t="shared" ca="1" si="77"/>
        <v>0</v>
      </c>
      <c r="T163" s="155">
        <f t="shared" ca="1" si="77"/>
        <v>-73.344661578579689</v>
      </c>
      <c r="U163" s="155">
        <f t="shared" ca="1" si="77"/>
        <v>-2166.9610187079115</v>
      </c>
      <c r="V163" s="155">
        <f t="shared" ca="1" si="77"/>
        <v>0</v>
      </c>
      <c r="W163" s="155">
        <f t="shared" ca="1" si="77"/>
        <v>582.89927999999998</v>
      </c>
      <c r="X163" s="155">
        <f t="shared" ca="1" si="77"/>
        <v>0</v>
      </c>
      <c r="Y163" s="155">
        <f t="shared" ca="1" si="77"/>
        <v>0</v>
      </c>
      <c r="Z163" s="155">
        <f t="shared" ca="1" si="77"/>
        <v>-639.64157897892665</v>
      </c>
      <c r="AA163" s="155">
        <f t="shared" ca="1" si="77"/>
        <v>0</v>
      </c>
      <c r="AB163" s="155">
        <f t="shared" ca="1" si="77"/>
        <v>-1819.2032305145501</v>
      </c>
      <c r="AC163" s="55">
        <f t="shared" ca="1" si="69"/>
        <v>-4116.2512097799681</v>
      </c>
      <c r="AH163" s="42" t="e">
        <f t="shared" si="59"/>
        <v>#REF!</v>
      </c>
      <c r="AI163" s="43" t="str">
        <f ca="1">_xll.BInterpol('Base IPCA'!$C$3:$C$13,'Base IPCA'!$E$3:$E$13,AH163,"Cubic","Extrapolate=Linear","MultiX=Average","Skip=True","Sort=True")</f>
        <v>#N/A Invalid Parameter: Interpolation value</v>
      </c>
      <c r="AJ163" s="43" t="str">
        <f ca="1"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70"/>
        <v>DAPMAI35</v>
      </c>
      <c r="Q164" s="155">
        <f t="shared" ref="Q164:AB164" ca="1" si="78">Q138+Q151</f>
        <v>0</v>
      </c>
      <c r="R164" s="155">
        <f t="shared" ca="1" si="78"/>
        <v>0</v>
      </c>
      <c r="S164" s="155">
        <f t="shared" ca="1" si="78"/>
        <v>0</v>
      </c>
      <c r="T164" s="155">
        <f t="shared" ca="1" si="78"/>
        <v>-84.327199276813189</v>
      </c>
      <c r="U164" s="155">
        <f t="shared" ca="1" si="78"/>
        <v>-1877.0967812073632</v>
      </c>
      <c r="V164" s="155">
        <f t="shared" ca="1" si="78"/>
        <v>0</v>
      </c>
      <c r="W164" s="155">
        <f t="shared" ca="1" si="78"/>
        <v>887.41152</v>
      </c>
      <c r="X164" s="155">
        <f t="shared" ca="1" si="78"/>
        <v>0</v>
      </c>
      <c r="Y164" s="155">
        <f t="shared" ca="1" si="78"/>
        <v>0</v>
      </c>
      <c r="Z164" s="155">
        <f t="shared" ca="1" si="78"/>
        <v>-284.98498090296698</v>
      </c>
      <c r="AA164" s="155">
        <f t="shared" ca="1" si="78"/>
        <v>0</v>
      </c>
      <c r="AB164" s="155">
        <f t="shared" ca="1" si="78"/>
        <v>-819.25963736670337</v>
      </c>
      <c r="AC164" s="55">
        <f t="shared" ca="1" si="69"/>
        <v>-2178.2570787538466</v>
      </c>
      <c r="AH164" s="42" t="e">
        <f t="shared" si="59"/>
        <v>#REF!</v>
      </c>
      <c r="AI164" s="43" t="str">
        <f ca="1">_xll.BInterpol('Base IPCA'!$C$3:$C$13,'Base IPCA'!$E$3:$E$13,AH164,"Cubic","Extrapolate=Linear","MultiX=Average","Skip=True","Sort=True")</f>
        <v>#N/A Invalid Parameter: Interpolation value</v>
      </c>
      <c r="AJ164" s="43" t="str">
        <f ca="1"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70"/>
        <v>DAPAGO40</v>
      </c>
      <c r="Q165" s="155">
        <f t="shared" ref="Q165:AB165" ca="1" si="79">Q139+Q152</f>
        <v>0</v>
      </c>
      <c r="R165" s="155">
        <f t="shared" ca="1" si="79"/>
        <v>0</v>
      </c>
      <c r="S165" s="155">
        <f t="shared" ca="1" si="79"/>
        <v>0</v>
      </c>
      <c r="T165" s="155">
        <f t="shared" ca="1" si="79"/>
        <v>0</v>
      </c>
      <c r="U165" s="155">
        <f t="shared" ca="1" si="79"/>
        <v>2497.2568552720386</v>
      </c>
      <c r="V165" s="155">
        <f t="shared" ca="1" si="79"/>
        <v>0</v>
      </c>
      <c r="W165" s="155">
        <f t="shared" ca="1" si="79"/>
        <v>682.04020000000003</v>
      </c>
      <c r="X165" s="155">
        <f t="shared" ca="1" si="79"/>
        <v>0</v>
      </c>
      <c r="Y165" s="155">
        <f t="shared" ca="1" si="79"/>
        <v>0</v>
      </c>
      <c r="Z165" s="155">
        <f t="shared" ca="1" si="79"/>
        <v>624.29436802718419</v>
      </c>
      <c r="AA165" s="155">
        <f t="shared" ca="1" si="79"/>
        <v>0</v>
      </c>
      <c r="AB165" s="155">
        <f t="shared" ca="1" si="79"/>
        <v>125.6725256122329</v>
      </c>
      <c r="AC165" s="55">
        <f t="shared" ca="1" si="69"/>
        <v>3929.2639489114554</v>
      </c>
      <c r="AH165" s="42" t="e">
        <f t="shared" si="59"/>
        <v>#REF!</v>
      </c>
      <c r="AI165" s="43" t="str">
        <f ca="1">_xll.BInterpol('Base IPCA'!$C$3:$C$13,'Base IPCA'!$E$3:$E$13,AH165,"Cubic","Extrapolate=Linear","MultiX=Average","Skip=True","Sort=True")</f>
        <v>#N/A Invalid Parameter: Interpolation value</v>
      </c>
      <c r="AJ165" s="43" t="str">
        <f ca="1"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159</v>
      </c>
      <c r="Q166" s="67" t="e">
        <f t="shared" ref="Q166:AC166" ca="1" si="80">SUM(Q157:Q165)</f>
        <v>#VALUE!</v>
      </c>
      <c r="R166" s="67" t="e">
        <f t="shared" ca="1" si="80"/>
        <v>#VALUE!</v>
      </c>
      <c r="S166" s="207" t="e">
        <f t="shared" ca="1" si="80"/>
        <v>#VALUE!</v>
      </c>
      <c r="T166" s="207" t="e">
        <f t="shared" ca="1" si="80"/>
        <v>#VALUE!</v>
      </c>
      <c r="U166" s="207" t="e">
        <f t="shared" ca="1" si="80"/>
        <v>#VALUE!</v>
      </c>
      <c r="V166" s="207" t="e">
        <f t="shared" ca="1" si="80"/>
        <v>#VALUE!</v>
      </c>
      <c r="W166" s="207" t="e">
        <f t="shared" ca="1" si="80"/>
        <v>#VALUE!</v>
      </c>
      <c r="X166" s="207" t="e">
        <f t="shared" ca="1" si="80"/>
        <v>#VALUE!</v>
      </c>
      <c r="Y166" s="207" t="e">
        <f t="shared" ca="1" si="80"/>
        <v>#VALUE!</v>
      </c>
      <c r="Z166" s="207" t="e">
        <f t="shared" ca="1" si="80"/>
        <v>#VALUE!</v>
      </c>
      <c r="AA166" s="207" t="e">
        <f t="shared" ca="1" si="80"/>
        <v>#VALUE!</v>
      </c>
      <c r="AB166" s="68" t="e">
        <f t="shared" ca="1" si="80"/>
        <v>#VALUE!</v>
      </c>
      <c r="AC166" s="65" t="e">
        <f t="shared" ca="1" si="80"/>
        <v>#VALUE!</v>
      </c>
      <c r="AH166" s="42" t="e">
        <f t="shared" si="59"/>
        <v>#REF!</v>
      </c>
      <c r="AI166" s="43" t="str">
        <f ca="1">_xll.BInterpol('Base IPCA'!$C$3:$C$13,'Base IPCA'!$E$3:$E$13,AH166,"Cubic","Extrapolate=Linear","MultiX=Average","Skip=True","Sort=True")</f>
        <v>#N/A Invalid Parameter: Interpolation value</v>
      </c>
      <c r="AJ166" s="43" t="str">
        <f ca="1"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78</v>
      </c>
      <c r="Q167" s="3" t="e">
        <f ca="1">Q166/VLOOKUP(Q156,'Base CDI'!$A:$D,4,0)</f>
        <v>#VALUE!</v>
      </c>
      <c r="R167" s="3" t="e">
        <f ca="1">R166/VLOOKUP(R156,'Base CDI'!$A:$D,4,0)</f>
        <v>#VALUE!</v>
      </c>
      <c r="S167" s="3" t="e">
        <f ca="1">S166/VLOOKUP(S156,'Base CDI'!$A:$D,4,0)</f>
        <v>#VALUE!</v>
      </c>
      <c r="T167" s="3" t="e">
        <f ca="1">T166/VLOOKUP(T156,'Base CDI'!$A:$D,4,0)</f>
        <v>#VALUE!</v>
      </c>
      <c r="U167" s="3" t="e">
        <f ca="1">U166/VLOOKUP(U156,'Base CDI'!$A:$D,4,0)</f>
        <v>#VALUE!</v>
      </c>
      <c r="V167" s="3" t="e">
        <f ca="1">V166/VLOOKUP(V156,'Base CDI'!$A:$D,4,0)</f>
        <v>#VALUE!</v>
      </c>
      <c r="W167" s="3" t="e">
        <f ca="1">W166/VLOOKUP(W156,'Base CDI'!$A:$D,4,0)</f>
        <v>#VALUE!</v>
      </c>
      <c r="X167" s="3" t="e">
        <f ca="1">X166/VLOOKUP(X156,'Base CDI'!$A:$D,4,0)</f>
        <v>#VALUE!</v>
      </c>
      <c r="Y167" s="3" t="e">
        <f ca="1">Y166/VLOOKUP(Y156,'Base CDI'!$A:$D,4,0)</f>
        <v>#VALUE!</v>
      </c>
      <c r="Z167" s="3" t="e">
        <f ca="1">Z166/VLOOKUP(Z156,'Base CDI'!$A:$D,4,0)</f>
        <v>#VALUE!</v>
      </c>
      <c r="AA167" s="3" t="e">
        <f ca="1">AA166/VLOOKUP(AA156,'Base CDI'!$A:$D,4,0)</f>
        <v>#VALUE!</v>
      </c>
      <c r="AB167" s="3" t="e">
        <f ca="1">AB166/VLOOKUP(AB156,'Base CDI'!$A:$D,4,0)</f>
        <v>#VALUE!</v>
      </c>
      <c r="AH167" s="42" t="e">
        <f t="shared" si="59"/>
        <v>#REF!</v>
      </c>
      <c r="AI167" s="43" t="str">
        <f ca="1">_xll.BInterpol('Base IPCA'!$C$3:$C$13,'Base IPCA'!$E$3:$E$13,AH167,"Cubic","Extrapolate=Linear","MultiX=Average","Skip=True","Sort=True")</f>
        <v>#N/A Invalid Parameter: Interpolation value</v>
      </c>
      <c r="AJ167" s="43" t="str">
        <f ca="1"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217</v>
      </c>
      <c r="Q168" s="70" t="e">
        <f ca="1">+(Q166/VLOOKUP(Q156,'Base CDI'!$A:$D,3,0))</f>
        <v>#VALUE!</v>
      </c>
      <c r="R168" s="70" t="e">
        <f ca="1">+(R166/VLOOKUP(R156,'Base CDI'!$A:$D,3,0))</f>
        <v>#VALUE!</v>
      </c>
      <c r="S168" s="70" t="e">
        <f ca="1">+(S166/VLOOKUP(S156,'Base CDI'!$A:$D,3,0))</f>
        <v>#VALUE!</v>
      </c>
      <c r="T168" s="70" t="e">
        <f ca="1">+(T166/VLOOKUP(T156,'Base CDI'!$A:$D,3,0))</f>
        <v>#VALUE!</v>
      </c>
      <c r="U168" s="70" t="e">
        <f ca="1">+(U166/VLOOKUP(U156,'Base CDI'!$A:$D,3,0))</f>
        <v>#VALUE!</v>
      </c>
      <c r="V168" s="70" t="e">
        <f ca="1">+(V166/VLOOKUP(V156,'Base CDI'!$A:$D,3,0))</f>
        <v>#VALUE!</v>
      </c>
      <c r="W168" s="70" t="e">
        <f ca="1">+(W166/VLOOKUP(W156,'Base CDI'!$A:$D,3,0))</f>
        <v>#VALUE!</v>
      </c>
      <c r="X168" s="70" t="e">
        <f ca="1">+(X166/VLOOKUP(X156,'Base CDI'!$A:$D,3,0))</f>
        <v>#VALUE!</v>
      </c>
      <c r="Y168" s="70" t="e">
        <f ca="1">+(Y166/VLOOKUP(Y156,'Base CDI'!$A:$D,3,0))</f>
        <v>#VALUE!</v>
      </c>
      <c r="Z168" s="70" t="e">
        <f ca="1">+(Z166/VLOOKUP(Z156,'Base CDI'!$A:$D,3,0))</f>
        <v>#VALUE!</v>
      </c>
      <c r="AA168" s="70" t="e">
        <f ca="1">+(AA166/VLOOKUP(AA156,'Base CDI'!$A:$D,3,0))</f>
        <v>#VALUE!</v>
      </c>
      <c r="AB168" s="70" t="e">
        <f ca="1">+(AB166/VLOOKUP(AB156,'Base CDI'!$A:$D,3,0))</f>
        <v>#VALUE!</v>
      </c>
      <c r="AH168" s="42" t="e">
        <f t="shared" si="59"/>
        <v>#REF!</v>
      </c>
      <c r="AI168" s="43" t="str">
        <f ca="1">_xll.BInterpol('Base IPCA'!$C$3:$C$13,'Base IPCA'!$E$3:$E$13,AH168,"Cubic","Extrapolate=Linear","MultiX=Average","Skip=True","Sort=True")</f>
        <v>#N/A Invalid Parameter: Interpolation value</v>
      </c>
      <c r="AJ168" s="43" t="str">
        <f ca="1"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9"/>
        <v>#REF!</v>
      </c>
      <c r="AI169" s="43" t="str">
        <f ca="1">_xll.BInterpol('Base IPCA'!$C$3:$C$13,'Base IPCA'!$E$3:$E$13,AH169,"Cubic","Extrapolate=Linear","MultiX=Average","Skip=True","Sort=True")</f>
        <v>#N/A Invalid Parameter: Interpolation value</v>
      </c>
      <c r="AJ169" s="43" t="str">
        <f ca="1"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26" t="s">
        <v>1118</v>
      </c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C170" s="326"/>
      <c r="AH170" s="42" t="e">
        <f t="shared" si="59"/>
        <v>#REF!</v>
      </c>
      <c r="AI170" s="43" t="str">
        <f ca="1">_xll.BInterpol('Base IPCA'!$C$3:$C$13,'Base IPCA'!$E$3:$E$13,AH170,"Cubic","Extrapolate=Linear","MultiX=Average","Skip=True","Sort=True")</f>
        <v>#N/A Invalid Parameter: Interpolation value</v>
      </c>
      <c r="AJ170" s="43" t="str">
        <f ca="1"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400</v>
      </c>
      <c r="Q171" s="49" t="str">
        <f t="shared" ref="Q171:AB171" si="81">Q156</f>
        <v>FIRF GERAES</v>
      </c>
      <c r="R171" s="49" t="str">
        <f t="shared" si="81"/>
        <v>FIRF GERAES 30</v>
      </c>
      <c r="S171" s="49" t="str">
        <f t="shared" si="81"/>
        <v>HORIZONTE</v>
      </c>
      <c r="T171" s="49" t="str">
        <f t="shared" si="81"/>
        <v>MANACA INFRA FIRF</v>
      </c>
      <c r="U171" s="49" t="str">
        <f t="shared" si="81"/>
        <v>BH FIRF INFRA</v>
      </c>
      <c r="V171" s="49" t="str">
        <f t="shared" si="81"/>
        <v>REAL FIM</v>
      </c>
      <c r="W171" s="49" t="str">
        <f t="shared" si="81"/>
        <v>RIO INFRA</v>
      </c>
      <c r="X171" s="49" t="str">
        <f t="shared" si="81"/>
        <v>JERA2026</v>
      </c>
      <c r="Y171" s="49" t="str">
        <f t="shared" si="81"/>
        <v>SANTANA</v>
      </c>
      <c r="Z171" s="49" t="str">
        <f t="shared" si="81"/>
        <v>BORDEAUX INFRA</v>
      </c>
      <c r="AA171" s="49" t="str">
        <f t="shared" si="81"/>
        <v>AF INVEST GERAES PREV</v>
      </c>
      <c r="AB171" s="49" t="str">
        <f t="shared" si="81"/>
        <v>TOPAZIO INFRA</v>
      </c>
      <c r="AC171" s="45" t="s">
        <v>159</v>
      </c>
      <c r="AH171" s="42" t="e">
        <f t="shared" si="59"/>
        <v>#REF!</v>
      </c>
      <c r="AI171" s="43" t="str">
        <f ca="1">_xll.BInterpol('Base IPCA'!$C$3:$C$13,'Base IPCA'!$E$3:$E$13,AH171,"Cubic","Extrapolate=Linear","MultiX=Average","Skip=True","Sort=True")</f>
        <v>#N/A Invalid Parameter: Interpolation value</v>
      </c>
      <c r="AJ171" s="43" t="str">
        <f ca="1"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2">P144</f>
        <v>DAPMAI25</v>
      </c>
      <c r="Q172" s="16" t="e">
        <f t="shared" ref="Q172:AB172" ca="1" si="83">Q157/-VLOOKUP($P172,$B$18:$M$26,12,0)</f>
        <v>#VALUE!</v>
      </c>
      <c r="R172" s="16" t="e">
        <f t="shared" ca="1" si="83"/>
        <v>#VALUE!</v>
      </c>
      <c r="S172" s="16" t="e">
        <f t="shared" ca="1" si="83"/>
        <v>#VALUE!</v>
      </c>
      <c r="T172" s="16" t="e">
        <f t="shared" ca="1" si="83"/>
        <v>#VALUE!</v>
      </c>
      <c r="U172" s="16" t="e">
        <f t="shared" ca="1" si="83"/>
        <v>#VALUE!</v>
      </c>
      <c r="V172" s="16" t="e">
        <f t="shared" ca="1" si="83"/>
        <v>#VALUE!</v>
      </c>
      <c r="W172" s="16" t="e">
        <f t="shared" ca="1" si="83"/>
        <v>#VALUE!</v>
      </c>
      <c r="X172" s="16" t="e">
        <f t="shared" ca="1" si="83"/>
        <v>#VALUE!</v>
      </c>
      <c r="Y172" s="16" t="e">
        <f t="shared" ca="1" si="83"/>
        <v>#VALUE!</v>
      </c>
      <c r="Z172" s="16" t="e">
        <f t="shared" ca="1" si="83"/>
        <v>#VALUE!</v>
      </c>
      <c r="AA172" s="16" t="e">
        <f t="shared" ca="1" si="83"/>
        <v>#VALUE!</v>
      </c>
      <c r="AB172" s="16" t="e">
        <f t="shared" ca="1" si="83"/>
        <v>#VALUE!</v>
      </c>
      <c r="AC172" s="55" t="e">
        <f t="shared" ref="AC172" ca="1" si="84">SUM(Q172:AB172)</f>
        <v>#VALUE!</v>
      </c>
      <c r="AH172" s="42" t="e">
        <f t="shared" si="59"/>
        <v>#REF!</v>
      </c>
      <c r="AI172" s="43" t="str">
        <f ca="1">_xll.BInterpol('Base IPCA'!$C$3:$C$13,'Base IPCA'!$E$3:$E$13,AH172,"Cubic","Extrapolate=Linear","MultiX=Average","Skip=True","Sort=True")</f>
        <v>#N/A Invalid Parameter: Interpolation value</v>
      </c>
      <c r="AJ172" s="43" t="str">
        <f ca="1"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82"/>
        <v>DAPAGO26</v>
      </c>
      <c r="Q173" s="16">
        <f t="shared" ref="Q173:AB173" ca="1" si="85">Q158/-VLOOKUP($P173,$B$18:$M$26,12,0)</f>
        <v>7</v>
      </c>
      <c r="R173" s="16">
        <f t="shared" ca="1" si="85"/>
        <v>6</v>
      </c>
      <c r="S173" s="16">
        <f t="shared" ca="1" si="85"/>
        <v>-18.361597697479173</v>
      </c>
      <c r="T173" s="16">
        <f t="shared" ca="1" si="85"/>
        <v>1</v>
      </c>
      <c r="U173" s="16">
        <f t="shared" ca="1" si="85"/>
        <v>15.003615849941461</v>
      </c>
      <c r="V173" s="16">
        <f t="shared" ca="1" si="85"/>
        <v>-4.6066303615038464</v>
      </c>
      <c r="W173" s="16">
        <f t="shared" ca="1" si="85"/>
        <v>0</v>
      </c>
      <c r="X173" s="16">
        <f t="shared" ca="1" si="85"/>
        <v>1.8820842459073133</v>
      </c>
      <c r="Y173" s="16">
        <f t="shared" ca="1" si="85"/>
        <v>0</v>
      </c>
      <c r="Z173" s="16">
        <f t="shared" ca="1" si="85"/>
        <v>12.524482278375213</v>
      </c>
      <c r="AA173" s="16">
        <f t="shared" ca="1" si="85"/>
        <v>-0.4448251954898253</v>
      </c>
      <c r="AB173" s="16">
        <f t="shared" ca="1" si="85"/>
        <v>4.2129801084423857</v>
      </c>
      <c r="AC173" s="55">
        <f t="shared" ref="AC173:AC177" ca="1" si="86">SUM(Q173:AB173)</f>
        <v>24.210109228193531</v>
      </c>
      <c r="AH173" s="42" t="e">
        <f t="shared" si="59"/>
        <v>#REF!</v>
      </c>
      <c r="AI173" s="43" t="str">
        <f ca="1">_xll.BInterpol('Base IPCA'!$C$3:$C$13,'Base IPCA'!$E$3:$E$13,AH173,"Cubic","Extrapolate=Linear","MultiX=Average","Skip=True","Sort=True")</f>
        <v>#N/A Invalid Parameter: Interpolation value</v>
      </c>
      <c r="AJ173" s="43" t="str">
        <f ca="1"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82"/>
        <v>DAPMAI27</v>
      </c>
      <c r="Q174" s="16" t="e">
        <f t="shared" ref="Q174:AB174" ca="1" si="87">Q159/-VLOOKUP($P174,$B$18:$M$26,12,0)</f>
        <v>#VALUE!</v>
      </c>
      <c r="R174" s="16" t="e">
        <f t="shared" ca="1" si="87"/>
        <v>#VALUE!</v>
      </c>
      <c r="S174" s="16" t="e">
        <f t="shared" ca="1" si="87"/>
        <v>#VALUE!</v>
      </c>
      <c r="T174" s="16" t="e">
        <f t="shared" ca="1" si="87"/>
        <v>#VALUE!</v>
      </c>
      <c r="U174" s="16" t="e">
        <f t="shared" ca="1" si="87"/>
        <v>#VALUE!</v>
      </c>
      <c r="V174" s="16" t="e">
        <f t="shared" ca="1" si="87"/>
        <v>#VALUE!</v>
      </c>
      <c r="W174" s="16" t="e">
        <f t="shared" ca="1" si="87"/>
        <v>#VALUE!</v>
      </c>
      <c r="X174" s="16" t="e">
        <f t="shared" ca="1" si="87"/>
        <v>#VALUE!</v>
      </c>
      <c r="Y174" s="16" t="e">
        <f t="shared" ca="1" si="87"/>
        <v>#VALUE!</v>
      </c>
      <c r="Z174" s="16" t="e">
        <f t="shared" ca="1" si="87"/>
        <v>#VALUE!</v>
      </c>
      <c r="AA174" s="16" t="e">
        <f t="shared" ca="1" si="87"/>
        <v>#VALUE!</v>
      </c>
      <c r="AB174" s="16" t="e">
        <f t="shared" ca="1" si="87"/>
        <v>#VALUE!</v>
      </c>
      <c r="AC174" s="55" t="e">
        <f t="shared" ca="1" si="86"/>
        <v>#VALUE!</v>
      </c>
      <c r="AH174" s="42" t="e">
        <f t="shared" si="59"/>
        <v>#REF!</v>
      </c>
      <c r="AI174" s="43" t="str">
        <f ca="1">_xll.BInterpol('Base IPCA'!$C$3:$C$13,'Base IPCA'!$E$3:$E$13,AH174,"Cubic","Extrapolate=Linear","MultiX=Average","Skip=True","Sort=True")</f>
        <v>#N/A Invalid Parameter: Interpolation value</v>
      </c>
      <c r="AJ174" s="43" t="str">
        <f ca="1"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82"/>
        <v>DAPAGO28</v>
      </c>
      <c r="Q175" s="16" t="e">
        <f t="shared" ref="Q175:AB175" ca="1" si="88">Q160/-VLOOKUP($P175,$B$18:$M$26,12,0)</f>
        <v>#VALUE!</v>
      </c>
      <c r="R175" s="16" t="e">
        <f t="shared" ca="1" si="88"/>
        <v>#VALUE!</v>
      </c>
      <c r="S175" s="16" t="e">
        <f t="shared" ca="1" si="88"/>
        <v>#VALUE!</v>
      </c>
      <c r="T175" s="16" t="e">
        <f t="shared" ca="1" si="88"/>
        <v>#VALUE!</v>
      </c>
      <c r="U175" s="16" t="e">
        <f t="shared" ca="1" si="88"/>
        <v>#VALUE!</v>
      </c>
      <c r="V175" s="16" t="e">
        <f t="shared" ca="1" si="88"/>
        <v>#VALUE!</v>
      </c>
      <c r="W175" s="16" t="e">
        <f t="shared" ca="1" si="88"/>
        <v>#VALUE!</v>
      </c>
      <c r="X175" s="16" t="e">
        <f t="shared" ca="1" si="88"/>
        <v>#VALUE!</v>
      </c>
      <c r="Y175" s="16" t="e">
        <f t="shared" ca="1" si="88"/>
        <v>#VALUE!</v>
      </c>
      <c r="Z175" s="16" t="e">
        <f t="shared" ca="1" si="88"/>
        <v>#VALUE!</v>
      </c>
      <c r="AA175" s="16" t="e">
        <f t="shared" ca="1" si="88"/>
        <v>#VALUE!</v>
      </c>
      <c r="AB175" s="16" t="e">
        <f t="shared" ca="1" si="88"/>
        <v>#VALUE!</v>
      </c>
      <c r="AC175" s="55" t="e">
        <f t="shared" ca="1" si="86"/>
        <v>#VALUE!</v>
      </c>
      <c r="AH175" s="42" t="e">
        <f t="shared" si="59"/>
        <v>#REF!</v>
      </c>
      <c r="AI175" s="43" t="str">
        <f ca="1">_xll.BInterpol('Base IPCA'!$C$3:$C$13,'Base IPCA'!$E$3:$E$13,AH175,"Cubic","Extrapolate=Linear","MultiX=Average","Skip=True","Sort=True")</f>
        <v>#N/A Invalid Parameter: Interpolation value</v>
      </c>
      <c r="AJ175" s="43" t="str">
        <f ca="1"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82"/>
        <v>DAPMAI29</v>
      </c>
      <c r="Q176" s="16">
        <f t="shared" ref="Q176:AB176" ca="1" si="89">Q161/-VLOOKUP($P176,$B$18:$M$26,12,0)</f>
        <v>4</v>
      </c>
      <c r="R176" s="16">
        <f t="shared" ca="1" si="89"/>
        <v>4</v>
      </c>
      <c r="S176" s="16">
        <f t="shared" ca="1" si="89"/>
        <v>5</v>
      </c>
      <c r="T176" s="16">
        <f t="shared" ca="1" si="89"/>
        <v>0.62281763336855822</v>
      </c>
      <c r="U176" s="16">
        <f t="shared" ca="1" si="89"/>
        <v>38.225108040085821</v>
      </c>
      <c r="V176" s="16">
        <f t="shared" ca="1" si="89"/>
        <v>1</v>
      </c>
      <c r="W176" s="16">
        <f t="shared" ca="1" si="89"/>
        <v>0</v>
      </c>
      <c r="X176" s="16">
        <f t="shared" ca="1" si="89"/>
        <v>1</v>
      </c>
      <c r="Y176" s="16">
        <f t="shared" ca="1" si="89"/>
        <v>0</v>
      </c>
      <c r="Z176" s="16">
        <f t="shared" ca="1" si="89"/>
        <v>24.319475056365963</v>
      </c>
      <c r="AA176" s="16">
        <f t="shared" ca="1" si="89"/>
        <v>0</v>
      </c>
      <c r="AB176" s="16">
        <f t="shared" ca="1" si="89"/>
        <v>10.203647910252538</v>
      </c>
      <c r="AC176" s="55">
        <f t="shared" ref="AC176" ca="1" si="90">SUM(Q176:AB176)</f>
        <v>88.371048640072885</v>
      </c>
      <c r="AH176" s="42" t="e">
        <f t="shared" si="59"/>
        <v>#REF!</v>
      </c>
      <c r="AI176" s="43" t="str">
        <f ca="1">_xll.BInterpol('Base IPCA'!$C$3:$C$13,'Base IPCA'!$E$3:$E$13,AH176,"Cubic","Extrapolate=Linear","MultiX=Average","Skip=True","Sort=True")</f>
        <v>#N/A Invalid Parameter: Interpolation value</v>
      </c>
      <c r="AJ176" s="43" t="str">
        <f ca="1"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82"/>
        <v>DAPAGO30</v>
      </c>
      <c r="Q177" s="16">
        <f t="shared" ref="Q177:AB177" ca="1" si="91">Q162/-VLOOKUP($P177,$B$18:$M$26,12,0)</f>
        <v>7</v>
      </c>
      <c r="R177" s="16">
        <f t="shared" ca="1" si="91"/>
        <v>5</v>
      </c>
      <c r="S177" s="16">
        <f t="shared" ca="1" si="91"/>
        <v>8</v>
      </c>
      <c r="T177" s="16">
        <f t="shared" ca="1" si="91"/>
        <v>-4.7561598976477297</v>
      </c>
      <c r="U177" s="16">
        <f t="shared" ca="1" si="91"/>
        <v>-30.107978427185444</v>
      </c>
      <c r="V177" s="16">
        <f t="shared" ca="1" si="91"/>
        <v>0</v>
      </c>
      <c r="W177" s="16">
        <f t="shared" ca="1" si="91"/>
        <v>-32.047604560268283</v>
      </c>
      <c r="X177" s="16">
        <f t="shared" ca="1" si="91"/>
        <v>1</v>
      </c>
      <c r="Y177" s="16">
        <f t="shared" ca="1" si="91"/>
        <v>0</v>
      </c>
      <c r="Z177" s="16">
        <f t="shared" ca="1" si="91"/>
        <v>-19.497573473862207</v>
      </c>
      <c r="AA177" s="16">
        <f t="shared" ca="1" si="91"/>
        <v>0</v>
      </c>
      <c r="AB177" s="16">
        <f t="shared" ca="1" si="91"/>
        <v>-4.2491352878659363</v>
      </c>
      <c r="AC177" s="55">
        <f t="shared" ca="1" si="86"/>
        <v>-69.658451646829604</v>
      </c>
      <c r="AH177" s="42" t="e">
        <f t="shared" si="59"/>
        <v>#REF!</v>
      </c>
      <c r="AI177" s="43" t="str">
        <f ca="1">_xll.BInterpol('Base IPCA'!$C$3:$C$13,'Base IPCA'!$E$3:$E$13,AH177,"Cubic","Extrapolate=Linear","MultiX=Average","Skip=True","Sort=True")</f>
        <v>#N/A Invalid Parameter: Interpolation value</v>
      </c>
      <c r="AJ177" s="43" t="str">
        <f ca="1"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82"/>
        <v>DAPAGO32</v>
      </c>
      <c r="Q178" s="16">
        <f t="shared" ref="Q178:AB178" ca="1" si="92">Q163/-VLOOKUP($P178,$B$18:$M$26,12,0)</f>
        <v>0</v>
      </c>
      <c r="R178" s="16">
        <f t="shared" ca="1" si="92"/>
        <v>0</v>
      </c>
      <c r="S178" s="16">
        <f t="shared" ca="1" si="92"/>
        <v>0</v>
      </c>
      <c r="T178" s="16">
        <f t="shared" ca="1" si="92"/>
        <v>1</v>
      </c>
      <c r="U178" s="16">
        <f t="shared" ca="1" si="92"/>
        <v>29.54490445615162</v>
      </c>
      <c r="V178" s="16">
        <f t="shared" ca="1" si="92"/>
        <v>0</v>
      </c>
      <c r="W178" s="16">
        <f t="shared" ca="1" si="92"/>
        <v>-7.9473988624992948</v>
      </c>
      <c r="X178" s="16">
        <f t="shared" ca="1" si="92"/>
        <v>0</v>
      </c>
      <c r="Y178" s="16">
        <f t="shared" ca="1" si="92"/>
        <v>0</v>
      </c>
      <c r="Z178" s="16">
        <f t="shared" ca="1" si="92"/>
        <v>8.7210379762081285</v>
      </c>
      <c r="AA178" s="16">
        <f t="shared" ca="1" si="92"/>
        <v>0</v>
      </c>
      <c r="AB178" s="16">
        <f t="shared" ca="1" si="92"/>
        <v>24.803485234784265</v>
      </c>
      <c r="AC178" s="55">
        <f ca="1">SUM(Q178:AB178)</f>
        <v>56.122028804644714</v>
      </c>
      <c r="AH178" s="42" t="e">
        <f t="shared" si="59"/>
        <v>#REF!</v>
      </c>
      <c r="AI178" s="43" t="str">
        <f ca="1">_xll.BInterpol('Base IPCA'!$C$3:$C$13,'Base IPCA'!$E$3:$E$13,AH178,"Cubic","Extrapolate=Linear","MultiX=Average","Skip=True","Sort=True")</f>
        <v>#N/A Invalid Parameter: Interpolation value</v>
      </c>
      <c r="AJ178" s="43" t="str">
        <f ca="1"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82"/>
        <v>DAPMAI35</v>
      </c>
      <c r="Q179" s="16">
        <f t="shared" ref="Q179:AB179" ca="1" si="93">Q164/-VLOOKUP($P179,$B$18:$M$26,12,0)</f>
        <v>0</v>
      </c>
      <c r="R179" s="16">
        <f t="shared" ca="1" si="93"/>
        <v>0</v>
      </c>
      <c r="S179" s="16">
        <f t="shared" ca="1" si="93"/>
        <v>0</v>
      </c>
      <c r="T179" s="16">
        <f t="shared" ca="1" si="93"/>
        <v>1</v>
      </c>
      <c r="U179" s="16">
        <f t="shared" ca="1" si="93"/>
        <v>22.259683676266647</v>
      </c>
      <c r="V179" s="16">
        <f t="shared" ca="1" si="93"/>
        <v>0</v>
      </c>
      <c r="W179" s="16">
        <f t="shared" ca="1" si="93"/>
        <v>-10.52343167578678</v>
      </c>
      <c r="X179" s="16">
        <f t="shared" ca="1" si="93"/>
        <v>0</v>
      </c>
      <c r="Y179" s="16">
        <f t="shared" ca="1" si="93"/>
        <v>0</v>
      </c>
      <c r="Z179" s="16">
        <f t="shared" ca="1" si="93"/>
        <v>3.379514360099555</v>
      </c>
      <c r="AA179" s="16">
        <f t="shared" ca="1" si="93"/>
        <v>0</v>
      </c>
      <c r="AB179" s="16">
        <f t="shared" ca="1" si="93"/>
        <v>9.7152478013338808</v>
      </c>
      <c r="AC179" s="55">
        <f t="shared" ref="AC179:AC180" ca="1" si="94">SUM(Q179:AB179)</f>
        <v>25.831014161913302</v>
      </c>
      <c r="AH179" s="42" t="e">
        <f t="shared" si="59"/>
        <v>#REF!</v>
      </c>
      <c r="AI179" s="43" t="str">
        <f ca="1">_xll.BInterpol('Base IPCA'!$C$3:$C$13,'Base IPCA'!$E$3:$E$13,AH179,"Cubic","Extrapolate=Linear","MultiX=Average","Skip=True","Sort=True")</f>
        <v>#N/A Invalid Parameter: Interpolation value</v>
      </c>
      <c r="AJ179" s="43" t="str">
        <f ca="1"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2"/>
        <v>DAPAGO40</v>
      </c>
      <c r="Q180" s="16">
        <f t="shared" ref="Q180:AB180" ca="1" si="95">Q165/-VLOOKUP($P180,$B$18:$M$26,12,0)</f>
        <v>0</v>
      </c>
      <c r="R180" s="16">
        <f t="shared" ca="1" si="95"/>
        <v>0</v>
      </c>
      <c r="S180" s="16">
        <f t="shared" ca="1" si="95"/>
        <v>0</v>
      </c>
      <c r="T180" s="16">
        <f t="shared" ca="1" si="95"/>
        <v>0</v>
      </c>
      <c r="U180" s="16">
        <f t="shared" ca="1" si="95"/>
        <v>-27.693857985368762</v>
      </c>
      <c r="V180" s="16">
        <f t="shared" ca="1" si="95"/>
        <v>0</v>
      </c>
      <c r="W180" s="16">
        <f t="shared" ca="1" si="95"/>
        <v>-7.5636290272811797</v>
      </c>
      <c r="X180" s="16">
        <f t="shared" ca="1" si="95"/>
        <v>0</v>
      </c>
      <c r="Y180" s="16">
        <f t="shared" ca="1" si="95"/>
        <v>0</v>
      </c>
      <c r="Z180" s="16">
        <f t="shared" ca="1" si="95"/>
        <v>-6.9232444122480903</v>
      </c>
      <c r="AA180" s="16">
        <f t="shared" ca="1" si="95"/>
        <v>0</v>
      </c>
      <c r="AB180" s="16">
        <f t="shared" ca="1" si="95"/>
        <v>-1.3936720484399927</v>
      </c>
      <c r="AC180" s="55">
        <f t="shared" ca="1" si="94"/>
        <v>-43.574403473338023</v>
      </c>
      <c r="AH180" s="42" t="e">
        <f t="shared" si="59"/>
        <v>#REF!</v>
      </c>
      <c r="AI180" s="43" t="str">
        <f ca="1">_xll.BInterpol('Base IPCA'!$C$3:$C$13,'Base IPCA'!$E$3:$E$13,AH180,"Cubic","Extrapolate=Linear","MultiX=Average","Skip=True","Sort=True")</f>
        <v>#N/A Invalid Parameter: Interpolation value</v>
      </c>
      <c r="AJ180" s="43" t="str">
        <f ca="1"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159</v>
      </c>
      <c r="Q181" s="67" t="e">
        <f t="shared" ref="Q181:AC181" ca="1" si="96">SUM(Q173:Q180)</f>
        <v>#VALUE!</v>
      </c>
      <c r="R181" s="67" t="e">
        <f t="shared" ca="1" si="96"/>
        <v>#VALUE!</v>
      </c>
      <c r="S181" s="207" t="e">
        <f t="shared" ca="1" si="96"/>
        <v>#VALUE!</v>
      </c>
      <c r="T181" s="207" t="e">
        <f t="shared" ca="1" si="96"/>
        <v>#VALUE!</v>
      </c>
      <c r="U181" s="207" t="e">
        <f t="shared" ca="1" si="96"/>
        <v>#VALUE!</v>
      </c>
      <c r="V181" s="207" t="e">
        <f t="shared" ca="1" si="96"/>
        <v>#VALUE!</v>
      </c>
      <c r="W181" s="207" t="e">
        <f t="shared" ca="1" si="96"/>
        <v>#VALUE!</v>
      </c>
      <c r="X181" s="207" t="e">
        <f t="shared" ca="1" si="96"/>
        <v>#VALUE!</v>
      </c>
      <c r="Y181" s="207" t="e">
        <f t="shared" ca="1" si="96"/>
        <v>#VALUE!</v>
      </c>
      <c r="Z181" s="207" t="e">
        <f t="shared" ca="1" si="96"/>
        <v>#VALUE!</v>
      </c>
      <c r="AA181" s="207" t="e">
        <f t="shared" ca="1" si="96"/>
        <v>#VALUE!</v>
      </c>
      <c r="AB181" s="68" t="e">
        <f t="shared" ca="1" si="96"/>
        <v>#VALUE!</v>
      </c>
      <c r="AC181" s="65" t="e">
        <f t="shared" ca="1" si="96"/>
        <v>#VALUE!</v>
      </c>
      <c r="AH181" s="42" t="e">
        <f t="shared" si="59"/>
        <v>#REF!</v>
      </c>
      <c r="AI181" s="43" t="str">
        <f ca="1">_xll.BInterpol('Base IPCA'!$C$3:$C$13,'Base IPCA'!$E$3:$E$13,AH181,"Cubic","Extrapolate=Linear","MultiX=Average","Skip=True","Sort=True")</f>
        <v>#N/A Invalid Parameter: Interpolation value</v>
      </c>
      <c r="AJ181" s="43" t="str">
        <f ca="1"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9"/>
        <v>#REF!</v>
      </c>
      <c r="AI182" s="43" t="str">
        <f ca="1">_xll.BInterpol('Base IPCA'!$C$3:$C$13,'Base IPCA'!$E$3:$E$13,AH182,"Cubic","Extrapolate=Linear","MultiX=Average","Skip=True","Sort=True")</f>
        <v>#N/A Invalid Parameter: Interpolation value</v>
      </c>
      <c r="AJ182" s="43" t="str">
        <f ca="1"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9"/>
        <v>#REF!</v>
      </c>
      <c r="AI183" s="43" t="str">
        <f ca="1">_xll.BInterpol('Base IPCA'!$C$3:$C$13,'Base IPCA'!$E$3:$E$13,AH183,"Cubic","Extrapolate=Linear","MultiX=Average","Skip=True","Sort=True")</f>
        <v>#N/A Invalid Parameter: Interpolation value</v>
      </c>
      <c r="AJ183" s="43" t="str">
        <f ca="1"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9"/>
        <v>#REF!</v>
      </c>
      <c r="AI184" s="43" t="str">
        <f ca="1">_xll.BInterpol('Base IPCA'!$C$3:$C$13,'Base IPCA'!$E$3:$E$13,AH184,"Cubic","Extrapolate=Linear","MultiX=Average","Skip=True","Sort=True")</f>
        <v>#N/A Invalid Parameter: Interpolation value</v>
      </c>
      <c r="AJ184" s="43" t="str">
        <f ca="1"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9"/>
        <v>#REF!</v>
      </c>
      <c r="AI185" s="43" t="str">
        <f ca="1">_xll.BInterpol('Base IPCA'!$C$3:$C$13,'Base IPCA'!$E$3:$E$13,AH185,"Cubic","Extrapolate=Linear","MultiX=Average","Skip=True","Sort=True")</f>
        <v>#N/A Invalid Parameter: Interpolation value</v>
      </c>
      <c r="AJ185" s="43" t="str">
        <f ca="1"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9"/>
        <v>#REF!</v>
      </c>
      <c r="AI186" s="43" t="str">
        <f ca="1">_xll.BInterpol('Base IPCA'!$C$3:$C$13,'Base IPCA'!$E$3:$E$13,AH186,"Cubic","Extrapolate=Linear","MultiX=Average","Skip=True","Sort=True")</f>
        <v>#N/A Invalid Parameter: Interpolation value</v>
      </c>
      <c r="AJ186" s="43" t="str">
        <f ca="1"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9"/>
        <v>#REF!</v>
      </c>
      <c r="AI187" s="43" t="str">
        <f ca="1">_xll.BInterpol('Base IPCA'!$C$3:$C$13,'Base IPCA'!$E$3:$E$13,AH187,"Cubic","Extrapolate=Linear","MultiX=Average","Skip=True","Sort=True")</f>
        <v>#N/A Invalid Parameter: Interpolation value</v>
      </c>
      <c r="AJ187" s="43" t="str">
        <f ca="1"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9"/>
        <v>#REF!</v>
      </c>
      <c r="AI188" s="43" t="str">
        <f ca="1">_xll.BInterpol('Base IPCA'!$C$3:$C$13,'Base IPCA'!$E$3:$E$13,AH188,"Cubic","Extrapolate=Linear","MultiX=Average","Skip=True","Sort=True")</f>
        <v>#N/A Invalid Parameter: Interpolation value</v>
      </c>
      <c r="AJ188" s="43" t="str">
        <f ca="1"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9"/>
        <v>#REF!</v>
      </c>
      <c r="AI189" s="43" t="str">
        <f ca="1">_xll.BInterpol('Base IPCA'!$C$3:$C$13,'Base IPCA'!$E$3:$E$13,AH189,"Cubic","Extrapolate=Linear","MultiX=Average","Skip=True","Sort=True")</f>
        <v>#N/A Invalid Parameter: Interpolation value</v>
      </c>
      <c r="AJ189" s="43" t="str">
        <f ca="1"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9"/>
        <v>#REF!</v>
      </c>
      <c r="AI190" s="43" t="str">
        <f ca="1">_xll.BInterpol('Base IPCA'!$C$3:$C$13,'Base IPCA'!$E$3:$E$13,AH190,"Cubic","Extrapolate=Linear","MultiX=Average","Skip=True","Sort=True")</f>
        <v>#N/A Invalid Parameter: Interpolation value</v>
      </c>
      <c r="AJ190" s="43" t="str">
        <f ca="1"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9"/>
        <v>#REF!</v>
      </c>
      <c r="AI191" s="43" t="str">
        <f ca="1">_xll.BInterpol('Base IPCA'!$C$3:$C$13,'Base IPCA'!$E$3:$E$13,AH191,"Cubic","Extrapolate=Linear","MultiX=Average","Skip=True","Sort=True")</f>
        <v>#N/A Invalid Parameter: Interpolation value</v>
      </c>
      <c r="AJ191" s="43" t="str">
        <f ca="1"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9"/>
        <v>#REF!</v>
      </c>
      <c r="AI192" s="43" t="str">
        <f ca="1">_xll.BInterpol('Base IPCA'!$C$3:$C$13,'Base IPCA'!$E$3:$E$13,AH192,"Cubic","Extrapolate=Linear","MultiX=Average","Skip=True","Sort=True")</f>
        <v>#N/A Invalid Parameter: Interpolation value</v>
      </c>
      <c r="AJ192" s="43" t="str">
        <f ca="1"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9"/>
        <v>#REF!</v>
      </c>
      <c r="AI193" s="43" t="str">
        <f ca="1">_xll.BInterpol('Base IPCA'!$C$3:$C$13,'Base IPCA'!$E$3:$E$13,AH193,"Cubic","Extrapolate=Linear","MultiX=Average","Skip=True","Sort=True")</f>
        <v>#N/A Invalid Parameter: Interpolation value</v>
      </c>
      <c r="AJ193" s="43" t="str">
        <f ca="1"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9"/>
        <v>#REF!</v>
      </c>
      <c r="AI194" s="43" t="str">
        <f ca="1">_xll.BInterpol('Base IPCA'!$C$3:$C$13,'Base IPCA'!$E$3:$E$13,AH194,"Cubic","Extrapolate=Linear","MultiX=Average","Skip=True","Sort=True")</f>
        <v>#N/A Invalid Parameter: Interpolation value</v>
      </c>
      <c r="AJ194" s="43" t="str">
        <f ca="1"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9"/>
        <v>#REF!</v>
      </c>
      <c r="AI195" s="43" t="str">
        <f ca="1">_xll.BInterpol('Base IPCA'!$C$3:$C$13,'Base IPCA'!$E$3:$E$13,AH195,"Cubic","Extrapolate=Linear","MultiX=Average","Skip=True","Sort=True")</f>
        <v>#N/A Invalid Parameter: Interpolation value</v>
      </c>
      <c r="AJ195" s="43" t="str">
        <f ca="1"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9"/>
        <v>#REF!</v>
      </c>
      <c r="AI196" s="43" t="str">
        <f ca="1">_xll.BInterpol('Base IPCA'!$C$3:$C$13,'Base IPCA'!$E$3:$E$13,AH196,"Cubic","Extrapolate=Linear","MultiX=Average","Skip=True","Sort=True")</f>
        <v>#N/A Invalid Parameter: Interpolation value</v>
      </c>
      <c r="AJ196" s="43" t="str">
        <f ca="1"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9"/>
        <v>#REF!</v>
      </c>
      <c r="AI197" s="43" t="str">
        <f ca="1">_xll.BInterpol('Base IPCA'!$C$3:$C$13,'Base IPCA'!$E$3:$E$13,AH197,"Cubic","Extrapolate=Linear","MultiX=Average","Skip=True","Sort=True")</f>
        <v>#N/A Invalid Parameter: Interpolation value</v>
      </c>
      <c r="AJ197" s="43" t="str">
        <f ca="1"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7">AH197+1</f>
        <v>#REF!</v>
      </c>
      <c r="AI198" s="43" t="str">
        <f ca="1">_xll.BInterpol('Base IPCA'!$C$3:$C$13,'Base IPCA'!$E$3:$E$13,AH198,"Cubic","Extrapolate=Linear","MultiX=Average","Skip=True","Sort=True")</f>
        <v>#N/A Invalid Parameter: Interpolation value</v>
      </c>
      <c r="AJ198" s="43" t="str">
        <f ca="1"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97"/>
        <v>#REF!</v>
      </c>
      <c r="AI199" s="43" t="str">
        <f ca="1">_xll.BInterpol('Base IPCA'!$C$3:$C$13,'Base IPCA'!$E$3:$E$13,AH199,"Cubic","Extrapolate=Linear","MultiX=Average","Skip=True","Sort=True")</f>
        <v>#N/A Invalid Parameter: Interpolation value</v>
      </c>
      <c r="AJ199" s="43" t="str">
        <f ca="1"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97"/>
        <v>#REF!</v>
      </c>
      <c r="AI200" s="43" t="str">
        <f ca="1">_xll.BInterpol('Base IPCA'!$C$3:$C$13,'Base IPCA'!$E$3:$E$13,AH200,"Cubic","Extrapolate=Linear","MultiX=Average","Skip=True","Sort=True")</f>
        <v>#N/A Invalid Parameter: Interpolation value</v>
      </c>
      <c r="AJ200" s="43" t="str">
        <f ca="1"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97"/>
        <v>#REF!</v>
      </c>
      <c r="AI201" s="43" t="str">
        <f ca="1">_xll.BInterpol('Base IPCA'!$C$3:$C$13,'Base IPCA'!$E$3:$E$13,AH201,"Cubic","Extrapolate=Linear","MultiX=Average","Skip=True","Sort=True")</f>
        <v>#N/A Invalid Parameter: Interpolation value</v>
      </c>
      <c r="AJ201" s="43" t="str">
        <f ca="1"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97"/>
        <v>#REF!</v>
      </c>
      <c r="AI202" s="43" t="str">
        <f ca="1">_xll.BInterpol('Base IPCA'!$C$3:$C$13,'Base IPCA'!$E$3:$E$13,AH202,"Cubic","Extrapolate=Linear","MultiX=Average","Skip=True","Sort=True")</f>
        <v>#N/A Invalid Parameter: Interpolation value</v>
      </c>
      <c r="AJ202" s="43" t="str">
        <f ca="1"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97"/>
        <v>#REF!</v>
      </c>
      <c r="AI203" s="43" t="str">
        <f ca="1">_xll.BInterpol('Base IPCA'!$C$3:$C$13,'Base IPCA'!$E$3:$E$13,AH203,"Cubic","Extrapolate=Linear","MultiX=Average","Skip=True","Sort=True")</f>
        <v>#N/A Invalid Parameter: Interpolation value</v>
      </c>
      <c r="AJ203" s="43" t="str">
        <f ca="1"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97"/>
        <v>#REF!</v>
      </c>
      <c r="AI204" s="43" t="str">
        <f ca="1">_xll.BInterpol('Base IPCA'!$C$3:$C$13,'Base IPCA'!$E$3:$E$13,AH204,"Cubic","Extrapolate=Linear","MultiX=Average","Skip=True","Sort=True")</f>
        <v>#N/A Invalid Parameter: Interpolation value</v>
      </c>
      <c r="AJ204" s="43" t="str">
        <f ca="1"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97"/>
        <v>#REF!</v>
      </c>
      <c r="AI205" s="43" t="str">
        <f ca="1">_xll.BInterpol('Base IPCA'!$C$3:$C$13,'Base IPCA'!$E$3:$E$13,AH205,"Cubic","Extrapolate=Linear","MultiX=Average","Skip=True","Sort=True")</f>
        <v>#N/A Invalid Parameter: Interpolation value</v>
      </c>
      <c r="AJ205" s="43" t="str">
        <f ca="1"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97"/>
        <v>#REF!</v>
      </c>
      <c r="AI206" s="43" t="str">
        <f ca="1">_xll.BInterpol('Base IPCA'!$C$3:$C$13,'Base IPCA'!$E$3:$E$13,AH206,"Cubic","Extrapolate=Linear","MultiX=Average","Skip=True","Sort=True")</f>
        <v>#N/A Invalid Parameter: Interpolation value</v>
      </c>
      <c r="AJ206" s="43" t="str">
        <f ca="1"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97"/>
        <v>#REF!</v>
      </c>
      <c r="AI207" s="43" t="str">
        <f ca="1">_xll.BInterpol('Base IPCA'!$C$3:$C$13,'Base IPCA'!$E$3:$E$13,AH207,"Cubic","Extrapolate=Linear","MultiX=Average","Skip=True","Sort=True")</f>
        <v>#N/A Invalid Parameter: Interpolation value</v>
      </c>
      <c r="AJ207" s="43" t="str">
        <f ca="1"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97"/>
        <v>#REF!</v>
      </c>
      <c r="AI208" s="43" t="str">
        <f ca="1">_xll.BInterpol('Base IPCA'!$C$3:$C$13,'Base IPCA'!$E$3:$E$13,AH208,"Cubic","Extrapolate=Linear","MultiX=Average","Skip=True","Sort=True")</f>
        <v>#N/A Invalid Parameter: Interpolation value</v>
      </c>
      <c r="AJ208" s="43" t="str">
        <f ca="1"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97"/>
        <v>#REF!</v>
      </c>
      <c r="AI209" s="43" t="str">
        <f ca="1">_xll.BInterpol('Base IPCA'!$C$3:$C$13,'Base IPCA'!$E$3:$E$13,AH209,"Cubic","Extrapolate=Linear","MultiX=Average","Skip=True","Sort=True")</f>
        <v>#N/A Invalid Parameter: Interpolation value</v>
      </c>
      <c r="AJ209" s="43" t="str">
        <f ca="1"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97"/>
        <v>#REF!</v>
      </c>
      <c r="AI210" s="43" t="str">
        <f ca="1">_xll.BInterpol('Base IPCA'!$C$3:$C$13,'Base IPCA'!$E$3:$E$13,AH210,"Cubic","Extrapolate=Linear","MultiX=Average","Skip=True","Sort=True")</f>
        <v>#N/A Invalid Parameter: Interpolation value</v>
      </c>
      <c r="AJ210" s="43" t="str">
        <f ca="1"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97"/>
        <v>#REF!</v>
      </c>
      <c r="AI211" s="43" t="str">
        <f ca="1">_xll.BInterpol('Base IPCA'!$C$3:$C$13,'Base IPCA'!$E$3:$E$13,AH211,"Cubic","Extrapolate=Linear","MultiX=Average","Skip=True","Sort=True")</f>
        <v>#N/A Invalid Parameter: Interpolation value</v>
      </c>
      <c r="AJ211" s="43" t="str">
        <f ca="1"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97"/>
        <v>#REF!</v>
      </c>
      <c r="AI212" s="43" t="str">
        <f ca="1">_xll.BInterpol('Base IPCA'!$C$3:$C$13,'Base IPCA'!$E$3:$E$13,AH212,"Cubic","Extrapolate=Linear","MultiX=Average","Skip=True","Sort=True")</f>
        <v>#N/A Invalid Parameter: Interpolation value</v>
      </c>
      <c r="AJ212" s="43" t="str">
        <f ca="1"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97"/>
        <v>#REF!</v>
      </c>
      <c r="AI213" s="43" t="str">
        <f ca="1">_xll.BInterpol('Base IPCA'!$C$3:$C$13,'Base IPCA'!$E$3:$E$13,AH213,"Cubic","Extrapolate=Linear","MultiX=Average","Skip=True","Sort=True")</f>
        <v>#N/A Invalid Parameter: Interpolation value</v>
      </c>
      <c r="AJ213" s="43" t="str">
        <f ca="1"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97"/>
        <v>#REF!</v>
      </c>
      <c r="AI214" s="43" t="str">
        <f ca="1">_xll.BInterpol('Base IPCA'!$C$3:$C$13,'Base IPCA'!$E$3:$E$13,AH214,"Cubic","Extrapolate=Linear","MultiX=Average","Skip=True","Sort=True")</f>
        <v>#N/A Invalid Parameter: Interpolation value</v>
      </c>
      <c r="AJ214" s="43" t="str">
        <f ca="1"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97"/>
        <v>#REF!</v>
      </c>
      <c r="AI215" s="43" t="str">
        <f ca="1">_xll.BInterpol('Base IPCA'!$C$3:$C$13,'Base IPCA'!$E$3:$E$13,AH215,"Cubic","Extrapolate=Linear","MultiX=Average","Skip=True","Sort=True")</f>
        <v>#N/A Invalid Parameter: Interpolation value</v>
      </c>
      <c r="AJ215" s="43" t="str">
        <f ca="1"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97"/>
        <v>#REF!</v>
      </c>
      <c r="AI216" s="43" t="str">
        <f ca="1">_xll.BInterpol('Base IPCA'!$C$3:$C$13,'Base IPCA'!$E$3:$E$13,AH216,"Cubic","Extrapolate=Linear","MultiX=Average","Skip=True","Sort=True")</f>
        <v>#N/A Invalid Parameter: Interpolation value</v>
      </c>
      <c r="AJ216" s="43" t="str">
        <f ca="1"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97"/>
        <v>#REF!</v>
      </c>
      <c r="AI217" s="43" t="str">
        <f ca="1">_xll.BInterpol('Base IPCA'!$C$3:$C$13,'Base IPCA'!$E$3:$E$13,AH217,"Cubic","Extrapolate=Linear","MultiX=Average","Skip=True","Sort=True")</f>
        <v>#N/A Invalid Parameter: Interpolation value</v>
      </c>
      <c r="AJ217" s="43" t="str">
        <f ca="1"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97"/>
        <v>#REF!</v>
      </c>
      <c r="AI218" s="43" t="str">
        <f ca="1">_xll.BInterpol('Base IPCA'!$C$3:$C$13,'Base IPCA'!$E$3:$E$13,AH218,"Cubic","Extrapolate=Linear","MultiX=Average","Skip=True","Sort=True")</f>
        <v>#N/A Invalid Parameter: Interpolation value</v>
      </c>
      <c r="AJ218" s="43" t="str">
        <f ca="1"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97"/>
        <v>#REF!</v>
      </c>
      <c r="AI219" s="43" t="str">
        <f ca="1">_xll.BInterpol('Base IPCA'!$C$3:$C$13,'Base IPCA'!$E$3:$E$13,AH219,"Cubic","Extrapolate=Linear","MultiX=Average","Skip=True","Sort=True")</f>
        <v>#N/A Invalid Parameter: Interpolation value</v>
      </c>
      <c r="AJ219" s="43" t="str">
        <f ca="1"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97"/>
        <v>#REF!</v>
      </c>
      <c r="AI220" s="43" t="str">
        <f ca="1">_xll.BInterpol('Base IPCA'!$C$3:$C$13,'Base IPCA'!$E$3:$E$13,AH220,"Cubic","Extrapolate=Linear","MultiX=Average","Skip=True","Sort=True")</f>
        <v>#N/A Invalid Parameter: Interpolation value</v>
      </c>
      <c r="AJ220" s="43" t="str">
        <f ca="1"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97"/>
        <v>#REF!</v>
      </c>
      <c r="AI221" s="43" t="str">
        <f ca="1">_xll.BInterpol('Base IPCA'!$C$3:$C$13,'Base IPCA'!$E$3:$E$13,AH221,"Cubic","Extrapolate=Linear","MultiX=Average","Skip=True","Sort=True")</f>
        <v>#N/A Invalid Parameter: Interpolation value</v>
      </c>
      <c r="AJ221" s="43" t="str">
        <f ca="1"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97"/>
        <v>#REF!</v>
      </c>
      <c r="AI222" s="43" t="str">
        <f ca="1">_xll.BInterpol('Base IPCA'!$C$3:$C$13,'Base IPCA'!$E$3:$E$13,AH222,"Cubic","Extrapolate=Linear","MultiX=Average","Skip=True","Sort=True")</f>
        <v>#N/A Invalid Parameter: Interpolation value</v>
      </c>
      <c r="AJ222" s="43" t="str">
        <f ca="1"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97"/>
        <v>#REF!</v>
      </c>
      <c r="AI223" s="43" t="str">
        <f ca="1">_xll.BInterpol('Base IPCA'!$C$3:$C$13,'Base IPCA'!$E$3:$E$13,AH223,"Cubic","Extrapolate=Linear","MultiX=Average","Skip=True","Sort=True")</f>
        <v>#N/A Invalid Parameter: Interpolation value</v>
      </c>
      <c r="AJ223" s="43" t="str">
        <f ca="1"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97"/>
        <v>#REF!</v>
      </c>
      <c r="AI224" s="43" t="str">
        <f ca="1">_xll.BInterpol('Base IPCA'!$C$3:$C$13,'Base IPCA'!$E$3:$E$13,AH224,"Cubic","Extrapolate=Linear","MultiX=Average","Skip=True","Sort=True")</f>
        <v>#N/A Invalid Parameter: Interpolation value</v>
      </c>
      <c r="AJ224" s="43" t="str">
        <f ca="1"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97"/>
        <v>#REF!</v>
      </c>
      <c r="AI225" s="43" t="str">
        <f ca="1">_xll.BInterpol('Base IPCA'!$C$3:$C$13,'Base IPCA'!$E$3:$E$13,AH225,"Cubic","Extrapolate=Linear","MultiX=Average","Skip=True","Sort=True")</f>
        <v>#N/A Invalid Parameter: Interpolation value</v>
      </c>
      <c r="AJ225" s="43" t="str">
        <f ca="1"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97"/>
        <v>#REF!</v>
      </c>
      <c r="AI226" s="43" t="str">
        <f ca="1">_xll.BInterpol('Base IPCA'!$C$3:$C$13,'Base IPCA'!$E$3:$E$13,AH226,"Cubic","Extrapolate=Linear","MultiX=Average","Skip=True","Sort=True")</f>
        <v>#N/A Invalid Parameter: Interpolation value</v>
      </c>
      <c r="AJ226" s="43" t="str">
        <f ca="1"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97"/>
        <v>#REF!</v>
      </c>
      <c r="AI227" s="43" t="str">
        <f ca="1">_xll.BInterpol('Base IPCA'!$C$3:$C$13,'Base IPCA'!$E$3:$E$13,AH227,"Cubic","Extrapolate=Linear","MultiX=Average","Skip=True","Sort=True")</f>
        <v>#N/A Invalid Parameter: Interpolation value</v>
      </c>
      <c r="AJ227" s="43" t="str">
        <f ca="1"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97"/>
        <v>#REF!</v>
      </c>
      <c r="AI228" s="43" t="str">
        <f ca="1">_xll.BInterpol('Base IPCA'!$C$3:$C$13,'Base IPCA'!$E$3:$E$13,AH228,"Cubic","Extrapolate=Linear","MultiX=Average","Skip=True","Sort=True")</f>
        <v>#N/A Invalid Parameter: Interpolation value</v>
      </c>
      <c r="AJ228" s="43" t="str">
        <f ca="1"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97"/>
        <v>#REF!</v>
      </c>
      <c r="AI229" s="43" t="str">
        <f ca="1">_xll.BInterpol('Base IPCA'!$C$3:$C$13,'Base IPCA'!$E$3:$E$13,AH229,"Cubic","Extrapolate=Linear","MultiX=Average","Skip=True","Sort=True")</f>
        <v>#N/A Invalid Parameter: Interpolation value</v>
      </c>
      <c r="AJ229" s="43" t="str">
        <f ca="1"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97"/>
        <v>#REF!</v>
      </c>
      <c r="AI230" s="43" t="str">
        <f ca="1">_xll.BInterpol('Base IPCA'!$C$3:$C$13,'Base IPCA'!$E$3:$E$13,AH230,"Cubic","Extrapolate=Linear","MultiX=Average","Skip=True","Sort=True")</f>
        <v>#N/A Invalid Parameter: Interpolation value</v>
      </c>
      <c r="AJ230" s="43" t="str">
        <f ca="1"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97"/>
        <v>#REF!</v>
      </c>
      <c r="AI231" s="43" t="str">
        <f ca="1">_xll.BInterpol('Base IPCA'!$C$3:$C$13,'Base IPCA'!$E$3:$E$13,AH231,"Cubic","Extrapolate=Linear","MultiX=Average","Skip=True","Sort=True")</f>
        <v>#N/A Invalid Parameter: Interpolation value</v>
      </c>
      <c r="AJ231" s="43" t="str">
        <f ca="1"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97"/>
        <v>#REF!</v>
      </c>
      <c r="AI232" s="43" t="str">
        <f ca="1">_xll.BInterpol('Base IPCA'!$C$3:$C$13,'Base IPCA'!$E$3:$E$13,AH232,"Cubic","Extrapolate=Linear","MultiX=Average","Skip=True","Sort=True")</f>
        <v>#N/A Invalid Parameter: Interpolation value</v>
      </c>
      <c r="AJ232" s="43" t="str">
        <f ca="1"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97"/>
        <v>#REF!</v>
      </c>
      <c r="AI233" s="43" t="str">
        <f ca="1">_xll.BInterpol('Base IPCA'!$C$3:$C$13,'Base IPCA'!$E$3:$E$13,AH233,"Cubic","Extrapolate=Linear","MultiX=Average","Skip=True","Sort=True")</f>
        <v>#N/A Invalid Parameter: Interpolation value</v>
      </c>
      <c r="AJ233" s="43" t="str">
        <f ca="1"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97"/>
        <v>#REF!</v>
      </c>
      <c r="AI234" s="43" t="str">
        <f ca="1">_xll.BInterpol('Base IPCA'!$C$3:$C$13,'Base IPCA'!$E$3:$E$13,AH234,"Cubic","Extrapolate=Linear","MultiX=Average","Skip=True","Sort=True")</f>
        <v>#N/A Invalid Parameter: Interpolation value</v>
      </c>
      <c r="AJ234" s="43" t="str">
        <f ca="1"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97"/>
        <v>#REF!</v>
      </c>
      <c r="AI235" s="43" t="str">
        <f ca="1">_xll.BInterpol('Base IPCA'!$C$3:$C$13,'Base IPCA'!$E$3:$E$13,AH235,"Cubic","Extrapolate=Linear","MultiX=Average","Skip=True","Sort=True")</f>
        <v>#N/A Invalid Parameter: Interpolation value</v>
      </c>
      <c r="AJ235" s="43" t="str">
        <f ca="1"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97"/>
        <v>#REF!</v>
      </c>
      <c r="AI236" s="43" t="str">
        <f ca="1">_xll.BInterpol('Base IPCA'!$C$3:$C$13,'Base IPCA'!$E$3:$E$13,AH236,"Cubic","Extrapolate=Linear","MultiX=Average","Skip=True","Sort=True")</f>
        <v>#N/A Invalid Parameter: Interpolation value</v>
      </c>
      <c r="AJ236" s="43" t="str">
        <f ca="1"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97"/>
        <v>#REF!</v>
      </c>
      <c r="AI237" s="43" t="str">
        <f ca="1">_xll.BInterpol('Base IPCA'!$C$3:$C$13,'Base IPCA'!$E$3:$E$13,AH237,"Cubic","Extrapolate=Linear","MultiX=Average","Skip=True","Sort=True")</f>
        <v>#N/A Invalid Parameter: Interpolation value</v>
      </c>
      <c r="AJ237" s="43" t="str">
        <f ca="1"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97"/>
        <v>#REF!</v>
      </c>
      <c r="AI238" s="43" t="str">
        <f ca="1">_xll.BInterpol('Base IPCA'!$C$3:$C$13,'Base IPCA'!$E$3:$E$13,AH238,"Cubic","Extrapolate=Linear","MultiX=Average","Skip=True","Sort=True")</f>
        <v>#N/A Invalid Parameter: Interpolation value</v>
      </c>
      <c r="AJ238" s="43" t="str">
        <f ca="1"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97"/>
        <v>#REF!</v>
      </c>
      <c r="AI239" s="43" t="str">
        <f ca="1">_xll.BInterpol('Base IPCA'!$C$3:$C$13,'Base IPCA'!$E$3:$E$13,AH239,"Cubic","Extrapolate=Linear","MultiX=Average","Skip=True","Sort=True")</f>
        <v>#N/A Invalid Parameter: Interpolation value</v>
      </c>
      <c r="AJ239" s="43" t="str">
        <f ca="1"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97"/>
        <v>#REF!</v>
      </c>
      <c r="AI240" s="43" t="str">
        <f ca="1">_xll.BInterpol('Base IPCA'!$C$3:$C$13,'Base IPCA'!$E$3:$E$13,AH240,"Cubic","Extrapolate=Linear","MultiX=Average","Skip=True","Sort=True")</f>
        <v>#N/A Invalid Parameter: Interpolation value</v>
      </c>
      <c r="AJ240" s="43" t="str">
        <f ca="1"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97"/>
        <v>#REF!</v>
      </c>
      <c r="AI241" s="43" t="str">
        <f ca="1">_xll.BInterpol('Base IPCA'!$C$3:$C$13,'Base IPCA'!$E$3:$E$13,AH241,"Cubic","Extrapolate=Linear","MultiX=Average","Skip=True","Sort=True")</f>
        <v>#N/A Invalid Parameter: Interpolation value</v>
      </c>
      <c r="AJ241" s="43" t="str">
        <f ca="1"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97"/>
        <v>#REF!</v>
      </c>
      <c r="AI242" s="43" t="str">
        <f ca="1">_xll.BInterpol('Base IPCA'!$C$3:$C$13,'Base IPCA'!$E$3:$E$13,AH242,"Cubic","Extrapolate=Linear","MultiX=Average","Skip=True","Sort=True")</f>
        <v>#N/A Invalid Parameter: Interpolation value</v>
      </c>
      <c r="AJ242" s="43" t="str">
        <f ca="1"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97"/>
        <v>#REF!</v>
      </c>
      <c r="AI243" s="43" t="str">
        <f ca="1">_xll.BInterpol('Base IPCA'!$C$3:$C$13,'Base IPCA'!$E$3:$E$13,AH243,"Cubic","Extrapolate=Linear","MultiX=Average","Skip=True","Sort=True")</f>
        <v>#N/A Invalid Parameter: Interpolation value</v>
      </c>
      <c r="AJ243" s="43" t="str">
        <f ca="1"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97"/>
        <v>#REF!</v>
      </c>
      <c r="AI244" s="43" t="str">
        <f ca="1">_xll.BInterpol('Base IPCA'!$C$3:$C$13,'Base IPCA'!$E$3:$E$13,AH244,"Cubic","Extrapolate=Linear","MultiX=Average","Skip=True","Sort=True")</f>
        <v>#N/A Invalid Parameter: Interpolation value</v>
      </c>
      <c r="AJ244" s="43" t="str">
        <f ca="1"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97"/>
        <v>#REF!</v>
      </c>
      <c r="AI245" s="43" t="str">
        <f ca="1">_xll.BInterpol('Base IPCA'!$C$3:$C$13,'Base IPCA'!$E$3:$E$13,AH245,"Cubic","Extrapolate=Linear","MultiX=Average","Skip=True","Sort=True")</f>
        <v>#N/A Invalid Parameter: Interpolation value</v>
      </c>
      <c r="AJ245" s="43" t="str">
        <f ca="1"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97"/>
        <v>#REF!</v>
      </c>
      <c r="AI246" s="43" t="str">
        <f ca="1">_xll.BInterpol('Base IPCA'!$C$3:$C$13,'Base IPCA'!$E$3:$E$13,AH246,"Cubic","Extrapolate=Linear","MultiX=Average","Skip=True","Sort=True")</f>
        <v>#N/A Invalid Parameter: Interpolation value</v>
      </c>
      <c r="AJ246" s="43" t="str">
        <f ca="1"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97"/>
        <v>#REF!</v>
      </c>
      <c r="AI247" s="43" t="str">
        <f ca="1">_xll.BInterpol('Base IPCA'!$C$3:$C$13,'Base IPCA'!$E$3:$E$13,AH247,"Cubic","Extrapolate=Linear","MultiX=Average","Skip=True","Sort=True")</f>
        <v>#N/A Invalid Parameter: Interpolation value</v>
      </c>
      <c r="AJ247" s="43" t="str">
        <f ca="1"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97"/>
        <v>#REF!</v>
      </c>
      <c r="AI248" s="43" t="str">
        <f ca="1">_xll.BInterpol('Base IPCA'!$C$3:$C$13,'Base IPCA'!$E$3:$E$13,AH248,"Cubic","Extrapolate=Linear","MultiX=Average","Skip=True","Sort=True")</f>
        <v>#N/A Invalid Parameter: Interpolation value</v>
      </c>
      <c r="AJ248" s="43" t="str">
        <f ca="1"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97"/>
        <v>#REF!</v>
      </c>
      <c r="AI249" s="43" t="str">
        <f ca="1">_xll.BInterpol('Base IPCA'!$C$3:$C$13,'Base IPCA'!$E$3:$E$13,AH249,"Cubic","Extrapolate=Linear","MultiX=Average","Skip=True","Sort=True")</f>
        <v>#N/A Invalid Parameter: Interpolation value</v>
      </c>
      <c r="AJ249" s="43" t="str">
        <f ca="1"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97"/>
        <v>#REF!</v>
      </c>
      <c r="AI250" s="43" t="str">
        <f ca="1">_xll.BInterpol('Base IPCA'!$C$3:$C$13,'Base IPCA'!$E$3:$E$13,AH250,"Cubic","Extrapolate=Linear","MultiX=Average","Skip=True","Sort=True")</f>
        <v>#N/A Invalid Parameter: Interpolation value</v>
      </c>
      <c r="AJ250" s="43" t="str">
        <f ca="1"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97"/>
        <v>#REF!</v>
      </c>
      <c r="AI251" s="43" t="str">
        <f ca="1">_xll.BInterpol('Base IPCA'!$C$3:$C$13,'Base IPCA'!$E$3:$E$13,AH251,"Cubic","Extrapolate=Linear","MultiX=Average","Skip=True","Sort=True")</f>
        <v>#N/A Invalid Parameter: Interpolation value</v>
      </c>
      <c r="AJ251" s="43" t="str">
        <f ca="1"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97"/>
        <v>#REF!</v>
      </c>
      <c r="AI252" s="43" t="str">
        <f ca="1">_xll.BInterpol('Base IPCA'!$C$3:$C$13,'Base IPCA'!$E$3:$E$13,AH252,"Cubic","Extrapolate=Linear","MultiX=Average","Skip=True","Sort=True")</f>
        <v>#N/A Invalid Parameter: Interpolation value</v>
      </c>
      <c r="AJ252" s="43" t="str">
        <f ca="1"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97"/>
        <v>#REF!</v>
      </c>
      <c r="AI253" s="43" t="str">
        <f ca="1">_xll.BInterpol('Base IPCA'!$C$3:$C$13,'Base IPCA'!$E$3:$E$13,AH253,"Cubic","Extrapolate=Linear","MultiX=Average","Skip=True","Sort=True")</f>
        <v>#N/A Invalid Parameter: Interpolation value</v>
      </c>
      <c r="AJ253" s="43" t="str">
        <f ca="1"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97"/>
        <v>#REF!</v>
      </c>
      <c r="AI254" s="43" t="str">
        <f ca="1">_xll.BInterpol('Base IPCA'!$C$3:$C$13,'Base IPCA'!$E$3:$E$13,AH254,"Cubic","Extrapolate=Linear","MultiX=Average","Skip=True","Sort=True")</f>
        <v>#N/A Invalid Parameter: Interpolation value</v>
      </c>
      <c r="AJ254" s="43" t="str">
        <f ca="1"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97"/>
        <v>#REF!</v>
      </c>
      <c r="AI255" s="43" t="str">
        <f ca="1">_xll.BInterpol('Base IPCA'!$C$3:$C$13,'Base IPCA'!$E$3:$E$13,AH255,"Cubic","Extrapolate=Linear","MultiX=Average","Skip=True","Sort=True")</f>
        <v>#N/A Invalid Parameter: Interpolation value</v>
      </c>
      <c r="AJ255" s="43" t="str">
        <f ca="1"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97"/>
        <v>#REF!</v>
      </c>
      <c r="AI256" s="43" t="str">
        <f ca="1">_xll.BInterpol('Base IPCA'!$C$3:$C$13,'Base IPCA'!$E$3:$E$13,AH256,"Cubic","Extrapolate=Linear","MultiX=Average","Skip=True","Sort=True")</f>
        <v>#N/A Invalid Parameter: Interpolation value</v>
      </c>
      <c r="AJ256" s="43" t="str">
        <f ca="1"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97"/>
        <v>#REF!</v>
      </c>
      <c r="AI257" s="43" t="str">
        <f ca="1">_xll.BInterpol('Base IPCA'!$C$3:$C$13,'Base IPCA'!$E$3:$E$13,AH257,"Cubic","Extrapolate=Linear","MultiX=Average","Skip=True","Sort=True")</f>
        <v>#N/A Invalid Parameter: Interpolation value</v>
      </c>
      <c r="AJ257" s="43" t="str">
        <f ca="1"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97"/>
        <v>#REF!</v>
      </c>
      <c r="AI258" s="43" t="str">
        <f ca="1">_xll.BInterpol('Base IPCA'!$C$3:$C$13,'Base IPCA'!$E$3:$E$13,AH258,"Cubic","Extrapolate=Linear","MultiX=Average","Skip=True","Sort=True")</f>
        <v>#N/A Invalid Parameter: Interpolation value</v>
      </c>
      <c r="AJ258" s="43" t="str">
        <f ca="1"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97"/>
        <v>#REF!</v>
      </c>
      <c r="AI259" s="43" t="str">
        <f ca="1">_xll.BInterpol('Base IPCA'!$C$3:$C$13,'Base IPCA'!$E$3:$E$13,AH259,"Cubic","Extrapolate=Linear","MultiX=Average","Skip=True","Sort=True")</f>
        <v>#N/A Invalid Parameter: Interpolation value</v>
      </c>
      <c r="AJ259" s="43" t="str">
        <f ca="1"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97"/>
        <v>#REF!</v>
      </c>
      <c r="AI260" s="43" t="str">
        <f ca="1">_xll.BInterpol('Base IPCA'!$C$3:$C$13,'Base IPCA'!$E$3:$E$13,AH260,"Cubic","Extrapolate=Linear","MultiX=Average","Skip=True","Sort=True")</f>
        <v>#N/A Invalid Parameter: Interpolation value</v>
      </c>
      <c r="AJ260" s="43" t="str">
        <f ca="1"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97"/>
        <v>#REF!</v>
      </c>
      <c r="AI261" s="43" t="str">
        <f ca="1">_xll.BInterpol('Base IPCA'!$C$3:$C$13,'Base IPCA'!$E$3:$E$13,AH261,"Cubic","Extrapolate=Linear","MultiX=Average","Skip=True","Sort=True")</f>
        <v>#N/A Invalid Parameter: Interpolation value</v>
      </c>
      <c r="AJ261" s="43" t="str">
        <f ca="1"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8">AH261+1</f>
        <v>#REF!</v>
      </c>
      <c r="AI262" s="43" t="str">
        <f ca="1">_xll.BInterpol('Base IPCA'!$C$3:$C$13,'Base IPCA'!$E$3:$E$13,AH262,"Cubic","Extrapolate=Linear","MultiX=Average","Skip=True","Sort=True")</f>
        <v>#N/A Invalid Parameter: Interpolation value</v>
      </c>
      <c r="AJ262" s="43" t="str">
        <f ca="1"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98"/>
        <v>#REF!</v>
      </c>
      <c r="AI263" s="43" t="str">
        <f ca="1">_xll.BInterpol('Base IPCA'!$C$3:$C$13,'Base IPCA'!$E$3:$E$13,AH263,"Cubic","Extrapolate=Linear","MultiX=Average","Skip=True","Sort=True")</f>
        <v>#N/A Invalid Parameter: Interpolation value</v>
      </c>
      <c r="AJ263" s="43" t="str">
        <f ca="1"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98"/>
        <v>#REF!</v>
      </c>
      <c r="AI264" s="43" t="str">
        <f ca="1">_xll.BInterpol('Base IPCA'!$C$3:$C$13,'Base IPCA'!$E$3:$E$13,AH264,"Cubic","Extrapolate=Linear","MultiX=Average","Skip=True","Sort=True")</f>
        <v>#N/A Invalid Parameter: Interpolation value</v>
      </c>
      <c r="AJ264" s="43" t="str">
        <f ca="1"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98"/>
        <v>#REF!</v>
      </c>
      <c r="AI265" s="43" t="str">
        <f ca="1">_xll.BInterpol('Base IPCA'!$C$3:$C$13,'Base IPCA'!$E$3:$E$13,AH265,"Cubic","Extrapolate=Linear","MultiX=Average","Skip=True","Sort=True")</f>
        <v>#N/A Invalid Parameter: Interpolation value</v>
      </c>
      <c r="AJ265" s="43" t="str">
        <f ca="1"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98"/>
        <v>#REF!</v>
      </c>
      <c r="AI266" s="43" t="str">
        <f ca="1">_xll.BInterpol('Base IPCA'!$C$3:$C$13,'Base IPCA'!$E$3:$E$13,AH266,"Cubic","Extrapolate=Linear","MultiX=Average","Skip=True","Sort=True")</f>
        <v>#N/A Invalid Parameter: Interpolation value</v>
      </c>
      <c r="AJ266" s="43" t="str">
        <f ca="1"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98"/>
        <v>#REF!</v>
      </c>
      <c r="AI267" s="43" t="str">
        <f ca="1">_xll.BInterpol('Base IPCA'!$C$3:$C$13,'Base IPCA'!$E$3:$E$13,AH267,"Cubic","Extrapolate=Linear","MultiX=Average","Skip=True","Sort=True")</f>
        <v>#N/A Invalid Parameter: Interpolation value</v>
      </c>
      <c r="AJ267" s="43" t="str">
        <f ca="1"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98"/>
        <v>#REF!</v>
      </c>
      <c r="AI268" s="43" t="str">
        <f ca="1">_xll.BInterpol('Base IPCA'!$C$3:$C$13,'Base IPCA'!$E$3:$E$13,AH268,"Cubic","Extrapolate=Linear","MultiX=Average","Skip=True","Sort=True")</f>
        <v>#N/A Invalid Parameter: Interpolation value</v>
      </c>
      <c r="AJ268" s="43" t="str">
        <f ca="1"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98"/>
        <v>#REF!</v>
      </c>
      <c r="AI269" s="43" t="str">
        <f ca="1">_xll.BInterpol('Base IPCA'!$C$3:$C$13,'Base IPCA'!$E$3:$E$13,AH269,"Cubic","Extrapolate=Linear","MultiX=Average","Skip=True","Sort=True")</f>
        <v>#N/A Invalid Parameter: Interpolation value</v>
      </c>
      <c r="AJ269" s="43" t="str">
        <f ca="1"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98"/>
        <v>#REF!</v>
      </c>
      <c r="AI270" s="43" t="str">
        <f ca="1">_xll.BInterpol('Base IPCA'!$C$3:$C$13,'Base IPCA'!$E$3:$E$13,AH270,"Cubic","Extrapolate=Linear","MultiX=Average","Skip=True","Sort=True")</f>
        <v>#N/A Invalid Parameter: Interpolation value</v>
      </c>
      <c r="AJ270" s="43" t="str">
        <f ca="1"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98"/>
        <v>#REF!</v>
      </c>
      <c r="AI271" s="43" t="str">
        <f ca="1">_xll.BInterpol('Base IPCA'!$C$3:$C$13,'Base IPCA'!$E$3:$E$13,AH271,"Cubic","Extrapolate=Linear","MultiX=Average","Skip=True","Sort=True")</f>
        <v>#N/A Invalid Parameter: Interpolation value</v>
      </c>
      <c r="AJ271" s="43" t="str">
        <f ca="1"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98"/>
        <v>#REF!</v>
      </c>
      <c r="AI272" s="43" t="str">
        <f ca="1">_xll.BInterpol('Base IPCA'!$C$3:$C$13,'Base IPCA'!$E$3:$E$13,AH272,"Cubic","Extrapolate=Linear","MultiX=Average","Skip=True","Sort=True")</f>
        <v>#N/A Invalid Parameter: Interpolation value</v>
      </c>
      <c r="AJ272" s="43" t="str">
        <f ca="1"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98"/>
        <v>#REF!</v>
      </c>
      <c r="AI273" s="43" t="str">
        <f ca="1">_xll.BInterpol('Base IPCA'!$C$3:$C$13,'Base IPCA'!$E$3:$E$13,AH273,"Cubic","Extrapolate=Linear","MultiX=Average","Skip=True","Sort=True")</f>
        <v>#N/A Invalid Parameter: Interpolation value</v>
      </c>
      <c r="AJ273" s="43" t="str">
        <f ca="1"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98"/>
        <v>#REF!</v>
      </c>
      <c r="AI274" s="43" t="str">
        <f ca="1">_xll.BInterpol('Base IPCA'!$C$3:$C$13,'Base IPCA'!$E$3:$E$13,AH274,"Cubic","Extrapolate=Linear","MultiX=Average","Skip=True","Sort=True")</f>
        <v>#N/A Invalid Parameter: Interpolation value</v>
      </c>
      <c r="AJ274" s="43" t="str">
        <f ca="1"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98"/>
        <v>#REF!</v>
      </c>
      <c r="AI275" s="43" t="str">
        <f ca="1">_xll.BInterpol('Base IPCA'!$C$3:$C$13,'Base IPCA'!$E$3:$E$13,AH275,"Cubic","Extrapolate=Linear","MultiX=Average","Skip=True","Sort=True")</f>
        <v>#N/A Invalid Parameter: Interpolation value</v>
      </c>
      <c r="AJ275" s="43" t="str">
        <f ca="1"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98"/>
        <v>#REF!</v>
      </c>
      <c r="AI276" s="43" t="str">
        <f ca="1">_xll.BInterpol('Base IPCA'!$C$3:$C$13,'Base IPCA'!$E$3:$E$13,AH276,"Cubic","Extrapolate=Linear","MultiX=Average","Skip=True","Sort=True")</f>
        <v>#N/A Invalid Parameter: Interpolation value</v>
      </c>
      <c r="AJ276" s="43" t="str">
        <f ca="1"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98"/>
        <v>#REF!</v>
      </c>
      <c r="AI277" s="43" t="str">
        <f ca="1">_xll.BInterpol('Base IPCA'!$C$3:$C$13,'Base IPCA'!$E$3:$E$13,AH277,"Cubic","Extrapolate=Linear","MultiX=Average","Skip=True","Sort=True")</f>
        <v>#N/A Invalid Parameter: Interpolation value</v>
      </c>
      <c r="AJ277" s="43" t="str">
        <f ca="1"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98"/>
        <v>#REF!</v>
      </c>
      <c r="AI278" s="43" t="str">
        <f ca="1">_xll.BInterpol('Base IPCA'!$C$3:$C$13,'Base IPCA'!$E$3:$E$13,AH278,"Cubic","Extrapolate=Linear","MultiX=Average","Skip=True","Sort=True")</f>
        <v>#N/A Invalid Parameter: Interpolation value</v>
      </c>
      <c r="AJ278" s="43" t="str">
        <f ca="1"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98"/>
        <v>#REF!</v>
      </c>
      <c r="AI279" s="43" t="str">
        <f ca="1">_xll.BInterpol('Base IPCA'!$C$3:$C$13,'Base IPCA'!$E$3:$E$13,AH279,"Cubic","Extrapolate=Linear","MultiX=Average","Skip=True","Sort=True")</f>
        <v>#N/A Invalid Parameter: Interpolation value</v>
      </c>
      <c r="AJ279" s="43" t="str">
        <f ca="1"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98"/>
        <v>#REF!</v>
      </c>
      <c r="AI280" s="43" t="str">
        <f ca="1">_xll.BInterpol('Base IPCA'!$C$3:$C$13,'Base IPCA'!$E$3:$E$13,AH280,"Cubic","Extrapolate=Linear","MultiX=Average","Skip=True","Sort=True")</f>
        <v>#N/A Invalid Parameter: Interpolation value</v>
      </c>
      <c r="AJ280" s="43" t="str">
        <f ca="1"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98"/>
        <v>#REF!</v>
      </c>
      <c r="AI281" s="43" t="str">
        <f ca="1">_xll.BInterpol('Base IPCA'!$C$3:$C$13,'Base IPCA'!$E$3:$E$13,AH281,"Cubic","Extrapolate=Linear","MultiX=Average","Skip=True","Sort=True")</f>
        <v>#N/A Invalid Parameter: Interpolation value</v>
      </c>
      <c r="AJ281" s="43" t="str">
        <f ca="1"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98"/>
        <v>#REF!</v>
      </c>
      <c r="AI282" s="43" t="str">
        <f ca="1">_xll.BInterpol('Base IPCA'!$C$3:$C$13,'Base IPCA'!$E$3:$E$13,AH282,"Cubic","Extrapolate=Linear","MultiX=Average","Skip=True","Sort=True")</f>
        <v>#N/A Invalid Parameter: Interpolation value</v>
      </c>
      <c r="AJ282" s="43" t="str">
        <f ca="1"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98"/>
        <v>#REF!</v>
      </c>
      <c r="AI283" s="43" t="str">
        <f ca="1">_xll.BInterpol('Base IPCA'!$C$3:$C$13,'Base IPCA'!$E$3:$E$13,AH283,"Cubic","Extrapolate=Linear","MultiX=Average","Skip=True","Sort=True")</f>
        <v>#N/A Invalid Parameter: Interpolation value</v>
      </c>
      <c r="AJ283" s="43" t="str">
        <f ca="1"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98"/>
        <v>#REF!</v>
      </c>
      <c r="AI284" s="43" t="str">
        <f ca="1">_xll.BInterpol('Base IPCA'!$C$3:$C$13,'Base IPCA'!$E$3:$E$13,AH284,"Cubic","Extrapolate=Linear","MultiX=Average","Skip=True","Sort=True")</f>
        <v>#N/A Invalid Parameter: Interpolation value</v>
      </c>
      <c r="AJ284" s="43" t="str">
        <f ca="1"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98"/>
        <v>#REF!</v>
      </c>
      <c r="AI285" s="43" t="str">
        <f ca="1">_xll.BInterpol('Base IPCA'!$C$3:$C$13,'Base IPCA'!$E$3:$E$13,AH285,"Cubic","Extrapolate=Linear","MultiX=Average","Skip=True","Sort=True")</f>
        <v>#N/A Invalid Parameter: Interpolation value</v>
      </c>
      <c r="AJ285" s="43" t="str">
        <f ca="1"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98"/>
        <v>#REF!</v>
      </c>
      <c r="AI286" s="43" t="str">
        <f ca="1">_xll.BInterpol('Base IPCA'!$C$3:$C$13,'Base IPCA'!$E$3:$E$13,AH286,"Cubic","Extrapolate=Linear","MultiX=Average","Skip=True","Sort=True")</f>
        <v>#N/A Invalid Parameter: Interpolation value</v>
      </c>
      <c r="AJ286" s="43" t="str">
        <f ca="1"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98"/>
        <v>#REF!</v>
      </c>
      <c r="AI287" s="43" t="str">
        <f ca="1">_xll.BInterpol('Base IPCA'!$C$3:$C$13,'Base IPCA'!$E$3:$E$13,AH287,"Cubic","Extrapolate=Linear","MultiX=Average","Skip=True","Sort=True")</f>
        <v>#N/A Invalid Parameter: Interpolation value</v>
      </c>
      <c r="AJ287" s="43" t="str">
        <f ca="1"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98"/>
        <v>#REF!</v>
      </c>
      <c r="AI288" s="43" t="str">
        <f ca="1">_xll.BInterpol('Base IPCA'!$C$3:$C$13,'Base IPCA'!$E$3:$E$13,AH288,"Cubic","Extrapolate=Linear","MultiX=Average","Skip=True","Sort=True")</f>
        <v>#N/A Invalid Parameter: Interpolation value</v>
      </c>
      <c r="AJ288" s="43" t="str">
        <f ca="1"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98"/>
        <v>#REF!</v>
      </c>
      <c r="AI289" s="43" t="str">
        <f ca="1">_xll.BInterpol('Base IPCA'!$C$3:$C$13,'Base IPCA'!$E$3:$E$13,AH289,"Cubic","Extrapolate=Linear","MultiX=Average","Skip=True","Sort=True")</f>
        <v>#N/A Invalid Parameter: Interpolation value</v>
      </c>
      <c r="AJ289" s="43" t="str">
        <f ca="1"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98"/>
        <v>#REF!</v>
      </c>
      <c r="AI290" s="43" t="str">
        <f ca="1">_xll.BInterpol('Base IPCA'!$C$3:$C$13,'Base IPCA'!$E$3:$E$13,AH290,"Cubic","Extrapolate=Linear","MultiX=Average","Skip=True","Sort=True")</f>
        <v>#N/A Invalid Parameter: Interpolation value</v>
      </c>
      <c r="AJ290" s="43" t="str">
        <f ca="1"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98"/>
        <v>#REF!</v>
      </c>
      <c r="AI291" s="43" t="str">
        <f ca="1">_xll.BInterpol('Base IPCA'!$C$3:$C$13,'Base IPCA'!$E$3:$E$13,AH291,"Cubic","Extrapolate=Linear","MultiX=Average","Skip=True","Sort=True")</f>
        <v>#N/A Invalid Parameter: Interpolation value</v>
      </c>
      <c r="AJ291" s="43" t="str">
        <f ca="1"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98"/>
        <v>#REF!</v>
      </c>
      <c r="AI292" s="43" t="str">
        <f ca="1">_xll.BInterpol('Base IPCA'!$C$3:$C$13,'Base IPCA'!$E$3:$E$13,AH292,"Cubic","Extrapolate=Linear","MultiX=Average","Skip=True","Sort=True")</f>
        <v>#N/A Invalid Parameter: Interpolation value</v>
      </c>
      <c r="AJ292" s="43" t="str">
        <f ca="1"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98"/>
        <v>#REF!</v>
      </c>
      <c r="AI293" s="43" t="str">
        <f ca="1">_xll.BInterpol('Base IPCA'!$C$3:$C$13,'Base IPCA'!$E$3:$E$13,AH293,"Cubic","Extrapolate=Linear","MultiX=Average","Skip=True","Sort=True")</f>
        <v>#N/A Invalid Parameter: Interpolation value</v>
      </c>
      <c r="AJ293" s="43" t="str">
        <f ca="1"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98"/>
        <v>#REF!</v>
      </c>
      <c r="AI294" s="43" t="str">
        <f ca="1">_xll.BInterpol('Base IPCA'!$C$3:$C$13,'Base IPCA'!$E$3:$E$13,AH294,"Cubic","Extrapolate=Linear","MultiX=Average","Skip=True","Sort=True")</f>
        <v>#N/A Invalid Parameter: Interpolation value</v>
      </c>
      <c r="AJ294" s="43" t="str">
        <f ca="1"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98"/>
        <v>#REF!</v>
      </c>
      <c r="AI295" s="43" t="str">
        <f ca="1">_xll.BInterpol('Base IPCA'!$C$3:$C$13,'Base IPCA'!$E$3:$E$13,AH295,"Cubic","Extrapolate=Linear","MultiX=Average","Skip=True","Sort=True")</f>
        <v>#N/A Invalid Parameter: Interpolation value</v>
      </c>
      <c r="AJ295" s="43" t="str">
        <f ca="1"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98"/>
        <v>#REF!</v>
      </c>
      <c r="AI296" s="43" t="str">
        <f ca="1">_xll.BInterpol('Base IPCA'!$C$3:$C$13,'Base IPCA'!$E$3:$E$13,AH296,"Cubic","Extrapolate=Linear","MultiX=Average","Skip=True","Sort=True")</f>
        <v>#N/A Invalid Parameter: Interpolation value</v>
      </c>
      <c r="AJ296" s="43" t="str">
        <f ca="1"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98"/>
        <v>#REF!</v>
      </c>
      <c r="AI297" s="43" t="str">
        <f ca="1">_xll.BInterpol('Base IPCA'!$C$3:$C$13,'Base IPCA'!$E$3:$E$13,AH297,"Cubic","Extrapolate=Linear","MultiX=Average","Skip=True","Sort=True")</f>
        <v>#N/A Invalid Parameter: Interpolation value</v>
      </c>
      <c r="AJ297" s="43" t="str">
        <f ca="1"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98"/>
        <v>#REF!</v>
      </c>
      <c r="AI298" s="43" t="str">
        <f ca="1">_xll.BInterpol('Base IPCA'!$C$3:$C$13,'Base IPCA'!$E$3:$E$13,AH298,"Cubic","Extrapolate=Linear","MultiX=Average","Skip=True","Sort=True")</f>
        <v>#N/A Invalid Parameter: Interpolation value</v>
      </c>
      <c r="AJ298" s="43" t="str">
        <f ca="1"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98"/>
        <v>#REF!</v>
      </c>
      <c r="AI299" s="43" t="str">
        <f ca="1">_xll.BInterpol('Base IPCA'!$C$3:$C$13,'Base IPCA'!$E$3:$E$13,AH299,"Cubic","Extrapolate=Linear","MultiX=Average","Skip=True","Sort=True")</f>
        <v>#N/A Invalid Parameter: Interpolation value</v>
      </c>
      <c r="AJ299" s="43" t="str">
        <f ca="1"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98"/>
        <v>#REF!</v>
      </c>
      <c r="AI300" s="43" t="str">
        <f ca="1">_xll.BInterpol('Base IPCA'!$C$3:$C$13,'Base IPCA'!$E$3:$E$13,AH300,"Cubic","Extrapolate=Linear","MultiX=Average","Skip=True","Sort=True")</f>
        <v>#N/A Invalid Parameter: Interpolation value</v>
      </c>
      <c r="AJ300" s="43" t="str">
        <f ca="1"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98"/>
        <v>#REF!</v>
      </c>
      <c r="AI301" s="43" t="str">
        <f ca="1">_xll.BInterpol('Base IPCA'!$C$3:$C$13,'Base IPCA'!$E$3:$E$13,AH301,"Cubic","Extrapolate=Linear","MultiX=Average","Skip=True","Sort=True")</f>
        <v>#N/A Invalid Parameter: Interpolation value</v>
      </c>
      <c r="AJ301" s="43" t="str">
        <f ca="1"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98"/>
        <v>#REF!</v>
      </c>
      <c r="AI302" s="43" t="str">
        <f ca="1">_xll.BInterpol('Base IPCA'!$C$3:$C$13,'Base IPCA'!$E$3:$E$13,AH302,"Cubic","Extrapolate=Linear","MultiX=Average","Skip=True","Sort=True")</f>
        <v>#N/A Invalid Parameter: Interpolation value</v>
      </c>
      <c r="AJ302" s="43" t="str">
        <f ca="1"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98"/>
        <v>#REF!</v>
      </c>
      <c r="AI303" s="43" t="str">
        <f ca="1">_xll.BInterpol('Base IPCA'!$C$3:$C$13,'Base IPCA'!$E$3:$E$13,AH303,"Cubic","Extrapolate=Linear","MultiX=Average","Skip=True","Sort=True")</f>
        <v>#N/A Invalid Parameter: Interpolation value</v>
      </c>
      <c r="AJ303" s="43" t="str">
        <f ca="1"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98"/>
        <v>#REF!</v>
      </c>
      <c r="AI304" s="43" t="str">
        <f ca="1">_xll.BInterpol('Base IPCA'!$C$3:$C$13,'Base IPCA'!$E$3:$E$13,AH304,"Cubic","Extrapolate=Linear","MultiX=Average","Skip=True","Sort=True")</f>
        <v>#N/A Invalid Parameter: Interpolation value</v>
      </c>
      <c r="AJ304" s="43" t="str">
        <f ca="1"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98"/>
        <v>#REF!</v>
      </c>
      <c r="AI305" s="43" t="str">
        <f ca="1">_xll.BInterpol('Base IPCA'!$C$3:$C$13,'Base IPCA'!$E$3:$E$13,AH305,"Cubic","Extrapolate=Linear","MultiX=Average","Skip=True","Sort=True")</f>
        <v>#N/A Invalid Parameter: Interpolation value</v>
      </c>
      <c r="AJ305" s="43" t="str">
        <f ca="1"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98"/>
        <v>#REF!</v>
      </c>
      <c r="AI306" s="43" t="str">
        <f ca="1">_xll.BInterpol('Base IPCA'!$C$3:$C$13,'Base IPCA'!$E$3:$E$13,AH306,"Cubic","Extrapolate=Linear","MultiX=Average","Skip=True","Sort=True")</f>
        <v>#N/A Invalid Parameter: Interpolation value</v>
      </c>
      <c r="AJ306" s="43" t="str">
        <f ca="1"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98"/>
        <v>#REF!</v>
      </c>
      <c r="AI307" s="43" t="str">
        <f ca="1">_xll.BInterpol('Base IPCA'!$C$3:$C$13,'Base IPCA'!$E$3:$E$13,AH307,"Cubic","Extrapolate=Linear","MultiX=Average","Skip=True","Sort=True")</f>
        <v>#N/A Invalid Parameter: Interpolation value</v>
      </c>
      <c r="AJ307" s="43" t="str">
        <f ca="1"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98"/>
        <v>#REF!</v>
      </c>
      <c r="AI308" s="43" t="str">
        <f ca="1">_xll.BInterpol('Base IPCA'!$C$3:$C$13,'Base IPCA'!$E$3:$E$13,AH308,"Cubic","Extrapolate=Linear","MultiX=Average","Skip=True","Sort=True")</f>
        <v>#N/A Invalid Parameter: Interpolation value</v>
      </c>
      <c r="AJ308" s="43" t="str">
        <f ca="1"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98"/>
        <v>#REF!</v>
      </c>
      <c r="AI309" s="43" t="str">
        <f ca="1">_xll.BInterpol('Base IPCA'!$C$3:$C$13,'Base IPCA'!$E$3:$E$13,AH309,"Cubic","Extrapolate=Linear","MultiX=Average","Skip=True","Sort=True")</f>
        <v>#N/A Invalid Parameter: Interpolation value</v>
      </c>
      <c r="AJ309" s="43" t="str">
        <f ca="1"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98"/>
        <v>#REF!</v>
      </c>
      <c r="AI310" s="43" t="str">
        <f ca="1">_xll.BInterpol('Base IPCA'!$C$3:$C$13,'Base IPCA'!$E$3:$E$13,AH310,"Cubic","Extrapolate=Linear","MultiX=Average","Skip=True","Sort=True")</f>
        <v>#N/A Invalid Parameter: Interpolation value</v>
      </c>
      <c r="AJ310" s="43" t="str">
        <f ca="1"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98"/>
        <v>#REF!</v>
      </c>
      <c r="AI311" s="43" t="str">
        <f ca="1">_xll.BInterpol('Base IPCA'!$C$3:$C$13,'Base IPCA'!$E$3:$E$13,AH311,"Cubic","Extrapolate=Linear","MultiX=Average","Skip=True","Sort=True")</f>
        <v>#N/A Invalid Parameter: Interpolation value</v>
      </c>
      <c r="AJ311" s="43" t="str">
        <f ca="1"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98"/>
        <v>#REF!</v>
      </c>
      <c r="AI312" s="43" t="str">
        <f ca="1">_xll.BInterpol('Base IPCA'!$C$3:$C$13,'Base IPCA'!$E$3:$E$13,AH312,"Cubic","Extrapolate=Linear","MultiX=Average","Skip=True","Sort=True")</f>
        <v>#N/A Invalid Parameter: Interpolation value</v>
      </c>
      <c r="AJ312" s="43" t="str">
        <f ca="1"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98"/>
        <v>#REF!</v>
      </c>
      <c r="AI313" s="43" t="str">
        <f ca="1">_xll.BInterpol('Base IPCA'!$C$3:$C$13,'Base IPCA'!$E$3:$E$13,AH313,"Cubic","Extrapolate=Linear","MultiX=Average","Skip=True","Sort=True")</f>
        <v>#N/A Invalid Parameter: Interpolation value</v>
      </c>
      <c r="AJ313" s="43" t="str">
        <f ca="1"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98"/>
        <v>#REF!</v>
      </c>
      <c r="AI314" s="43" t="str">
        <f ca="1">_xll.BInterpol('Base IPCA'!$C$3:$C$13,'Base IPCA'!$E$3:$E$13,AH314,"Cubic","Extrapolate=Linear","MultiX=Average","Skip=True","Sort=True")</f>
        <v>#N/A Invalid Parameter: Interpolation value</v>
      </c>
      <c r="AJ314" s="43" t="str">
        <f ca="1"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98"/>
        <v>#REF!</v>
      </c>
      <c r="AI315" s="43" t="str">
        <f ca="1">_xll.BInterpol('Base IPCA'!$C$3:$C$13,'Base IPCA'!$E$3:$E$13,AH315,"Cubic","Extrapolate=Linear","MultiX=Average","Skip=True","Sort=True")</f>
        <v>#N/A Invalid Parameter: Interpolation value</v>
      </c>
      <c r="AJ315" s="43" t="str">
        <f ca="1"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98"/>
        <v>#REF!</v>
      </c>
      <c r="AI316" s="43" t="str">
        <f ca="1">_xll.BInterpol('Base IPCA'!$C$3:$C$13,'Base IPCA'!$E$3:$E$13,AH316,"Cubic","Extrapolate=Linear","MultiX=Average","Skip=True","Sort=True")</f>
        <v>#N/A Invalid Parameter: Interpolation value</v>
      </c>
      <c r="AJ316" s="43" t="str">
        <f ca="1"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98"/>
        <v>#REF!</v>
      </c>
      <c r="AI317" s="43" t="str">
        <f ca="1">_xll.BInterpol('Base IPCA'!$C$3:$C$13,'Base IPCA'!$E$3:$E$13,AH317,"Cubic","Extrapolate=Linear","MultiX=Average","Skip=True","Sort=True")</f>
        <v>#N/A Invalid Parameter: Interpolation value</v>
      </c>
      <c r="AJ317" s="43" t="str">
        <f ca="1"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98"/>
        <v>#REF!</v>
      </c>
      <c r="AI318" s="43" t="str">
        <f ca="1">_xll.BInterpol('Base IPCA'!$C$3:$C$13,'Base IPCA'!$E$3:$E$13,AH318,"Cubic","Extrapolate=Linear","MultiX=Average","Skip=True","Sort=True")</f>
        <v>#N/A Invalid Parameter: Interpolation value</v>
      </c>
      <c r="AJ318" s="43" t="str">
        <f ca="1"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98"/>
        <v>#REF!</v>
      </c>
      <c r="AI319" s="43" t="str">
        <f ca="1">_xll.BInterpol('Base IPCA'!$C$3:$C$13,'Base IPCA'!$E$3:$E$13,AH319,"Cubic","Extrapolate=Linear","MultiX=Average","Skip=True","Sort=True")</f>
        <v>#N/A Invalid Parameter: Interpolation value</v>
      </c>
      <c r="AJ319" s="43" t="str">
        <f ca="1"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98"/>
        <v>#REF!</v>
      </c>
      <c r="AI320" s="43" t="str">
        <f ca="1">_xll.BInterpol('Base IPCA'!$C$3:$C$13,'Base IPCA'!$E$3:$E$13,AH320,"Cubic","Extrapolate=Linear","MultiX=Average","Skip=True","Sort=True")</f>
        <v>#N/A Invalid Parameter: Interpolation value</v>
      </c>
      <c r="AJ320" s="43" t="str">
        <f ca="1"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98"/>
        <v>#REF!</v>
      </c>
      <c r="AI321" s="43" t="str">
        <f ca="1">_xll.BInterpol('Base IPCA'!$C$3:$C$13,'Base IPCA'!$E$3:$E$13,AH321,"Cubic","Extrapolate=Linear","MultiX=Average","Skip=True","Sort=True")</f>
        <v>#N/A Invalid Parameter: Interpolation value</v>
      </c>
      <c r="AJ321" s="43" t="str">
        <f ca="1"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98"/>
        <v>#REF!</v>
      </c>
      <c r="AI322" s="43" t="str">
        <f ca="1">_xll.BInterpol('Base IPCA'!$C$3:$C$13,'Base IPCA'!$E$3:$E$13,AH322,"Cubic","Extrapolate=Linear","MultiX=Average","Skip=True","Sort=True")</f>
        <v>#N/A Invalid Parameter: Interpolation value</v>
      </c>
      <c r="AJ322" s="43" t="str">
        <f ca="1"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98"/>
        <v>#REF!</v>
      </c>
      <c r="AI323" s="43" t="str">
        <f ca="1">_xll.BInterpol('Base IPCA'!$C$3:$C$13,'Base IPCA'!$E$3:$E$13,AH323,"Cubic","Extrapolate=Linear","MultiX=Average","Skip=True","Sort=True")</f>
        <v>#N/A Invalid Parameter: Interpolation value</v>
      </c>
      <c r="AJ323" s="43" t="str">
        <f ca="1"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98"/>
        <v>#REF!</v>
      </c>
      <c r="AI324" s="43" t="str">
        <f ca="1">_xll.BInterpol('Base IPCA'!$C$3:$C$13,'Base IPCA'!$E$3:$E$13,AH324,"Cubic","Extrapolate=Linear","MultiX=Average","Skip=True","Sort=True")</f>
        <v>#N/A Invalid Parameter: Interpolation value</v>
      </c>
      <c r="AJ324" s="43" t="str">
        <f ca="1"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98"/>
        <v>#REF!</v>
      </c>
      <c r="AI325" s="43" t="str">
        <f ca="1">_xll.BInterpol('Base IPCA'!$C$3:$C$13,'Base IPCA'!$E$3:$E$13,AH325,"Cubic","Extrapolate=Linear","MultiX=Average","Skip=True","Sort=True")</f>
        <v>#N/A Invalid Parameter: Interpolation value</v>
      </c>
      <c r="AJ325" s="43" t="str">
        <f ca="1"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9">AH325+1</f>
        <v>#REF!</v>
      </c>
      <c r="AI326" s="43" t="str">
        <f ca="1">_xll.BInterpol('Base IPCA'!$C$3:$C$13,'Base IPCA'!$E$3:$E$13,AH326,"Cubic","Extrapolate=Linear","MultiX=Average","Skip=True","Sort=True")</f>
        <v>#N/A Invalid Parameter: Interpolation value</v>
      </c>
      <c r="AJ326" s="43" t="str">
        <f ca="1"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99"/>
        <v>#REF!</v>
      </c>
      <c r="AI327" s="43" t="str">
        <f ca="1">_xll.BInterpol('Base IPCA'!$C$3:$C$13,'Base IPCA'!$E$3:$E$13,AH327,"Cubic","Extrapolate=Linear","MultiX=Average","Skip=True","Sort=True")</f>
        <v>#N/A Invalid Parameter: Interpolation value</v>
      </c>
      <c r="AJ327" s="43" t="str">
        <f ca="1"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99"/>
        <v>#REF!</v>
      </c>
      <c r="AI328" s="43" t="str">
        <f ca="1">_xll.BInterpol('Base IPCA'!$C$3:$C$13,'Base IPCA'!$E$3:$E$13,AH328,"Cubic","Extrapolate=Linear","MultiX=Average","Skip=True","Sort=True")</f>
        <v>#N/A Invalid Parameter: Interpolation value</v>
      </c>
      <c r="AJ328" s="43" t="str">
        <f ca="1"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99"/>
        <v>#REF!</v>
      </c>
      <c r="AI329" s="43" t="str">
        <f ca="1">_xll.BInterpol('Base IPCA'!$C$3:$C$13,'Base IPCA'!$E$3:$E$13,AH329,"Cubic","Extrapolate=Linear","MultiX=Average","Skip=True","Sort=True")</f>
        <v>#N/A Invalid Parameter: Interpolation value</v>
      </c>
      <c r="AJ329" s="43" t="str">
        <f ca="1"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99"/>
        <v>#REF!</v>
      </c>
      <c r="AI330" s="43" t="str">
        <f ca="1">_xll.BInterpol('Base IPCA'!$C$3:$C$13,'Base IPCA'!$E$3:$E$13,AH330,"Cubic","Extrapolate=Linear","MultiX=Average","Skip=True","Sort=True")</f>
        <v>#N/A Invalid Parameter: Interpolation value</v>
      </c>
      <c r="AJ330" s="43" t="str">
        <f ca="1"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99"/>
        <v>#REF!</v>
      </c>
      <c r="AI331" s="43" t="str">
        <f ca="1">_xll.BInterpol('Base IPCA'!$C$3:$C$13,'Base IPCA'!$E$3:$E$13,AH331,"Cubic","Extrapolate=Linear","MultiX=Average","Skip=True","Sort=True")</f>
        <v>#N/A Invalid Parameter: Interpolation value</v>
      </c>
      <c r="AJ331" s="43" t="str">
        <f ca="1"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99"/>
        <v>#REF!</v>
      </c>
      <c r="AI332" s="43" t="str">
        <f ca="1">_xll.BInterpol('Base IPCA'!$C$3:$C$13,'Base IPCA'!$E$3:$E$13,AH332,"Cubic","Extrapolate=Linear","MultiX=Average","Skip=True","Sort=True")</f>
        <v>#N/A Invalid Parameter: Interpolation value</v>
      </c>
      <c r="AJ332" s="43" t="str">
        <f ca="1"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99"/>
        <v>#REF!</v>
      </c>
      <c r="AI333" s="43" t="str">
        <f ca="1">_xll.BInterpol('Base IPCA'!$C$3:$C$13,'Base IPCA'!$E$3:$E$13,AH333,"Cubic","Extrapolate=Linear","MultiX=Average","Skip=True","Sort=True")</f>
        <v>#N/A Invalid Parameter: Interpolation value</v>
      </c>
      <c r="AJ333" s="43" t="str">
        <f ca="1"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99"/>
        <v>#REF!</v>
      </c>
      <c r="AI334" s="43" t="str">
        <f ca="1">_xll.BInterpol('Base IPCA'!$C$3:$C$13,'Base IPCA'!$E$3:$E$13,AH334,"Cubic","Extrapolate=Linear","MultiX=Average","Skip=True","Sort=True")</f>
        <v>#N/A Invalid Parameter: Interpolation value</v>
      </c>
      <c r="AJ334" s="43" t="str">
        <f ca="1"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99"/>
        <v>#REF!</v>
      </c>
      <c r="AI335" s="43" t="str">
        <f ca="1">_xll.BInterpol('Base IPCA'!$C$3:$C$13,'Base IPCA'!$E$3:$E$13,AH335,"Cubic","Extrapolate=Linear","MultiX=Average","Skip=True","Sort=True")</f>
        <v>#N/A Invalid Parameter: Interpolation value</v>
      </c>
      <c r="AJ335" s="43" t="str">
        <f ca="1"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99"/>
        <v>#REF!</v>
      </c>
      <c r="AI336" s="43" t="str">
        <f ca="1">_xll.BInterpol('Base IPCA'!$C$3:$C$13,'Base IPCA'!$E$3:$E$13,AH336,"Cubic","Extrapolate=Linear","MultiX=Average","Skip=True","Sort=True")</f>
        <v>#N/A Invalid Parameter: Interpolation value</v>
      </c>
      <c r="AJ336" s="43" t="str">
        <f ca="1"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99"/>
        <v>#REF!</v>
      </c>
      <c r="AI337" s="43" t="str">
        <f ca="1">_xll.BInterpol('Base IPCA'!$C$3:$C$13,'Base IPCA'!$E$3:$E$13,AH337,"Cubic","Extrapolate=Linear","MultiX=Average","Skip=True","Sort=True")</f>
        <v>#N/A Invalid Parameter: Interpolation value</v>
      </c>
      <c r="AJ337" s="43" t="str">
        <f ca="1"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99"/>
        <v>#REF!</v>
      </c>
      <c r="AI338" s="43" t="str">
        <f ca="1">_xll.BInterpol('Base IPCA'!$C$3:$C$13,'Base IPCA'!$E$3:$E$13,AH338,"Cubic","Extrapolate=Linear","MultiX=Average","Skip=True","Sort=True")</f>
        <v>#N/A Invalid Parameter: Interpolation value</v>
      </c>
      <c r="AJ338" s="43" t="str">
        <f ca="1"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99"/>
        <v>#REF!</v>
      </c>
      <c r="AI339" s="43" t="str">
        <f ca="1">_xll.BInterpol('Base IPCA'!$C$3:$C$13,'Base IPCA'!$E$3:$E$13,AH339,"Cubic","Extrapolate=Linear","MultiX=Average","Skip=True","Sort=True")</f>
        <v>#N/A Invalid Parameter: Interpolation value</v>
      </c>
      <c r="AJ339" s="43" t="str">
        <f ca="1"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99"/>
        <v>#REF!</v>
      </c>
      <c r="AI340" s="43" t="str">
        <f ca="1">_xll.BInterpol('Base IPCA'!$C$3:$C$13,'Base IPCA'!$E$3:$E$13,AH340,"Cubic","Extrapolate=Linear","MultiX=Average","Skip=True","Sort=True")</f>
        <v>#N/A Invalid Parameter: Interpolation value</v>
      </c>
      <c r="AJ340" s="43" t="str">
        <f ca="1"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99"/>
        <v>#REF!</v>
      </c>
      <c r="AI341" s="43" t="str">
        <f ca="1">_xll.BInterpol('Base IPCA'!$C$3:$C$13,'Base IPCA'!$E$3:$E$13,AH341,"Cubic","Extrapolate=Linear","MultiX=Average","Skip=True","Sort=True")</f>
        <v>#N/A Invalid Parameter: Interpolation value</v>
      </c>
      <c r="AJ341" s="43" t="str">
        <f ca="1"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99"/>
        <v>#REF!</v>
      </c>
      <c r="AI342" s="43" t="str">
        <f ca="1">_xll.BInterpol('Base IPCA'!$C$3:$C$13,'Base IPCA'!$E$3:$E$13,AH342,"Cubic","Extrapolate=Linear","MultiX=Average","Skip=True","Sort=True")</f>
        <v>#N/A Invalid Parameter: Interpolation value</v>
      </c>
      <c r="AJ342" s="43" t="str">
        <f ca="1"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99"/>
        <v>#REF!</v>
      </c>
      <c r="AI343" s="43" t="str">
        <f ca="1">_xll.BInterpol('Base IPCA'!$C$3:$C$13,'Base IPCA'!$E$3:$E$13,AH343,"Cubic","Extrapolate=Linear","MultiX=Average","Skip=True","Sort=True")</f>
        <v>#N/A Invalid Parameter: Interpolation value</v>
      </c>
      <c r="AJ343" s="43" t="str">
        <f ca="1"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99"/>
        <v>#REF!</v>
      </c>
      <c r="AI344" s="43" t="str">
        <f ca="1">_xll.BInterpol('Base IPCA'!$C$3:$C$13,'Base IPCA'!$E$3:$E$13,AH344,"Cubic","Extrapolate=Linear","MultiX=Average","Skip=True","Sort=True")</f>
        <v>#N/A Invalid Parameter: Interpolation value</v>
      </c>
      <c r="AJ344" s="43" t="str">
        <f ca="1"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99"/>
        <v>#REF!</v>
      </c>
      <c r="AI345" s="43" t="str">
        <f ca="1">_xll.BInterpol('Base IPCA'!$C$3:$C$13,'Base IPCA'!$E$3:$E$13,AH345,"Cubic","Extrapolate=Linear","MultiX=Average","Skip=True","Sort=True")</f>
        <v>#N/A Invalid Parameter: Interpolation value</v>
      </c>
      <c r="AJ345" s="43" t="str">
        <f ca="1"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99"/>
        <v>#REF!</v>
      </c>
      <c r="AI346" s="43" t="str">
        <f ca="1">_xll.BInterpol('Base IPCA'!$C$3:$C$13,'Base IPCA'!$E$3:$E$13,AH346,"Cubic","Extrapolate=Linear","MultiX=Average","Skip=True","Sort=True")</f>
        <v>#N/A Invalid Parameter: Interpolation value</v>
      </c>
      <c r="AJ346" s="43" t="str">
        <f ca="1"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99"/>
        <v>#REF!</v>
      </c>
      <c r="AI347" s="43" t="str">
        <f ca="1">_xll.BInterpol('Base IPCA'!$C$3:$C$13,'Base IPCA'!$E$3:$E$13,AH347,"Cubic","Extrapolate=Linear","MultiX=Average","Skip=True","Sort=True")</f>
        <v>#N/A Invalid Parameter: Interpolation value</v>
      </c>
      <c r="AJ347" s="43" t="str">
        <f ca="1"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99"/>
        <v>#REF!</v>
      </c>
      <c r="AI348" s="43" t="str">
        <f ca="1">_xll.BInterpol('Base IPCA'!$C$3:$C$13,'Base IPCA'!$E$3:$E$13,AH348,"Cubic","Extrapolate=Linear","MultiX=Average","Skip=True","Sort=True")</f>
        <v>#N/A Invalid Parameter: Interpolation value</v>
      </c>
      <c r="AJ348" s="43" t="str">
        <f ca="1"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99"/>
        <v>#REF!</v>
      </c>
      <c r="AI349" s="43" t="str">
        <f ca="1">_xll.BInterpol('Base IPCA'!$C$3:$C$13,'Base IPCA'!$E$3:$E$13,AH349,"Cubic","Extrapolate=Linear","MultiX=Average","Skip=True","Sort=True")</f>
        <v>#N/A Invalid Parameter: Interpolation value</v>
      </c>
      <c r="AJ349" s="43" t="str">
        <f ca="1"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99"/>
        <v>#REF!</v>
      </c>
      <c r="AI350" s="43" t="str">
        <f ca="1">_xll.BInterpol('Base IPCA'!$C$3:$C$13,'Base IPCA'!$E$3:$E$13,AH350,"Cubic","Extrapolate=Linear","MultiX=Average","Skip=True","Sort=True")</f>
        <v>#N/A Invalid Parameter: Interpolation value</v>
      </c>
      <c r="AJ350" s="43" t="str">
        <f ca="1"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99"/>
        <v>#REF!</v>
      </c>
      <c r="AI351" s="43" t="str">
        <f ca="1">_xll.BInterpol('Base IPCA'!$C$3:$C$13,'Base IPCA'!$E$3:$E$13,AH351,"Cubic","Extrapolate=Linear","MultiX=Average","Skip=True","Sort=True")</f>
        <v>#N/A Invalid Parameter: Interpolation value</v>
      </c>
      <c r="AJ351" s="43" t="str">
        <f ca="1"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99"/>
        <v>#REF!</v>
      </c>
      <c r="AI352" s="43" t="str">
        <f ca="1">_xll.BInterpol('Base IPCA'!$C$3:$C$13,'Base IPCA'!$E$3:$E$13,AH352,"Cubic","Extrapolate=Linear","MultiX=Average","Skip=True","Sort=True")</f>
        <v>#N/A Invalid Parameter: Interpolation value</v>
      </c>
      <c r="AJ352" s="43" t="str">
        <f ca="1"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99"/>
        <v>#REF!</v>
      </c>
      <c r="AI353" s="43" t="str">
        <f ca="1">_xll.BInterpol('Base IPCA'!$C$3:$C$13,'Base IPCA'!$E$3:$E$13,AH353,"Cubic","Extrapolate=Linear","MultiX=Average","Skip=True","Sort=True")</f>
        <v>#N/A Invalid Parameter: Interpolation value</v>
      </c>
      <c r="AJ353" s="43" t="str">
        <f ca="1"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99"/>
        <v>#REF!</v>
      </c>
      <c r="AI354" s="43" t="str">
        <f ca="1">_xll.BInterpol('Base IPCA'!$C$3:$C$13,'Base IPCA'!$E$3:$E$13,AH354,"Cubic","Extrapolate=Linear","MultiX=Average","Skip=True","Sort=True")</f>
        <v>#N/A Invalid Parameter: Interpolation value</v>
      </c>
      <c r="AJ354" s="43" t="str">
        <f ca="1"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99"/>
        <v>#REF!</v>
      </c>
      <c r="AI355" s="43" t="str">
        <f ca="1">_xll.BInterpol('Base IPCA'!$C$3:$C$13,'Base IPCA'!$E$3:$E$13,AH355,"Cubic","Extrapolate=Linear","MultiX=Average","Skip=True","Sort=True")</f>
        <v>#N/A Invalid Parameter: Interpolation value</v>
      </c>
      <c r="AJ355" s="43" t="str">
        <f ca="1"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99"/>
        <v>#REF!</v>
      </c>
      <c r="AI356" s="43" t="str">
        <f ca="1">_xll.BInterpol('Base IPCA'!$C$3:$C$13,'Base IPCA'!$E$3:$E$13,AH356,"Cubic","Extrapolate=Linear","MultiX=Average","Skip=True","Sort=True")</f>
        <v>#N/A Invalid Parameter: Interpolation value</v>
      </c>
      <c r="AJ356" s="43" t="str">
        <f ca="1"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99"/>
        <v>#REF!</v>
      </c>
      <c r="AI357" s="43" t="str">
        <f ca="1">_xll.BInterpol('Base IPCA'!$C$3:$C$13,'Base IPCA'!$E$3:$E$13,AH357,"Cubic","Extrapolate=Linear","MultiX=Average","Skip=True","Sort=True")</f>
        <v>#N/A Invalid Parameter: Interpolation value</v>
      </c>
      <c r="AJ357" s="43" t="str">
        <f ca="1"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99"/>
        <v>#REF!</v>
      </c>
      <c r="AI358" s="43" t="str">
        <f ca="1">_xll.BInterpol('Base IPCA'!$C$3:$C$13,'Base IPCA'!$E$3:$E$13,AH358,"Cubic","Extrapolate=Linear","MultiX=Average","Skip=True","Sort=True")</f>
        <v>#N/A Invalid Parameter: Interpolation value</v>
      </c>
      <c r="AJ358" s="43" t="str">
        <f ca="1"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99"/>
        <v>#REF!</v>
      </c>
      <c r="AI359" s="43" t="str">
        <f ca="1">_xll.BInterpol('Base IPCA'!$C$3:$C$13,'Base IPCA'!$E$3:$E$13,AH359,"Cubic","Extrapolate=Linear","MultiX=Average","Skip=True","Sort=True")</f>
        <v>#N/A Invalid Parameter: Interpolation value</v>
      </c>
      <c r="AJ359" s="43" t="str">
        <f ca="1"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99"/>
        <v>#REF!</v>
      </c>
      <c r="AI360" s="43" t="str">
        <f ca="1">_xll.BInterpol('Base IPCA'!$C$3:$C$13,'Base IPCA'!$E$3:$E$13,AH360,"Cubic","Extrapolate=Linear","MultiX=Average","Skip=True","Sort=True")</f>
        <v>#N/A Invalid Parameter: Interpolation value</v>
      </c>
      <c r="AJ360" s="43" t="str">
        <f ca="1"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99"/>
        <v>#REF!</v>
      </c>
      <c r="AI361" s="43" t="str">
        <f ca="1">_xll.BInterpol('Base IPCA'!$C$3:$C$13,'Base IPCA'!$E$3:$E$13,AH361,"Cubic","Extrapolate=Linear","MultiX=Average","Skip=True","Sort=True")</f>
        <v>#N/A Invalid Parameter: Interpolation value</v>
      </c>
      <c r="AJ361" s="43" t="str">
        <f ca="1"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99"/>
        <v>#REF!</v>
      </c>
      <c r="AI362" s="43" t="str">
        <f ca="1">_xll.BInterpol('Base IPCA'!$C$3:$C$13,'Base IPCA'!$E$3:$E$13,AH362,"Cubic","Extrapolate=Linear","MultiX=Average","Skip=True","Sort=True")</f>
        <v>#N/A Invalid Parameter: Interpolation value</v>
      </c>
      <c r="AJ362" s="43" t="str">
        <f ca="1"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99"/>
        <v>#REF!</v>
      </c>
      <c r="AI363" s="43" t="str">
        <f ca="1">_xll.BInterpol('Base IPCA'!$C$3:$C$13,'Base IPCA'!$E$3:$E$13,AH363,"Cubic","Extrapolate=Linear","MultiX=Average","Skip=True","Sort=True")</f>
        <v>#N/A Invalid Parameter: Interpolation value</v>
      </c>
      <c r="AJ363" s="43" t="str">
        <f ca="1"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99"/>
        <v>#REF!</v>
      </c>
      <c r="AI364" s="43" t="str">
        <f ca="1">_xll.BInterpol('Base IPCA'!$C$3:$C$13,'Base IPCA'!$E$3:$E$13,AH364,"Cubic","Extrapolate=Linear","MultiX=Average","Skip=True","Sort=True")</f>
        <v>#N/A Invalid Parameter: Interpolation value</v>
      </c>
      <c r="AJ364" s="43" t="str">
        <f ca="1"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99"/>
        <v>#REF!</v>
      </c>
      <c r="AI365" s="43" t="str">
        <f ca="1">_xll.BInterpol('Base IPCA'!$C$3:$C$13,'Base IPCA'!$E$3:$E$13,AH365,"Cubic","Extrapolate=Linear","MultiX=Average","Skip=True","Sort=True")</f>
        <v>#N/A Invalid Parameter: Interpolation value</v>
      </c>
      <c r="AJ365" s="43" t="str">
        <f ca="1"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99"/>
        <v>#REF!</v>
      </c>
      <c r="AI366" s="43" t="str">
        <f ca="1">_xll.BInterpol('Base IPCA'!$C$3:$C$13,'Base IPCA'!$E$3:$E$13,AH366,"Cubic","Extrapolate=Linear","MultiX=Average","Skip=True","Sort=True")</f>
        <v>#N/A Invalid Parameter: Interpolation value</v>
      </c>
      <c r="AJ366" s="43" t="str">
        <f ca="1"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99"/>
        <v>#REF!</v>
      </c>
      <c r="AI367" s="43" t="str">
        <f ca="1">_xll.BInterpol('Base IPCA'!$C$3:$C$13,'Base IPCA'!$E$3:$E$13,AH367,"Cubic","Extrapolate=Linear","MultiX=Average","Skip=True","Sort=True")</f>
        <v>#N/A Invalid Parameter: Interpolation value</v>
      </c>
      <c r="AJ367" s="43" t="str">
        <f ca="1"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99"/>
        <v>#REF!</v>
      </c>
      <c r="AI368" s="43" t="str">
        <f ca="1">_xll.BInterpol('Base IPCA'!$C$3:$C$13,'Base IPCA'!$E$3:$E$13,AH368,"Cubic","Extrapolate=Linear","MultiX=Average","Skip=True","Sort=True")</f>
        <v>#N/A Invalid Parameter: Interpolation value</v>
      </c>
      <c r="AJ368" s="43" t="str">
        <f ca="1"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99"/>
        <v>#REF!</v>
      </c>
      <c r="AI369" s="43" t="str">
        <f ca="1">_xll.BInterpol('Base IPCA'!$C$3:$C$13,'Base IPCA'!$E$3:$E$13,AH369,"Cubic","Extrapolate=Linear","MultiX=Average","Skip=True","Sort=True")</f>
        <v>#N/A Invalid Parameter: Interpolation value</v>
      </c>
      <c r="AJ369" s="43" t="str">
        <f ca="1"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99"/>
        <v>#REF!</v>
      </c>
      <c r="AI370" s="43" t="str">
        <f ca="1">_xll.BInterpol('Base IPCA'!$C$3:$C$13,'Base IPCA'!$E$3:$E$13,AH370,"Cubic","Extrapolate=Linear","MultiX=Average","Skip=True","Sort=True")</f>
        <v>#N/A Invalid Parameter: Interpolation value</v>
      </c>
      <c r="AJ370" s="43" t="str">
        <f ca="1"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99"/>
        <v>#REF!</v>
      </c>
      <c r="AI371" s="43" t="str">
        <f ca="1">_xll.BInterpol('Base IPCA'!$C$3:$C$13,'Base IPCA'!$E$3:$E$13,AH371,"Cubic","Extrapolate=Linear","MultiX=Average","Skip=True","Sort=True")</f>
        <v>#N/A Invalid Parameter: Interpolation value</v>
      </c>
      <c r="AJ371" s="43" t="str">
        <f ca="1"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99"/>
        <v>#REF!</v>
      </c>
      <c r="AI372" s="43" t="str">
        <f ca="1">_xll.BInterpol('Base IPCA'!$C$3:$C$13,'Base IPCA'!$E$3:$E$13,AH372,"Cubic","Extrapolate=Linear","MultiX=Average","Skip=True","Sort=True")</f>
        <v>#N/A Invalid Parameter: Interpolation value</v>
      </c>
      <c r="AJ372" s="43" t="str">
        <f ca="1"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99"/>
        <v>#REF!</v>
      </c>
      <c r="AI373" s="43" t="str">
        <f ca="1">_xll.BInterpol('Base IPCA'!$C$3:$C$13,'Base IPCA'!$E$3:$E$13,AH373,"Cubic","Extrapolate=Linear","MultiX=Average","Skip=True","Sort=True")</f>
        <v>#N/A Invalid Parameter: Interpolation value</v>
      </c>
      <c r="AJ373" s="43" t="str">
        <f ca="1"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99"/>
        <v>#REF!</v>
      </c>
      <c r="AI374" s="43" t="str">
        <f ca="1">_xll.BInterpol('Base IPCA'!$C$3:$C$13,'Base IPCA'!$E$3:$E$13,AH374,"Cubic","Extrapolate=Linear","MultiX=Average","Skip=True","Sort=True")</f>
        <v>#N/A Invalid Parameter: Interpolation value</v>
      </c>
      <c r="AJ374" s="43" t="str">
        <f ca="1"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99"/>
        <v>#REF!</v>
      </c>
      <c r="AI375" s="43" t="str">
        <f ca="1">_xll.BInterpol('Base IPCA'!$C$3:$C$13,'Base IPCA'!$E$3:$E$13,AH375,"Cubic","Extrapolate=Linear","MultiX=Average","Skip=True","Sort=True")</f>
        <v>#N/A Invalid Parameter: Interpolation value</v>
      </c>
      <c r="AJ375" s="43" t="str">
        <f ca="1"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99"/>
        <v>#REF!</v>
      </c>
      <c r="AI376" s="43" t="str">
        <f ca="1">_xll.BInterpol('Base IPCA'!$C$3:$C$13,'Base IPCA'!$E$3:$E$13,AH376,"Cubic","Extrapolate=Linear","MultiX=Average","Skip=True","Sort=True")</f>
        <v>#N/A Invalid Parameter: Interpolation value</v>
      </c>
      <c r="AJ376" s="43" t="str">
        <f ca="1"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99"/>
        <v>#REF!</v>
      </c>
      <c r="AI377" s="43" t="str">
        <f ca="1">_xll.BInterpol('Base IPCA'!$C$3:$C$13,'Base IPCA'!$E$3:$E$13,AH377,"Cubic","Extrapolate=Linear","MultiX=Average","Skip=True","Sort=True")</f>
        <v>#N/A Invalid Parameter: Interpolation value</v>
      </c>
      <c r="AJ377" s="43" t="str">
        <f ca="1"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99"/>
        <v>#REF!</v>
      </c>
      <c r="AI378" s="43" t="str">
        <f ca="1">_xll.BInterpol('Base IPCA'!$C$3:$C$13,'Base IPCA'!$E$3:$E$13,AH378,"Cubic","Extrapolate=Linear","MultiX=Average","Skip=True","Sort=True")</f>
        <v>#N/A Invalid Parameter: Interpolation value</v>
      </c>
      <c r="AJ378" s="43" t="str">
        <f ca="1"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99"/>
        <v>#REF!</v>
      </c>
      <c r="AI379" s="43" t="str">
        <f ca="1">_xll.BInterpol('Base IPCA'!$C$3:$C$13,'Base IPCA'!$E$3:$E$13,AH379,"Cubic","Extrapolate=Linear","MultiX=Average","Skip=True","Sort=True")</f>
        <v>#N/A Invalid Parameter: Interpolation value</v>
      </c>
      <c r="AJ379" s="43" t="str">
        <f ca="1"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99"/>
        <v>#REF!</v>
      </c>
      <c r="AI380" s="43" t="str">
        <f ca="1">_xll.BInterpol('Base IPCA'!$C$3:$C$13,'Base IPCA'!$E$3:$E$13,AH380,"Cubic","Extrapolate=Linear","MultiX=Average","Skip=True","Sort=True")</f>
        <v>#N/A Invalid Parameter: Interpolation value</v>
      </c>
      <c r="AJ380" s="43" t="str">
        <f ca="1"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99"/>
        <v>#REF!</v>
      </c>
      <c r="AI381" s="43" t="str">
        <f ca="1">_xll.BInterpol('Base IPCA'!$C$3:$C$13,'Base IPCA'!$E$3:$E$13,AH381,"Cubic","Extrapolate=Linear","MultiX=Average","Skip=True","Sort=True")</f>
        <v>#N/A Invalid Parameter: Interpolation value</v>
      </c>
      <c r="AJ381" s="43" t="str">
        <f ca="1"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99"/>
        <v>#REF!</v>
      </c>
      <c r="AI382" s="43" t="str">
        <f ca="1">_xll.BInterpol('Base IPCA'!$C$3:$C$13,'Base IPCA'!$E$3:$E$13,AH382,"Cubic","Extrapolate=Linear","MultiX=Average","Skip=True","Sort=True")</f>
        <v>#N/A Invalid Parameter: Interpolation value</v>
      </c>
      <c r="AJ382" s="43" t="str">
        <f ca="1"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99"/>
        <v>#REF!</v>
      </c>
      <c r="AI383" s="43" t="str">
        <f ca="1">_xll.BInterpol('Base IPCA'!$C$3:$C$13,'Base IPCA'!$E$3:$E$13,AH383,"Cubic","Extrapolate=Linear","MultiX=Average","Skip=True","Sort=True")</f>
        <v>#N/A Invalid Parameter: Interpolation value</v>
      </c>
      <c r="AJ383" s="43" t="str">
        <f ca="1"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99"/>
        <v>#REF!</v>
      </c>
      <c r="AI384" s="43" t="str">
        <f ca="1">_xll.BInterpol('Base IPCA'!$C$3:$C$13,'Base IPCA'!$E$3:$E$13,AH384,"Cubic","Extrapolate=Linear","MultiX=Average","Skip=True","Sort=True")</f>
        <v>#N/A Invalid Parameter: Interpolation value</v>
      </c>
      <c r="AJ384" s="43" t="str">
        <f ca="1"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99"/>
        <v>#REF!</v>
      </c>
      <c r="AI385" s="43" t="str">
        <f ca="1">_xll.BInterpol('Base IPCA'!$C$3:$C$13,'Base IPCA'!$E$3:$E$13,AH385,"Cubic","Extrapolate=Linear","MultiX=Average","Skip=True","Sort=True")</f>
        <v>#N/A Invalid Parameter: Interpolation value</v>
      </c>
      <c r="AJ385" s="43" t="str">
        <f ca="1"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99"/>
        <v>#REF!</v>
      </c>
      <c r="AI386" s="43" t="str">
        <f ca="1">_xll.BInterpol('Base IPCA'!$C$3:$C$13,'Base IPCA'!$E$3:$E$13,AH386,"Cubic","Extrapolate=Linear","MultiX=Average","Skip=True","Sort=True")</f>
        <v>#N/A Invalid Parameter: Interpolation value</v>
      </c>
      <c r="AJ386" s="43" t="str">
        <f ca="1"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99"/>
        <v>#REF!</v>
      </c>
      <c r="AI387" s="43" t="str">
        <f ca="1">_xll.BInterpol('Base IPCA'!$C$3:$C$13,'Base IPCA'!$E$3:$E$13,AH387,"Cubic","Extrapolate=Linear","MultiX=Average","Skip=True","Sort=True")</f>
        <v>#N/A Invalid Parameter: Interpolation value</v>
      </c>
      <c r="AJ387" s="43" t="str">
        <f ca="1"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99"/>
        <v>#REF!</v>
      </c>
      <c r="AI388" s="43" t="str">
        <f ca="1">_xll.BInterpol('Base IPCA'!$C$3:$C$13,'Base IPCA'!$E$3:$E$13,AH388,"Cubic","Extrapolate=Linear","MultiX=Average","Skip=True","Sort=True")</f>
        <v>#N/A Invalid Parameter: Interpolation value</v>
      </c>
      <c r="AJ388" s="43" t="str">
        <f ca="1"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99"/>
        <v>#REF!</v>
      </c>
      <c r="AI389" s="43" t="str">
        <f ca="1">_xll.BInterpol('Base IPCA'!$C$3:$C$13,'Base IPCA'!$E$3:$E$13,AH389,"Cubic","Extrapolate=Linear","MultiX=Average","Skip=True","Sort=True")</f>
        <v>#N/A Invalid Parameter: Interpolation value</v>
      </c>
      <c r="AJ389" s="43" t="str">
        <f ca="1"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100">AH389+1</f>
        <v>#REF!</v>
      </c>
      <c r="AI390" s="43" t="str">
        <f ca="1">_xll.BInterpol('Base IPCA'!$C$3:$C$13,'Base IPCA'!$E$3:$E$13,AH390,"Cubic","Extrapolate=Linear","MultiX=Average","Skip=True","Sort=True")</f>
        <v>#N/A Invalid Parameter: Interpolation value</v>
      </c>
      <c r="AJ390" s="43" t="str">
        <f ca="1"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100"/>
        <v>#REF!</v>
      </c>
      <c r="AI391" s="43" t="str">
        <f ca="1">_xll.BInterpol('Base IPCA'!$C$3:$C$13,'Base IPCA'!$E$3:$E$13,AH391,"Cubic","Extrapolate=Linear","MultiX=Average","Skip=True","Sort=True")</f>
        <v>#N/A Invalid Parameter: Interpolation value</v>
      </c>
      <c r="AJ391" s="43" t="str">
        <f ca="1"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100"/>
        <v>#REF!</v>
      </c>
      <c r="AI392" s="43" t="str">
        <f ca="1">_xll.BInterpol('Base IPCA'!$C$3:$C$13,'Base IPCA'!$E$3:$E$13,AH392,"Cubic","Extrapolate=Linear","MultiX=Average","Skip=True","Sort=True")</f>
        <v>#N/A Invalid Parameter: Interpolation value</v>
      </c>
      <c r="AJ392" s="43" t="str">
        <f ca="1"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100"/>
        <v>#REF!</v>
      </c>
      <c r="AI393" s="43" t="str">
        <f ca="1">_xll.BInterpol('Base IPCA'!$C$3:$C$13,'Base IPCA'!$E$3:$E$13,AH393,"Cubic","Extrapolate=Linear","MultiX=Average","Skip=True","Sort=True")</f>
        <v>#N/A Invalid Parameter: Interpolation value</v>
      </c>
      <c r="AJ393" s="43" t="str">
        <f ca="1"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100"/>
        <v>#REF!</v>
      </c>
      <c r="AI394" s="43" t="str">
        <f ca="1">_xll.BInterpol('Base IPCA'!$C$3:$C$13,'Base IPCA'!$E$3:$E$13,AH394,"Cubic","Extrapolate=Linear","MultiX=Average","Skip=True","Sort=True")</f>
        <v>#N/A Invalid Parameter: Interpolation value</v>
      </c>
      <c r="AJ394" s="43" t="str">
        <f ca="1"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100"/>
        <v>#REF!</v>
      </c>
      <c r="AI395" s="43" t="str">
        <f ca="1">_xll.BInterpol('Base IPCA'!$C$3:$C$13,'Base IPCA'!$E$3:$E$13,AH395,"Cubic","Extrapolate=Linear","MultiX=Average","Skip=True","Sort=True")</f>
        <v>#N/A Invalid Parameter: Interpolation value</v>
      </c>
      <c r="AJ395" s="43" t="str">
        <f ca="1"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100"/>
        <v>#REF!</v>
      </c>
      <c r="AI396" s="43" t="str">
        <f ca="1">_xll.BInterpol('Base IPCA'!$C$3:$C$13,'Base IPCA'!$E$3:$E$13,AH396,"Cubic","Extrapolate=Linear","MultiX=Average","Skip=True","Sort=True")</f>
        <v>#N/A Invalid Parameter: Interpolation value</v>
      </c>
      <c r="AJ396" s="43" t="str">
        <f ca="1"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100"/>
        <v>#REF!</v>
      </c>
      <c r="AI397" s="43" t="str">
        <f ca="1">_xll.BInterpol('Base IPCA'!$C$3:$C$13,'Base IPCA'!$E$3:$E$13,AH397,"Cubic","Extrapolate=Linear","MultiX=Average","Skip=True","Sort=True")</f>
        <v>#N/A Invalid Parameter: Interpolation value</v>
      </c>
      <c r="AJ397" s="43" t="str">
        <f ca="1"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100"/>
        <v>#REF!</v>
      </c>
      <c r="AI398" s="43" t="str">
        <f ca="1">_xll.BInterpol('Base IPCA'!$C$3:$C$13,'Base IPCA'!$E$3:$E$13,AH398,"Cubic","Extrapolate=Linear","MultiX=Average","Skip=True","Sort=True")</f>
        <v>#N/A Invalid Parameter: Interpolation value</v>
      </c>
      <c r="AJ398" s="43" t="str">
        <f ca="1"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100"/>
        <v>#REF!</v>
      </c>
      <c r="AI399" s="43" t="str">
        <f ca="1">_xll.BInterpol('Base IPCA'!$C$3:$C$13,'Base IPCA'!$E$3:$E$13,AH399,"Cubic","Extrapolate=Linear","MultiX=Average","Skip=True","Sort=True")</f>
        <v>#N/A Invalid Parameter: Interpolation value</v>
      </c>
      <c r="AJ399" s="43" t="str">
        <f ca="1"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100"/>
        <v>#REF!</v>
      </c>
      <c r="AI400" s="43" t="str">
        <f ca="1">_xll.BInterpol('Base IPCA'!$C$3:$C$13,'Base IPCA'!$E$3:$E$13,AH400,"Cubic","Extrapolate=Linear","MultiX=Average","Skip=True","Sort=True")</f>
        <v>#N/A Invalid Parameter: Interpolation value</v>
      </c>
      <c r="AJ400" s="43" t="str">
        <f ca="1"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100"/>
        <v>#REF!</v>
      </c>
      <c r="AI401" s="43" t="str">
        <f ca="1">_xll.BInterpol('Base IPCA'!$C$3:$C$13,'Base IPCA'!$E$3:$E$13,AH401,"Cubic","Extrapolate=Linear","MultiX=Average","Skip=True","Sort=True")</f>
        <v>#N/A Invalid Parameter: Interpolation value</v>
      </c>
      <c r="AJ401" s="43" t="str">
        <f ca="1"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100"/>
        <v>#REF!</v>
      </c>
      <c r="AI402" s="43" t="str">
        <f ca="1">_xll.BInterpol('Base IPCA'!$C$3:$C$13,'Base IPCA'!$E$3:$E$13,AH402,"Cubic","Extrapolate=Linear","MultiX=Average","Skip=True","Sort=True")</f>
        <v>#N/A Invalid Parameter: Interpolation value</v>
      </c>
      <c r="AJ402" s="43" t="str">
        <f ca="1"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100"/>
        <v>#REF!</v>
      </c>
      <c r="AI403" s="43" t="str">
        <f ca="1">_xll.BInterpol('Base IPCA'!$C$3:$C$13,'Base IPCA'!$E$3:$E$13,AH403,"Cubic","Extrapolate=Linear","MultiX=Average","Skip=True","Sort=True")</f>
        <v>#N/A Invalid Parameter: Interpolation value</v>
      </c>
      <c r="AJ403" s="43" t="str">
        <f ca="1"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100"/>
        <v>#REF!</v>
      </c>
      <c r="AI404" s="43" t="str">
        <f ca="1">_xll.BInterpol('Base IPCA'!$C$3:$C$13,'Base IPCA'!$E$3:$E$13,AH404,"Cubic","Extrapolate=Linear","MultiX=Average","Skip=True","Sort=True")</f>
        <v>#N/A Invalid Parameter: Interpolation value</v>
      </c>
      <c r="AJ404" s="43" t="str">
        <f ca="1"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100"/>
        <v>#REF!</v>
      </c>
      <c r="AI405" s="43" t="str">
        <f ca="1">_xll.BInterpol('Base IPCA'!$C$3:$C$13,'Base IPCA'!$E$3:$E$13,AH405,"Cubic","Extrapolate=Linear","MultiX=Average","Skip=True","Sort=True")</f>
        <v>#N/A Invalid Parameter: Interpolation value</v>
      </c>
      <c r="AJ405" s="43" t="str">
        <f ca="1"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100"/>
        <v>#REF!</v>
      </c>
      <c r="AI406" s="43" t="str">
        <f ca="1">_xll.BInterpol('Base IPCA'!$C$3:$C$13,'Base IPCA'!$E$3:$E$13,AH406,"Cubic","Extrapolate=Linear","MultiX=Average","Skip=True","Sort=True")</f>
        <v>#N/A Invalid Parameter: Interpolation value</v>
      </c>
      <c r="AJ406" s="43" t="str">
        <f ca="1"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100"/>
        <v>#REF!</v>
      </c>
      <c r="AI407" s="43" t="str">
        <f ca="1">_xll.BInterpol('Base IPCA'!$C$3:$C$13,'Base IPCA'!$E$3:$E$13,AH407,"Cubic","Extrapolate=Linear","MultiX=Average","Skip=True","Sort=True")</f>
        <v>#N/A Invalid Parameter: Interpolation value</v>
      </c>
      <c r="AJ407" s="43" t="str">
        <f ca="1"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100"/>
        <v>#REF!</v>
      </c>
      <c r="AI408" s="43" t="str">
        <f ca="1">_xll.BInterpol('Base IPCA'!$C$3:$C$13,'Base IPCA'!$E$3:$E$13,AH408,"Cubic","Extrapolate=Linear","MultiX=Average","Skip=True","Sort=True")</f>
        <v>#N/A Invalid Parameter: Interpolation value</v>
      </c>
      <c r="AJ408" s="43" t="str">
        <f ca="1"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100"/>
        <v>#REF!</v>
      </c>
      <c r="AI409" s="43" t="str">
        <f ca="1">_xll.BInterpol('Base IPCA'!$C$3:$C$13,'Base IPCA'!$E$3:$E$13,AH409,"Cubic","Extrapolate=Linear","MultiX=Average","Skip=True","Sort=True")</f>
        <v>#N/A Invalid Parameter: Interpolation value</v>
      </c>
      <c r="AJ409" s="43" t="str">
        <f ca="1"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100"/>
        <v>#REF!</v>
      </c>
      <c r="AI410" s="43" t="str">
        <f ca="1">_xll.BInterpol('Base IPCA'!$C$3:$C$13,'Base IPCA'!$E$3:$E$13,AH410,"Cubic","Extrapolate=Linear","MultiX=Average","Skip=True","Sort=True")</f>
        <v>#N/A Invalid Parameter: Interpolation value</v>
      </c>
      <c r="AJ410" s="43" t="str">
        <f ca="1"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100"/>
        <v>#REF!</v>
      </c>
      <c r="AI411" s="43" t="str">
        <f ca="1">_xll.BInterpol('Base IPCA'!$C$3:$C$13,'Base IPCA'!$E$3:$E$13,AH411,"Cubic","Extrapolate=Linear","MultiX=Average","Skip=True","Sort=True")</f>
        <v>#N/A Invalid Parameter: Interpolation value</v>
      </c>
      <c r="AJ411" s="43" t="str">
        <f ca="1"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100"/>
        <v>#REF!</v>
      </c>
      <c r="AI412" s="43" t="str">
        <f ca="1">_xll.BInterpol('Base IPCA'!$C$3:$C$13,'Base IPCA'!$E$3:$E$13,AH412,"Cubic","Extrapolate=Linear","MultiX=Average","Skip=True","Sort=True")</f>
        <v>#N/A Invalid Parameter: Interpolation value</v>
      </c>
      <c r="AJ412" s="43" t="str">
        <f ca="1"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100"/>
        <v>#REF!</v>
      </c>
      <c r="AI413" s="43" t="str">
        <f ca="1">_xll.BInterpol('Base IPCA'!$C$3:$C$13,'Base IPCA'!$E$3:$E$13,AH413,"Cubic","Extrapolate=Linear","MultiX=Average","Skip=True","Sort=True")</f>
        <v>#N/A Invalid Parameter: Interpolation value</v>
      </c>
      <c r="AJ413" s="43" t="str">
        <f ca="1"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100"/>
        <v>#REF!</v>
      </c>
      <c r="AI414" s="43" t="str">
        <f ca="1">_xll.BInterpol('Base IPCA'!$C$3:$C$13,'Base IPCA'!$E$3:$E$13,AH414,"Cubic","Extrapolate=Linear","MultiX=Average","Skip=True","Sort=True")</f>
        <v>#N/A Invalid Parameter: Interpolation value</v>
      </c>
      <c r="AJ414" s="43" t="str">
        <f ca="1"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100"/>
        <v>#REF!</v>
      </c>
      <c r="AI415" s="43" t="str">
        <f ca="1">_xll.BInterpol('Base IPCA'!$C$3:$C$13,'Base IPCA'!$E$3:$E$13,AH415,"Cubic","Extrapolate=Linear","MultiX=Average","Skip=True","Sort=True")</f>
        <v>#N/A Invalid Parameter: Interpolation value</v>
      </c>
      <c r="AJ415" s="43" t="str">
        <f ca="1"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100"/>
        <v>#REF!</v>
      </c>
      <c r="AI416" s="43" t="str">
        <f ca="1">_xll.BInterpol('Base IPCA'!$C$3:$C$13,'Base IPCA'!$E$3:$E$13,AH416,"Cubic","Extrapolate=Linear","MultiX=Average","Skip=True","Sort=True")</f>
        <v>#N/A Invalid Parameter: Interpolation value</v>
      </c>
      <c r="AJ416" s="43" t="str">
        <f ca="1"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100"/>
        <v>#REF!</v>
      </c>
      <c r="AI417" s="43" t="str">
        <f ca="1">_xll.BInterpol('Base IPCA'!$C$3:$C$13,'Base IPCA'!$E$3:$E$13,AH417,"Cubic","Extrapolate=Linear","MultiX=Average","Skip=True","Sort=True")</f>
        <v>#N/A Invalid Parameter: Interpolation value</v>
      </c>
      <c r="AJ417" s="43" t="str">
        <f ca="1"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100"/>
        <v>#REF!</v>
      </c>
      <c r="AI418" s="43" t="str">
        <f ca="1">_xll.BInterpol('Base IPCA'!$C$3:$C$13,'Base IPCA'!$E$3:$E$13,AH418,"Cubic","Extrapolate=Linear","MultiX=Average","Skip=True","Sort=True")</f>
        <v>#N/A Invalid Parameter: Interpolation value</v>
      </c>
      <c r="AJ418" s="43" t="str">
        <f ca="1"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100"/>
        <v>#REF!</v>
      </c>
      <c r="AI419" s="43" t="str">
        <f ca="1">_xll.BInterpol('Base IPCA'!$C$3:$C$13,'Base IPCA'!$E$3:$E$13,AH419,"Cubic","Extrapolate=Linear","MultiX=Average","Skip=True","Sort=True")</f>
        <v>#N/A Invalid Parameter: Interpolation value</v>
      </c>
      <c r="AJ419" s="43" t="str">
        <f ca="1"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100"/>
        <v>#REF!</v>
      </c>
      <c r="AI420" s="43" t="str">
        <f ca="1">_xll.BInterpol('Base IPCA'!$C$3:$C$13,'Base IPCA'!$E$3:$E$13,AH420,"Cubic","Extrapolate=Linear","MultiX=Average","Skip=True","Sort=True")</f>
        <v>#N/A Invalid Parameter: Interpolation value</v>
      </c>
      <c r="AJ420" s="43" t="str">
        <f ca="1"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100"/>
        <v>#REF!</v>
      </c>
      <c r="AI421" s="43" t="str">
        <f ca="1">_xll.BInterpol('Base IPCA'!$C$3:$C$13,'Base IPCA'!$E$3:$E$13,AH421,"Cubic","Extrapolate=Linear","MultiX=Average","Skip=True","Sort=True")</f>
        <v>#N/A Invalid Parameter: Interpolation value</v>
      </c>
      <c r="AJ421" s="43" t="str">
        <f ca="1"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100"/>
        <v>#REF!</v>
      </c>
      <c r="AI422" s="43" t="str">
        <f ca="1">_xll.BInterpol('Base IPCA'!$C$3:$C$13,'Base IPCA'!$E$3:$E$13,AH422,"Cubic","Extrapolate=Linear","MultiX=Average","Skip=True","Sort=True")</f>
        <v>#N/A Invalid Parameter: Interpolation value</v>
      </c>
      <c r="AJ422" s="43" t="str">
        <f ca="1"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100"/>
        <v>#REF!</v>
      </c>
      <c r="AI423" s="43" t="str">
        <f ca="1">_xll.BInterpol('Base IPCA'!$C$3:$C$13,'Base IPCA'!$E$3:$E$13,AH423,"Cubic","Extrapolate=Linear","MultiX=Average","Skip=True","Sort=True")</f>
        <v>#N/A Invalid Parameter: Interpolation value</v>
      </c>
      <c r="AJ423" s="43" t="str">
        <f ca="1"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100"/>
        <v>#REF!</v>
      </c>
      <c r="AI424" s="43" t="str">
        <f ca="1">_xll.BInterpol('Base IPCA'!$C$3:$C$13,'Base IPCA'!$E$3:$E$13,AH424,"Cubic","Extrapolate=Linear","MultiX=Average","Skip=True","Sort=True")</f>
        <v>#N/A Invalid Parameter: Interpolation value</v>
      </c>
      <c r="AJ424" s="43" t="str">
        <f ca="1"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100"/>
        <v>#REF!</v>
      </c>
      <c r="AI425" s="43" t="str">
        <f ca="1">_xll.BInterpol('Base IPCA'!$C$3:$C$13,'Base IPCA'!$E$3:$E$13,AH425,"Cubic","Extrapolate=Linear","MultiX=Average","Skip=True","Sort=True")</f>
        <v>#N/A Invalid Parameter: Interpolation value</v>
      </c>
      <c r="AJ425" s="43" t="str">
        <f ca="1"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100"/>
        <v>#REF!</v>
      </c>
      <c r="AI426" s="43" t="str">
        <f ca="1">_xll.BInterpol('Base IPCA'!$C$3:$C$13,'Base IPCA'!$E$3:$E$13,AH426,"Cubic","Extrapolate=Linear","MultiX=Average","Skip=True","Sort=True")</f>
        <v>#N/A Invalid Parameter: Interpolation value</v>
      </c>
      <c r="AJ426" s="43" t="str">
        <f ca="1"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100"/>
        <v>#REF!</v>
      </c>
      <c r="AI427" s="43" t="str">
        <f ca="1">_xll.BInterpol('Base IPCA'!$C$3:$C$13,'Base IPCA'!$E$3:$E$13,AH427,"Cubic","Extrapolate=Linear","MultiX=Average","Skip=True","Sort=True")</f>
        <v>#N/A Invalid Parameter: Interpolation value</v>
      </c>
      <c r="AJ427" s="43" t="str">
        <f ca="1"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100"/>
        <v>#REF!</v>
      </c>
      <c r="AI428" s="43" t="str">
        <f ca="1">_xll.BInterpol('Base IPCA'!$C$3:$C$13,'Base IPCA'!$E$3:$E$13,AH428,"Cubic","Extrapolate=Linear","MultiX=Average","Skip=True","Sort=True")</f>
        <v>#N/A Invalid Parameter: Interpolation value</v>
      </c>
      <c r="AJ428" s="43" t="str">
        <f ca="1"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100"/>
        <v>#REF!</v>
      </c>
      <c r="AI429" s="43" t="str">
        <f ca="1">_xll.BInterpol('Base IPCA'!$C$3:$C$13,'Base IPCA'!$E$3:$E$13,AH429,"Cubic","Extrapolate=Linear","MultiX=Average","Skip=True","Sort=True")</f>
        <v>#N/A Invalid Parameter: Interpolation value</v>
      </c>
      <c r="AJ429" s="43" t="str">
        <f ca="1"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100"/>
        <v>#REF!</v>
      </c>
      <c r="AI430" s="43" t="str">
        <f ca="1">_xll.BInterpol('Base IPCA'!$C$3:$C$13,'Base IPCA'!$E$3:$E$13,AH430,"Cubic","Extrapolate=Linear","MultiX=Average","Skip=True","Sort=True")</f>
        <v>#N/A Invalid Parameter: Interpolation value</v>
      </c>
      <c r="AJ430" s="43" t="str">
        <f ca="1"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100"/>
        <v>#REF!</v>
      </c>
      <c r="AI431" s="43" t="str">
        <f ca="1">_xll.BInterpol('Base IPCA'!$C$3:$C$13,'Base IPCA'!$E$3:$E$13,AH431,"Cubic","Extrapolate=Linear","MultiX=Average","Skip=True","Sort=True")</f>
        <v>#N/A Invalid Parameter: Interpolation value</v>
      </c>
      <c r="AJ431" s="43" t="str">
        <f ca="1"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100"/>
        <v>#REF!</v>
      </c>
      <c r="AI432" s="43" t="str">
        <f ca="1">_xll.BInterpol('Base IPCA'!$C$3:$C$13,'Base IPCA'!$E$3:$E$13,AH432,"Cubic","Extrapolate=Linear","MultiX=Average","Skip=True","Sort=True")</f>
        <v>#N/A Invalid Parameter: Interpolation value</v>
      </c>
      <c r="AJ432" s="43" t="str">
        <f ca="1"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100"/>
        <v>#REF!</v>
      </c>
      <c r="AI433" s="43" t="str">
        <f ca="1">_xll.BInterpol('Base IPCA'!$C$3:$C$13,'Base IPCA'!$E$3:$E$13,AH433,"Cubic","Extrapolate=Linear","MultiX=Average","Skip=True","Sort=True")</f>
        <v>#N/A Invalid Parameter: Interpolation value</v>
      </c>
      <c r="AJ433" s="43" t="str">
        <f ca="1"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100"/>
        <v>#REF!</v>
      </c>
      <c r="AI434" s="43" t="str">
        <f ca="1">_xll.BInterpol('Base IPCA'!$C$3:$C$13,'Base IPCA'!$E$3:$E$13,AH434,"Cubic","Extrapolate=Linear","MultiX=Average","Skip=True","Sort=True")</f>
        <v>#N/A Invalid Parameter: Interpolation value</v>
      </c>
      <c r="AJ434" s="43" t="str">
        <f ca="1"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100"/>
        <v>#REF!</v>
      </c>
      <c r="AI435" s="43" t="str">
        <f ca="1">_xll.BInterpol('Base IPCA'!$C$3:$C$13,'Base IPCA'!$E$3:$E$13,AH435,"Cubic","Extrapolate=Linear","MultiX=Average","Skip=True","Sort=True")</f>
        <v>#N/A Invalid Parameter: Interpolation value</v>
      </c>
      <c r="AJ435" s="43" t="str">
        <f ca="1"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100"/>
        <v>#REF!</v>
      </c>
      <c r="AI436" s="43" t="str">
        <f ca="1">_xll.BInterpol('Base IPCA'!$C$3:$C$13,'Base IPCA'!$E$3:$E$13,AH436,"Cubic","Extrapolate=Linear","MultiX=Average","Skip=True","Sort=True")</f>
        <v>#N/A Invalid Parameter: Interpolation value</v>
      </c>
      <c r="AJ436" s="43" t="str">
        <f ca="1"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100"/>
        <v>#REF!</v>
      </c>
      <c r="AI437" s="43" t="str">
        <f ca="1">_xll.BInterpol('Base IPCA'!$C$3:$C$13,'Base IPCA'!$E$3:$E$13,AH437,"Cubic","Extrapolate=Linear","MultiX=Average","Skip=True","Sort=True")</f>
        <v>#N/A Invalid Parameter: Interpolation value</v>
      </c>
      <c r="AJ437" s="43" t="str">
        <f ca="1"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100"/>
        <v>#REF!</v>
      </c>
      <c r="AI438" s="43" t="str">
        <f ca="1">_xll.BInterpol('Base IPCA'!$C$3:$C$13,'Base IPCA'!$E$3:$E$13,AH438,"Cubic","Extrapolate=Linear","MultiX=Average","Skip=True","Sort=True")</f>
        <v>#N/A Invalid Parameter: Interpolation value</v>
      </c>
      <c r="AJ438" s="43" t="str">
        <f ca="1"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100"/>
        <v>#REF!</v>
      </c>
      <c r="AI439" s="43" t="str">
        <f ca="1">_xll.BInterpol('Base IPCA'!$C$3:$C$13,'Base IPCA'!$E$3:$E$13,AH439,"Cubic","Extrapolate=Linear","MultiX=Average","Skip=True","Sort=True")</f>
        <v>#N/A Invalid Parameter: Interpolation value</v>
      </c>
      <c r="AJ439" s="43" t="str">
        <f ca="1"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100"/>
        <v>#REF!</v>
      </c>
      <c r="AI440" s="43" t="str">
        <f ca="1">_xll.BInterpol('Base IPCA'!$C$3:$C$13,'Base IPCA'!$E$3:$E$13,AH440,"Cubic","Extrapolate=Linear","MultiX=Average","Skip=True","Sort=True")</f>
        <v>#N/A Invalid Parameter: Interpolation value</v>
      </c>
      <c r="AJ440" s="43" t="str">
        <f ca="1"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100"/>
        <v>#REF!</v>
      </c>
      <c r="AI441" s="43" t="str">
        <f ca="1">_xll.BInterpol('Base IPCA'!$C$3:$C$13,'Base IPCA'!$E$3:$E$13,AH441,"Cubic","Extrapolate=Linear","MultiX=Average","Skip=True","Sort=True")</f>
        <v>#N/A Invalid Parameter: Interpolation value</v>
      </c>
      <c r="AJ441" s="43" t="str">
        <f ca="1"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100"/>
        <v>#REF!</v>
      </c>
      <c r="AI442" s="43" t="str">
        <f ca="1">_xll.BInterpol('Base IPCA'!$C$3:$C$13,'Base IPCA'!$E$3:$E$13,AH442,"Cubic","Extrapolate=Linear","MultiX=Average","Skip=True","Sort=True")</f>
        <v>#N/A Invalid Parameter: Interpolation value</v>
      </c>
      <c r="AJ442" s="43" t="str">
        <f ca="1"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100"/>
        <v>#REF!</v>
      </c>
      <c r="AI443" s="43" t="str">
        <f ca="1">_xll.BInterpol('Base IPCA'!$C$3:$C$13,'Base IPCA'!$E$3:$E$13,AH443,"Cubic","Extrapolate=Linear","MultiX=Average","Skip=True","Sort=True")</f>
        <v>#N/A Invalid Parameter: Interpolation value</v>
      </c>
      <c r="AJ443" s="43" t="str">
        <f ca="1"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100"/>
        <v>#REF!</v>
      </c>
      <c r="AI444" s="43" t="str">
        <f ca="1">_xll.BInterpol('Base IPCA'!$C$3:$C$13,'Base IPCA'!$E$3:$E$13,AH444,"Cubic","Extrapolate=Linear","MultiX=Average","Skip=True","Sort=True")</f>
        <v>#N/A Invalid Parameter: Interpolation value</v>
      </c>
      <c r="AJ444" s="43" t="str">
        <f ca="1"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100"/>
        <v>#REF!</v>
      </c>
      <c r="AI445" s="43" t="str">
        <f ca="1">_xll.BInterpol('Base IPCA'!$C$3:$C$13,'Base IPCA'!$E$3:$E$13,AH445,"Cubic","Extrapolate=Linear","MultiX=Average","Skip=True","Sort=True")</f>
        <v>#N/A Invalid Parameter: Interpolation value</v>
      </c>
      <c r="AJ445" s="43" t="str">
        <f ca="1"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100"/>
        <v>#REF!</v>
      </c>
      <c r="AI446" s="43" t="str">
        <f ca="1">_xll.BInterpol('Base IPCA'!$C$3:$C$13,'Base IPCA'!$E$3:$E$13,AH446,"Cubic","Extrapolate=Linear","MultiX=Average","Skip=True","Sort=True")</f>
        <v>#N/A Invalid Parameter: Interpolation value</v>
      </c>
      <c r="AJ446" s="43" t="str">
        <f ca="1"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100"/>
        <v>#REF!</v>
      </c>
      <c r="AI447" s="43" t="str">
        <f ca="1">_xll.BInterpol('Base IPCA'!$C$3:$C$13,'Base IPCA'!$E$3:$E$13,AH447,"Cubic","Extrapolate=Linear","MultiX=Average","Skip=True","Sort=True")</f>
        <v>#N/A Invalid Parameter: Interpolation value</v>
      </c>
      <c r="AJ447" s="43" t="str">
        <f ca="1"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100"/>
        <v>#REF!</v>
      </c>
      <c r="AI448" s="43" t="str">
        <f ca="1">_xll.BInterpol('Base IPCA'!$C$3:$C$13,'Base IPCA'!$E$3:$E$13,AH448,"Cubic","Extrapolate=Linear","MultiX=Average","Skip=True","Sort=True")</f>
        <v>#N/A Invalid Parameter: Interpolation value</v>
      </c>
      <c r="AJ448" s="43" t="str">
        <f ca="1"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100"/>
        <v>#REF!</v>
      </c>
      <c r="AI449" s="43" t="str">
        <f ca="1">_xll.BInterpol('Base IPCA'!$C$3:$C$13,'Base IPCA'!$E$3:$E$13,AH449,"Cubic","Extrapolate=Linear","MultiX=Average","Skip=True","Sort=True")</f>
        <v>#N/A Invalid Parameter: Interpolation value</v>
      </c>
      <c r="AJ449" s="43" t="str">
        <f ca="1"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100"/>
        <v>#REF!</v>
      </c>
      <c r="AI450" s="43" t="str">
        <f ca="1">_xll.BInterpol('Base IPCA'!$C$3:$C$13,'Base IPCA'!$E$3:$E$13,AH450,"Cubic","Extrapolate=Linear","MultiX=Average","Skip=True","Sort=True")</f>
        <v>#N/A Invalid Parameter: Interpolation value</v>
      </c>
      <c r="AJ450" s="43" t="str">
        <f ca="1"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100"/>
        <v>#REF!</v>
      </c>
      <c r="AI451" s="43" t="str">
        <f ca="1">_xll.BInterpol('Base IPCA'!$C$3:$C$13,'Base IPCA'!$E$3:$E$13,AH451,"Cubic","Extrapolate=Linear","MultiX=Average","Skip=True","Sort=True")</f>
        <v>#N/A Invalid Parameter: Interpolation value</v>
      </c>
      <c r="AJ451" s="43" t="str">
        <f ca="1"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100"/>
        <v>#REF!</v>
      </c>
      <c r="AI452" s="43" t="str">
        <f ca="1">_xll.BInterpol('Base IPCA'!$C$3:$C$13,'Base IPCA'!$E$3:$E$13,AH452,"Cubic","Extrapolate=Linear","MultiX=Average","Skip=True","Sort=True")</f>
        <v>#N/A Invalid Parameter: Interpolation value</v>
      </c>
      <c r="AJ452" s="43" t="str">
        <f ca="1"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100"/>
        <v>#REF!</v>
      </c>
      <c r="AI453" s="43" t="str">
        <f ca="1">_xll.BInterpol('Base IPCA'!$C$3:$C$13,'Base IPCA'!$E$3:$E$13,AH453,"Cubic","Extrapolate=Linear","MultiX=Average","Skip=True","Sort=True")</f>
        <v>#N/A Invalid Parameter: Interpolation value</v>
      </c>
      <c r="AJ453" s="43" t="str">
        <f ca="1"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1">AH453+1</f>
        <v>#REF!</v>
      </c>
      <c r="AI454" s="43" t="str">
        <f ca="1">_xll.BInterpol('Base IPCA'!$C$3:$C$13,'Base IPCA'!$E$3:$E$13,AH454,"Cubic","Extrapolate=Linear","MultiX=Average","Skip=True","Sort=True")</f>
        <v>#N/A Invalid Parameter: Interpolation value</v>
      </c>
      <c r="AJ454" s="43" t="str">
        <f ca="1"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101"/>
        <v>#REF!</v>
      </c>
      <c r="AI455" s="43" t="str">
        <f ca="1">_xll.BInterpol('Base IPCA'!$C$3:$C$13,'Base IPCA'!$E$3:$E$13,AH455,"Cubic","Extrapolate=Linear","MultiX=Average","Skip=True","Sort=True")</f>
        <v>#N/A Invalid Parameter: Interpolation value</v>
      </c>
      <c r="AJ455" s="43" t="str">
        <f ca="1"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101"/>
        <v>#REF!</v>
      </c>
      <c r="AI456" s="43" t="str">
        <f ca="1">_xll.BInterpol('Base IPCA'!$C$3:$C$13,'Base IPCA'!$E$3:$E$13,AH456,"Cubic","Extrapolate=Linear","MultiX=Average","Skip=True","Sort=True")</f>
        <v>#N/A Invalid Parameter: Interpolation value</v>
      </c>
      <c r="AJ456" s="43" t="str">
        <f ca="1"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101"/>
        <v>#REF!</v>
      </c>
      <c r="AI457" s="43" t="str">
        <f ca="1">_xll.BInterpol('Base IPCA'!$C$3:$C$13,'Base IPCA'!$E$3:$E$13,AH457,"Cubic","Extrapolate=Linear","MultiX=Average","Skip=True","Sort=True")</f>
        <v>#N/A Invalid Parameter: Interpolation value</v>
      </c>
      <c r="AJ457" s="43" t="str">
        <f ca="1"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101"/>
        <v>#REF!</v>
      </c>
      <c r="AI458" s="43" t="str">
        <f ca="1">_xll.BInterpol('Base IPCA'!$C$3:$C$13,'Base IPCA'!$E$3:$E$13,AH458,"Cubic","Extrapolate=Linear","MultiX=Average","Skip=True","Sort=True")</f>
        <v>#N/A Invalid Parameter: Interpolation value</v>
      </c>
      <c r="AJ458" s="43" t="str">
        <f ca="1"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101"/>
        <v>#REF!</v>
      </c>
      <c r="AI459" s="43" t="str">
        <f ca="1">_xll.BInterpol('Base IPCA'!$C$3:$C$13,'Base IPCA'!$E$3:$E$13,AH459,"Cubic","Extrapolate=Linear","MultiX=Average","Skip=True","Sort=True")</f>
        <v>#N/A Invalid Parameter: Interpolation value</v>
      </c>
      <c r="AJ459" s="43" t="str">
        <f ca="1"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101"/>
        <v>#REF!</v>
      </c>
      <c r="AI460" s="43" t="str">
        <f ca="1">_xll.BInterpol('Base IPCA'!$C$3:$C$13,'Base IPCA'!$E$3:$E$13,AH460,"Cubic","Extrapolate=Linear","MultiX=Average","Skip=True","Sort=True")</f>
        <v>#N/A Invalid Parameter: Interpolation value</v>
      </c>
      <c r="AJ460" s="43" t="str">
        <f ca="1"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101"/>
        <v>#REF!</v>
      </c>
      <c r="AI461" s="43" t="str">
        <f ca="1">_xll.BInterpol('Base IPCA'!$C$3:$C$13,'Base IPCA'!$E$3:$E$13,AH461,"Cubic","Extrapolate=Linear","MultiX=Average","Skip=True","Sort=True")</f>
        <v>#N/A Invalid Parameter: Interpolation value</v>
      </c>
      <c r="AJ461" s="43" t="str">
        <f ca="1"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101"/>
        <v>#REF!</v>
      </c>
      <c r="AI462" s="43" t="str">
        <f ca="1">_xll.BInterpol('Base IPCA'!$C$3:$C$13,'Base IPCA'!$E$3:$E$13,AH462,"Cubic","Extrapolate=Linear","MultiX=Average","Skip=True","Sort=True")</f>
        <v>#N/A Invalid Parameter: Interpolation value</v>
      </c>
      <c r="AJ462" s="43" t="str">
        <f ca="1"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101"/>
        <v>#REF!</v>
      </c>
      <c r="AI463" s="43" t="str">
        <f ca="1">_xll.BInterpol('Base IPCA'!$C$3:$C$13,'Base IPCA'!$E$3:$E$13,AH463,"Cubic","Extrapolate=Linear","MultiX=Average","Skip=True","Sort=True")</f>
        <v>#N/A Invalid Parameter: Interpolation value</v>
      </c>
      <c r="AJ463" s="43" t="str">
        <f ca="1"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101"/>
        <v>#REF!</v>
      </c>
      <c r="AI464" s="43" t="str">
        <f ca="1">_xll.BInterpol('Base IPCA'!$C$3:$C$13,'Base IPCA'!$E$3:$E$13,AH464,"Cubic","Extrapolate=Linear","MultiX=Average","Skip=True","Sort=True")</f>
        <v>#N/A Invalid Parameter: Interpolation value</v>
      </c>
      <c r="AJ464" s="43" t="str">
        <f ca="1"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101"/>
        <v>#REF!</v>
      </c>
      <c r="AI465" s="43" t="str">
        <f ca="1">_xll.BInterpol('Base IPCA'!$C$3:$C$13,'Base IPCA'!$E$3:$E$13,AH465,"Cubic","Extrapolate=Linear","MultiX=Average","Skip=True","Sort=True")</f>
        <v>#N/A Invalid Parameter: Interpolation value</v>
      </c>
      <c r="AJ465" s="43" t="str">
        <f ca="1"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101"/>
        <v>#REF!</v>
      </c>
      <c r="AI466" s="43" t="str">
        <f ca="1">_xll.BInterpol('Base IPCA'!$C$3:$C$13,'Base IPCA'!$E$3:$E$13,AH466,"Cubic","Extrapolate=Linear","MultiX=Average","Skip=True","Sort=True")</f>
        <v>#N/A Invalid Parameter: Interpolation value</v>
      </c>
      <c r="AJ466" s="43" t="str">
        <f ca="1"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101"/>
        <v>#REF!</v>
      </c>
      <c r="AI467" s="43" t="str">
        <f ca="1">_xll.BInterpol('Base IPCA'!$C$3:$C$13,'Base IPCA'!$E$3:$E$13,AH467,"Cubic","Extrapolate=Linear","MultiX=Average","Skip=True","Sort=True")</f>
        <v>#N/A Invalid Parameter: Interpolation value</v>
      </c>
      <c r="AJ467" s="43" t="str">
        <f ca="1"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101"/>
        <v>#REF!</v>
      </c>
      <c r="AI468" s="43" t="str">
        <f ca="1">_xll.BInterpol('Base IPCA'!$C$3:$C$13,'Base IPCA'!$E$3:$E$13,AH468,"Cubic","Extrapolate=Linear","MultiX=Average","Skip=True","Sort=True")</f>
        <v>#N/A Invalid Parameter: Interpolation value</v>
      </c>
      <c r="AJ468" s="43" t="str">
        <f ca="1"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101"/>
        <v>#REF!</v>
      </c>
      <c r="AI469" s="43" t="str">
        <f ca="1">_xll.BInterpol('Base IPCA'!$C$3:$C$13,'Base IPCA'!$E$3:$E$13,AH469,"Cubic","Extrapolate=Linear","MultiX=Average","Skip=True","Sort=True")</f>
        <v>#N/A Invalid Parameter: Interpolation value</v>
      </c>
      <c r="AJ469" s="43" t="str">
        <f ca="1"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101"/>
        <v>#REF!</v>
      </c>
      <c r="AI470" s="43" t="str">
        <f ca="1">_xll.BInterpol('Base IPCA'!$C$3:$C$13,'Base IPCA'!$E$3:$E$13,AH470,"Cubic","Extrapolate=Linear","MultiX=Average","Skip=True","Sort=True")</f>
        <v>#N/A Invalid Parameter: Interpolation value</v>
      </c>
      <c r="AJ470" s="43" t="str">
        <f ca="1"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101"/>
        <v>#REF!</v>
      </c>
      <c r="AI471" s="43" t="str">
        <f ca="1">_xll.BInterpol('Base IPCA'!$C$3:$C$13,'Base IPCA'!$E$3:$E$13,AH471,"Cubic","Extrapolate=Linear","MultiX=Average","Skip=True","Sort=True")</f>
        <v>#N/A Invalid Parameter: Interpolation value</v>
      </c>
      <c r="AJ471" s="43" t="str">
        <f ca="1"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101"/>
        <v>#REF!</v>
      </c>
      <c r="AI472" s="43" t="str">
        <f ca="1">_xll.BInterpol('Base IPCA'!$C$3:$C$13,'Base IPCA'!$E$3:$E$13,AH472,"Cubic","Extrapolate=Linear","MultiX=Average","Skip=True","Sort=True")</f>
        <v>#N/A Invalid Parameter: Interpolation value</v>
      </c>
      <c r="AJ472" s="43" t="str">
        <f ca="1"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101"/>
        <v>#REF!</v>
      </c>
      <c r="AI473" s="43" t="str">
        <f ca="1">_xll.BInterpol('Base IPCA'!$C$3:$C$13,'Base IPCA'!$E$3:$E$13,AH473,"Cubic","Extrapolate=Linear","MultiX=Average","Skip=True","Sort=True")</f>
        <v>#N/A Invalid Parameter: Interpolation value</v>
      </c>
      <c r="AJ473" s="43" t="str">
        <f ca="1"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101"/>
        <v>#REF!</v>
      </c>
      <c r="AI474" s="43" t="str">
        <f ca="1">_xll.BInterpol('Base IPCA'!$C$3:$C$13,'Base IPCA'!$E$3:$E$13,AH474,"Cubic","Extrapolate=Linear","MultiX=Average","Skip=True","Sort=True")</f>
        <v>#N/A Invalid Parameter: Interpolation value</v>
      </c>
      <c r="AJ474" s="43" t="str">
        <f ca="1"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101"/>
        <v>#REF!</v>
      </c>
      <c r="AI475" s="43" t="str">
        <f ca="1">_xll.BInterpol('Base IPCA'!$C$3:$C$13,'Base IPCA'!$E$3:$E$13,AH475,"Cubic","Extrapolate=Linear","MultiX=Average","Skip=True","Sort=True")</f>
        <v>#N/A Invalid Parameter: Interpolation value</v>
      </c>
      <c r="AJ475" s="43" t="str">
        <f ca="1"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101"/>
        <v>#REF!</v>
      </c>
      <c r="AI476" s="43" t="str">
        <f ca="1">_xll.BInterpol('Base IPCA'!$C$3:$C$13,'Base IPCA'!$E$3:$E$13,AH476,"Cubic","Extrapolate=Linear","MultiX=Average","Skip=True","Sort=True")</f>
        <v>#N/A Invalid Parameter: Interpolation value</v>
      </c>
      <c r="AJ476" s="43" t="str">
        <f ca="1"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101"/>
        <v>#REF!</v>
      </c>
      <c r="AI477" s="43" t="str">
        <f ca="1">_xll.BInterpol('Base IPCA'!$C$3:$C$13,'Base IPCA'!$E$3:$E$13,AH477,"Cubic","Extrapolate=Linear","MultiX=Average","Skip=True","Sort=True")</f>
        <v>#N/A Invalid Parameter: Interpolation value</v>
      </c>
      <c r="AJ477" s="43" t="str">
        <f ca="1"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101"/>
        <v>#REF!</v>
      </c>
      <c r="AI478" s="43" t="str">
        <f ca="1">_xll.BInterpol('Base IPCA'!$C$3:$C$13,'Base IPCA'!$E$3:$E$13,AH478,"Cubic","Extrapolate=Linear","MultiX=Average","Skip=True","Sort=True")</f>
        <v>#N/A Invalid Parameter: Interpolation value</v>
      </c>
      <c r="AJ478" s="43" t="str">
        <f ca="1"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101"/>
        <v>#REF!</v>
      </c>
      <c r="AI479" s="43" t="str">
        <f ca="1">_xll.BInterpol('Base IPCA'!$C$3:$C$13,'Base IPCA'!$E$3:$E$13,AH479,"Cubic","Extrapolate=Linear","MultiX=Average","Skip=True","Sort=True")</f>
        <v>#N/A Invalid Parameter: Interpolation value</v>
      </c>
      <c r="AJ479" s="43" t="str">
        <f ca="1"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101"/>
        <v>#REF!</v>
      </c>
      <c r="AI480" s="43" t="str">
        <f ca="1">_xll.BInterpol('Base IPCA'!$C$3:$C$13,'Base IPCA'!$E$3:$E$13,AH480,"Cubic","Extrapolate=Linear","MultiX=Average","Skip=True","Sort=True")</f>
        <v>#N/A Invalid Parameter: Interpolation value</v>
      </c>
      <c r="AJ480" s="43" t="str">
        <f ca="1"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101"/>
        <v>#REF!</v>
      </c>
      <c r="AI481" s="43" t="str">
        <f ca="1">_xll.BInterpol('Base IPCA'!$C$3:$C$13,'Base IPCA'!$E$3:$E$13,AH481,"Cubic","Extrapolate=Linear","MultiX=Average","Skip=True","Sort=True")</f>
        <v>#N/A Invalid Parameter: Interpolation value</v>
      </c>
      <c r="AJ481" s="43" t="str">
        <f ca="1"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101"/>
        <v>#REF!</v>
      </c>
      <c r="AI482" s="43" t="str">
        <f ca="1">_xll.BInterpol('Base IPCA'!$C$3:$C$13,'Base IPCA'!$E$3:$E$13,AH482,"Cubic","Extrapolate=Linear","MultiX=Average","Skip=True","Sort=True")</f>
        <v>#N/A Invalid Parameter: Interpolation value</v>
      </c>
      <c r="AJ482" s="43" t="str">
        <f ca="1"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101"/>
        <v>#REF!</v>
      </c>
      <c r="AI483" s="43" t="str">
        <f ca="1">_xll.BInterpol('Base IPCA'!$C$3:$C$13,'Base IPCA'!$E$3:$E$13,AH483,"Cubic","Extrapolate=Linear","MultiX=Average","Skip=True","Sort=True")</f>
        <v>#N/A Invalid Parameter: Interpolation value</v>
      </c>
      <c r="AJ483" s="43" t="str">
        <f ca="1"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101"/>
        <v>#REF!</v>
      </c>
      <c r="AI484" s="43" t="str">
        <f ca="1">_xll.BInterpol('Base IPCA'!$C$3:$C$13,'Base IPCA'!$E$3:$E$13,AH484,"Cubic","Extrapolate=Linear","MultiX=Average","Skip=True","Sort=True")</f>
        <v>#N/A Invalid Parameter: Interpolation value</v>
      </c>
      <c r="AJ484" s="43" t="str">
        <f ca="1"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101"/>
        <v>#REF!</v>
      </c>
      <c r="AI485" s="43" t="str">
        <f ca="1">_xll.BInterpol('Base IPCA'!$C$3:$C$13,'Base IPCA'!$E$3:$E$13,AH485,"Cubic","Extrapolate=Linear","MultiX=Average","Skip=True","Sort=True")</f>
        <v>#N/A Invalid Parameter: Interpolation value</v>
      </c>
      <c r="AJ485" s="43" t="str">
        <f ca="1"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101"/>
        <v>#REF!</v>
      </c>
      <c r="AI486" s="43" t="str">
        <f ca="1">_xll.BInterpol('Base IPCA'!$C$3:$C$13,'Base IPCA'!$E$3:$E$13,AH486,"Cubic","Extrapolate=Linear","MultiX=Average","Skip=True","Sort=True")</f>
        <v>#N/A Invalid Parameter: Interpolation value</v>
      </c>
      <c r="AJ486" s="43" t="str">
        <f ca="1"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101"/>
        <v>#REF!</v>
      </c>
      <c r="AI487" s="43" t="str">
        <f ca="1">_xll.BInterpol('Base IPCA'!$C$3:$C$13,'Base IPCA'!$E$3:$E$13,AH487,"Cubic","Extrapolate=Linear","MultiX=Average","Skip=True","Sort=True")</f>
        <v>#N/A Invalid Parameter: Interpolation value</v>
      </c>
      <c r="AJ487" s="43" t="str">
        <f ca="1"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101"/>
        <v>#REF!</v>
      </c>
      <c r="AI488" s="43" t="str">
        <f ca="1">_xll.BInterpol('Base IPCA'!$C$3:$C$13,'Base IPCA'!$E$3:$E$13,AH488,"Cubic","Extrapolate=Linear","MultiX=Average","Skip=True","Sort=True")</f>
        <v>#N/A Invalid Parameter: Interpolation value</v>
      </c>
      <c r="AJ488" s="43" t="str">
        <f ca="1"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101"/>
        <v>#REF!</v>
      </c>
      <c r="AI489" s="43" t="str">
        <f ca="1">_xll.BInterpol('Base IPCA'!$C$3:$C$13,'Base IPCA'!$E$3:$E$13,AH489,"Cubic","Extrapolate=Linear","MultiX=Average","Skip=True","Sort=True")</f>
        <v>#N/A Invalid Parameter: Interpolation value</v>
      </c>
      <c r="AJ489" s="43" t="str">
        <f ca="1"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101"/>
        <v>#REF!</v>
      </c>
      <c r="AI490" s="43" t="str">
        <f ca="1">_xll.BInterpol('Base IPCA'!$C$3:$C$13,'Base IPCA'!$E$3:$E$13,AH490,"Cubic","Extrapolate=Linear","MultiX=Average","Skip=True","Sort=True")</f>
        <v>#N/A Invalid Parameter: Interpolation value</v>
      </c>
      <c r="AJ490" s="43" t="str">
        <f ca="1"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101"/>
        <v>#REF!</v>
      </c>
      <c r="AI491" s="43" t="str">
        <f ca="1">_xll.BInterpol('Base IPCA'!$C$3:$C$13,'Base IPCA'!$E$3:$E$13,AH491,"Cubic","Extrapolate=Linear","MultiX=Average","Skip=True","Sort=True")</f>
        <v>#N/A Invalid Parameter: Interpolation value</v>
      </c>
      <c r="AJ491" s="43" t="str">
        <f ca="1"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101"/>
        <v>#REF!</v>
      </c>
      <c r="AI492" s="43" t="str">
        <f ca="1">_xll.BInterpol('Base IPCA'!$C$3:$C$13,'Base IPCA'!$E$3:$E$13,AH492,"Cubic","Extrapolate=Linear","MultiX=Average","Skip=True","Sort=True")</f>
        <v>#N/A Invalid Parameter: Interpolation value</v>
      </c>
      <c r="AJ492" s="43" t="str">
        <f ca="1"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101"/>
        <v>#REF!</v>
      </c>
      <c r="AI493" s="43" t="str">
        <f ca="1">_xll.BInterpol('Base IPCA'!$C$3:$C$13,'Base IPCA'!$E$3:$E$13,AH493,"Cubic","Extrapolate=Linear","MultiX=Average","Skip=True","Sort=True")</f>
        <v>#N/A Invalid Parameter: Interpolation value</v>
      </c>
      <c r="AJ493" s="43" t="str">
        <f ca="1"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101"/>
        <v>#REF!</v>
      </c>
      <c r="AI494" s="43" t="str">
        <f ca="1">_xll.BInterpol('Base IPCA'!$C$3:$C$13,'Base IPCA'!$E$3:$E$13,AH494,"Cubic","Extrapolate=Linear","MultiX=Average","Skip=True","Sort=True")</f>
        <v>#N/A Invalid Parameter: Interpolation value</v>
      </c>
      <c r="AJ494" s="43" t="str">
        <f ca="1"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101"/>
        <v>#REF!</v>
      </c>
      <c r="AI495" s="43" t="str">
        <f ca="1">_xll.BInterpol('Base IPCA'!$C$3:$C$13,'Base IPCA'!$E$3:$E$13,AH495,"Cubic","Extrapolate=Linear","MultiX=Average","Skip=True","Sort=True")</f>
        <v>#N/A Invalid Parameter: Interpolation value</v>
      </c>
      <c r="AJ495" s="43" t="str">
        <f ca="1"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101"/>
        <v>#REF!</v>
      </c>
      <c r="AI496" s="43" t="str">
        <f ca="1">_xll.BInterpol('Base IPCA'!$C$3:$C$13,'Base IPCA'!$E$3:$E$13,AH496,"Cubic","Extrapolate=Linear","MultiX=Average","Skip=True","Sort=True")</f>
        <v>#N/A Invalid Parameter: Interpolation value</v>
      </c>
      <c r="AJ496" s="43" t="str">
        <f ca="1"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101"/>
        <v>#REF!</v>
      </c>
      <c r="AI497" s="43" t="str">
        <f ca="1">_xll.BInterpol('Base IPCA'!$C$3:$C$13,'Base IPCA'!$E$3:$E$13,AH497,"Cubic","Extrapolate=Linear","MultiX=Average","Skip=True","Sort=True")</f>
        <v>#N/A Invalid Parameter: Interpolation value</v>
      </c>
      <c r="AJ497" s="43" t="str">
        <f ca="1"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101"/>
        <v>#REF!</v>
      </c>
      <c r="AI498" s="43" t="str">
        <f ca="1">_xll.BInterpol('Base IPCA'!$C$3:$C$13,'Base IPCA'!$E$3:$E$13,AH498,"Cubic","Extrapolate=Linear","MultiX=Average","Skip=True","Sort=True")</f>
        <v>#N/A Invalid Parameter: Interpolation value</v>
      </c>
      <c r="AJ498" s="43" t="str">
        <f ca="1"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101"/>
        <v>#REF!</v>
      </c>
      <c r="AI499" s="43" t="str">
        <f ca="1">_xll.BInterpol('Base IPCA'!$C$3:$C$13,'Base IPCA'!$E$3:$E$13,AH499,"Cubic","Extrapolate=Linear","MultiX=Average","Skip=True","Sort=True")</f>
        <v>#N/A Invalid Parameter: Interpolation value</v>
      </c>
      <c r="AJ499" s="43" t="str">
        <f ca="1"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101"/>
        <v>#REF!</v>
      </c>
      <c r="AI500" s="43" t="str">
        <f ca="1">_xll.BInterpol('Base IPCA'!$C$3:$C$13,'Base IPCA'!$E$3:$E$13,AH500,"Cubic","Extrapolate=Linear","MultiX=Average","Skip=True","Sort=True")</f>
        <v>#N/A Invalid Parameter: Interpolation value</v>
      </c>
      <c r="AJ500" s="43" t="str">
        <f ca="1"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101"/>
        <v>#REF!</v>
      </c>
      <c r="AI501" s="43" t="str">
        <f ca="1">_xll.BInterpol('Base IPCA'!$C$3:$C$13,'Base IPCA'!$E$3:$E$13,AH501,"Cubic","Extrapolate=Linear","MultiX=Average","Skip=True","Sort=True")</f>
        <v>#N/A Invalid Parameter: Interpolation value</v>
      </c>
      <c r="AJ501" s="43" t="str">
        <f ca="1"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101"/>
        <v>#REF!</v>
      </c>
      <c r="AI502" s="43" t="str">
        <f ca="1">_xll.BInterpol('Base IPCA'!$C$3:$C$13,'Base IPCA'!$E$3:$E$13,AH502,"Cubic","Extrapolate=Linear","MultiX=Average","Skip=True","Sort=True")</f>
        <v>#N/A Invalid Parameter: Interpolation value</v>
      </c>
      <c r="AJ502" s="43" t="str">
        <f ca="1"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101"/>
        <v>#REF!</v>
      </c>
      <c r="AI503" s="43" t="str">
        <f ca="1">_xll.BInterpol('Base IPCA'!$C$3:$C$13,'Base IPCA'!$E$3:$E$13,AH503,"Cubic","Extrapolate=Linear","MultiX=Average","Skip=True","Sort=True")</f>
        <v>#N/A Invalid Parameter: Interpolation value</v>
      </c>
      <c r="AJ503" s="43" t="str">
        <f ca="1"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101"/>
        <v>#REF!</v>
      </c>
      <c r="AI504" s="43" t="str">
        <f ca="1">_xll.BInterpol('Base IPCA'!$C$3:$C$13,'Base IPCA'!$E$3:$E$13,AH504,"Cubic","Extrapolate=Linear","MultiX=Average","Skip=True","Sort=True")</f>
        <v>#N/A Invalid Parameter: Interpolation value</v>
      </c>
      <c r="AJ504" s="43" t="str">
        <f ca="1"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101"/>
        <v>#REF!</v>
      </c>
      <c r="AI505" s="43" t="str">
        <f ca="1">_xll.BInterpol('Base IPCA'!$C$3:$C$13,'Base IPCA'!$E$3:$E$13,AH505,"Cubic","Extrapolate=Linear","MultiX=Average","Skip=True","Sort=True")</f>
        <v>#N/A Invalid Parameter: Interpolation value</v>
      </c>
      <c r="AJ505" s="43" t="str">
        <f ca="1"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101"/>
        <v>#REF!</v>
      </c>
      <c r="AI506" s="43" t="str">
        <f ca="1">_xll.BInterpol('Base IPCA'!$C$3:$C$13,'Base IPCA'!$E$3:$E$13,AH506,"Cubic","Extrapolate=Linear","MultiX=Average","Skip=True","Sort=True")</f>
        <v>#N/A Invalid Parameter: Interpolation value</v>
      </c>
      <c r="AJ506" s="43" t="str">
        <f ca="1"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101"/>
        <v>#REF!</v>
      </c>
      <c r="AI507" s="43" t="str">
        <f ca="1">_xll.BInterpol('Base IPCA'!$C$3:$C$13,'Base IPCA'!$E$3:$E$13,AH507,"Cubic","Extrapolate=Linear","MultiX=Average","Skip=True","Sort=True")</f>
        <v>#N/A Invalid Parameter: Interpolation value</v>
      </c>
      <c r="AJ507" s="43" t="str">
        <f ca="1"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101"/>
        <v>#REF!</v>
      </c>
      <c r="AI508" s="43" t="str">
        <f ca="1">_xll.BInterpol('Base IPCA'!$C$3:$C$13,'Base IPCA'!$E$3:$E$13,AH508,"Cubic","Extrapolate=Linear","MultiX=Average","Skip=True","Sort=True")</f>
        <v>#N/A Invalid Parameter: Interpolation value</v>
      </c>
      <c r="AJ508" s="43" t="str">
        <f ca="1"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101"/>
        <v>#REF!</v>
      </c>
      <c r="AI509" s="43" t="str">
        <f ca="1">_xll.BInterpol('Base IPCA'!$C$3:$C$13,'Base IPCA'!$E$3:$E$13,AH509,"Cubic","Extrapolate=Linear","MultiX=Average","Skip=True","Sort=True")</f>
        <v>#N/A Invalid Parameter: Interpolation value</v>
      </c>
      <c r="AJ509" s="43" t="str">
        <f ca="1"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101"/>
        <v>#REF!</v>
      </c>
      <c r="AI510" s="43" t="str">
        <f ca="1">_xll.BInterpol('Base IPCA'!$C$3:$C$13,'Base IPCA'!$E$3:$E$13,AH510,"Cubic","Extrapolate=Linear","MultiX=Average","Skip=True","Sort=True")</f>
        <v>#N/A Invalid Parameter: Interpolation value</v>
      </c>
      <c r="AJ510" s="43" t="str">
        <f ca="1"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101"/>
        <v>#REF!</v>
      </c>
      <c r="AI511" s="43" t="str">
        <f ca="1">_xll.BInterpol('Base IPCA'!$C$3:$C$13,'Base IPCA'!$E$3:$E$13,AH511,"Cubic","Extrapolate=Linear","MultiX=Average","Skip=True","Sort=True")</f>
        <v>#N/A Invalid Parameter: Interpolation value</v>
      </c>
      <c r="AJ511" s="43" t="str">
        <f ca="1"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101"/>
        <v>#REF!</v>
      </c>
      <c r="AI512" s="43" t="str">
        <f ca="1">_xll.BInterpol('Base IPCA'!$C$3:$C$13,'Base IPCA'!$E$3:$E$13,AH512,"Cubic","Extrapolate=Linear","MultiX=Average","Skip=True","Sort=True")</f>
        <v>#N/A Invalid Parameter: Interpolation value</v>
      </c>
      <c r="AJ512" s="43" t="str">
        <f ca="1"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101"/>
        <v>#REF!</v>
      </c>
      <c r="AI513" s="43" t="str">
        <f ca="1">_xll.BInterpol('Base IPCA'!$C$3:$C$13,'Base IPCA'!$E$3:$E$13,AH513,"Cubic","Extrapolate=Linear","MultiX=Average","Skip=True","Sort=True")</f>
        <v>#N/A Invalid Parameter: Interpolation value</v>
      </c>
      <c r="AJ513" s="43" t="str">
        <f ca="1"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101"/>
        <v>#REF!</v>
      </c>
      <c r="AI514" s="43" t="str">
        <f ca="1">_xll.BInterpol('Base IPCA'!$C$3:$C$13,'Base IPCA'!$E$3:$E$13,AH514,"Cubic","Extrapolate=Linear","MultiX=Average","Skip=True","Sort=True")</f>
        <v>#N/A Invalid Parameter: Interpolation value</v>
      </c>
      <c r="AJ514" s="43" t="str">
        <f ca="1"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101"/>
        <v>#REF!</v>
      </c>
      <c r="AI515" s="43" t="str">
        <f ca="1">_xll.BInterpol('Base IPCA'!$C$3:$C$13,'Base IPCA'!$E$3:$E$13,AH515,"Cubic","Extrapolate=Linear","MultiX=Average","Skip=True","Sort=True")</f>
        <v>#N/A Invalid Parameter: Interpolation value</v>
      </c>
      <c r="AJ515" s="43" t="str">
        <f ca="1"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101"/>
        <v>#REF!</v>
      </c>
      <c r="AI516" s="43" t="str">
        <f ca="1">_xll.BInterpol('Base IPCA'!$C$3:$C$13,'Base IPCA'!$E$3:$E$13,AH516,"Cubic","Extrapolate=Linear","MultiX=Average","Skip=True","Sort=True")</f>
        <v>#N/A Invalid Parameter: Interpolation value</v>
      </c>
      <c r="AJ516" s="43" t="str">
        <f ca="1"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101"/>
        <v>#REF!</v>
      </c>
      <c r="AI517" s="43" t="str">
        <f ca="1">_xll.BInterpol('Base IPCA'!$C$3:$C$13,'Base IPCA'!$E$3:$E$13,AH517,"Cubic","Extrapolate=Linear","MultiX=Average","Skip=True","Sort=True")</f>
        <v>#N/A Invalid Parameter: Interpolation value</v>
      </c>
      <c r="AJ517" s="43" t="str">
        <f ca="1"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2">AH517+1</f>
        <v>#REF!</v>
      </c>
      <c r="AI518" s="43" t="str">
        <f ca="1">_xll.BInterpol('Base IPCA'!$C$3:$C$13,'Base IPCA'!$E$3:$E$13,AH518,"Cubic","Extrapolate=Linear","MultiX=Average","Skip=True","Sort=True")</f>
        <v>#N/A Invalid Parameter: Interpolation value</v>
      </c>
      <c r="AJ518" s="43" t="str">
        <f ca="1"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102"/>
        <v>#REF!</v>
      </c>
      <c r="AI519" s="43" t="str">
        <f ca="1">_xll.BInterpol('Base IPCA'!$C$3:$C$13,'Base IPCA'!$E$3:$E$13,AH519,"Cubic","Extrapolate=Linear","MultiX=Average","Skip=True","Sort=True")</f>
        <v>#N/A Invalid Parameter: Interpolation value</v>
      </c>
      <c r="AJ519" s="43" t="str">
        <f ca="1"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102"/>
        <v>#REF!</v>
      </c>
      <c r="AI520" s="43" t="str">
        <f ca="1">_xll.BInterpol('Base IPCA'!$C$3:$C$13,'Base IPCA'!$E$3:$E$13,AH520,"Cubic","Extrapolate=Linear","MultiX=Average","Skip=True","Sort=True")</f>
        <v>#N/A Invalid Parameter: Interpolation value</v>
      </c>
      <c r="AJ520" s="43" t="str">
        <f ca="1"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102"/>
        <v>#REF!</v>
      </c>
      <c r="AI521" s="43" t="str">
        <f ca="1">_xll.BInterpol('Base IPCA'!$C$3:$C$13,'Base IPCA'!$E$3:$E$13,AH521,"Cubic","Extrapolate=Linear","MultiX=Average","Skip=True","Sort=True")</f>
        <v>#N/A Invalid Parameter: Interpolation value</v>
      </c>
      <c r="AJ521" s="43" t="str">
        <f ca="1"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102"/>
        <v>#REF!</v>
      </c>
      <c r="AI522" s="43" t="str">
        <f ca="1">_xll.BInterpol('Base IPCA'!$C$3:$C$13,'Base IPCA'!$E$3:$E$13,AH522,"Cubic","Extrapolate=Linear","MultiX=Average","Skip=True","Sort=True")</f>
        <v>#N/A Invalid Parameter: Interpolation value</v>
      </c>
      <c r="AJ522" s="43" t="str">
        <f ca="1"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102"/>
        <v>#REF!</v>
      </c>
      <c r="AI523" s="43" t="str">
        <f ca="1">_xll.BInterpol('Base IPCA'!$C$3:$C$13,'Base IPCA'!$E$3:$E$13,AH523,"Cubic","Extrapolate=Linear","MultiX=Average","Skip=True","Sort=True")</f>
        <v>#N/A Invalid Parameter: Interpolation value</v>
      </c>
      <c r="AJ523" s="43" t="str">
        <f ca="1"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102"/>
        <v>#REF!</v>
      </c>
      <c r="AI524" s="43" t="str">
        <f ca="1">_xll.BInterpol('Base IPCA'!$C$3:$C$13,'Base IPCA'!$E$3:$E$13,AH524,"Cubic","Extrapolate=Linear","MultiX=Average","Skip=True","Sort=True")</f>
        <v>#N/A Invalid Parameter: Interpolation value</v>
      </c>
      <c r="AJ524" s="43" t="str">
        <f ca="1"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102"/>
        <v>#REF!</v>
      </c>
      <c r="AI525" s="43" t="str">
        <f ca="1">_xll.BInterpol('Base IPCA'!$C$3:$C$13,'Base IPCA'!$E$3:$E$13,AH525,"Cubic","Extrapolate=Linear","MultiX=Average","Skip=True","Sort=True")</f>
        <v>#N/A Invalid Parameter: Interpolation value</v>
      </c>
      <c r="AJ525" s="43" t="str">
        <f ca="1"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102"/>
        <v>#REF!</v>
      </c>
      <c r="AI526" s="43" t="str">
        <f ca="1">_xll.BInterpol('Base IPCA'!$C$3:$C$13,'Base IPCA'!$E$3:$E$13,AH526,"Cubic","Extrapolate=Linear","MultiX=Average","Skip=True","Sort=True")</f>
        <v>#N/A Invalid Parameter: Interpolation value</v>
      </c>
      <c r="AJ526" s="43" t="str">
        <f ca="1"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102"/>
        <v>#REF!</v>
      </c>
      <c r="AI527" s="43" t="str">
        <f ca="1">_xll.BInterpol('Base IPCA'!$C$3:$C$13,'Base IPCA'!$E$3:$E$13,AH527,"Cubic","Extrapolate=Linear","MultiX=Average","Skip=True","Sort=True")</f>
        <v>#N/A Invalid Parameter: Interpolation value</v>
      </c>
      <c r="AJ527" s="43" t="str">
        <f ca="1"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102"/>
        <v>#REF!</v>
      </c>
      <c r="AI528" s="43" t="str">
        <f ca="1">_xll.BInterpol('Base IPCA'!$C$3:$C$13,'Base IPCA'!$E$3:$E$13,AH528,"Cubic","Extrapolate=Linear","MultiX=Average","Skip=True","Sort=True")</f>
        <v>#N/A Invalid Parameter: Interpolation value</v>
      </c>
      <c r="AJ528" s="43" t="str">
        <f ca="1"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102"/>
        <v>#REF!</v>
      </c>
      <c r="AI529" s="43" t="str">
        <f ca="1">_xll.BInterpol('Base IPCA'!$C$3:$C$13,'Base IPCA'!$E$3:$E$13,AH529,"Cubic","Extrapolate=Linear","MultiX=Average","Skip=True","Sort=True")</f>
        <v>#N/A Invalid Parameter: Interpolation value</v>
      </c>
      <c r="AJ529" s="43" t="str">
        <f ca="1"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102"/>
        <v>#REF!</v>
      </c>
      <c r="AI530" s="43" t="str">
        <f ca="1">_xll.BInterpol('Base IPCA'!$C$3:$C$13,'Base IPCA'!$E$3:$E$13,AH530,"Cubic","Extrapolate=Linear","MultiX=Average","Skip=True","Sort=True")</f>
        <v>#N/A Invalid Parameter: Interpolation value</v>
      </c>
      <c r="AJ530" s="43" t="str">
        <f ca="1"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102"/>
        <v>#REF!</v>
      </c>
      <c r="AI531" s="43" t="str">
        <f ca="1">_xll.BInterpol('Base IPCA'!$C$3:$C$13,'Base IPCA'!$E$3:$E$13,AH531,"Cubic","Extrapolate=Linear","MultiX=Average","Skip=True","Sort=True")</f>
        <v>#N/A Invalid Parameter: Interpolation value</v>
      </c>
      <c r="AJ531" s="43" t="str">
        <f ca="1"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102"/>
        <v>#REF!</v>
      </c>
      <c r="AI532" s="43" t="str">
        <f ca="1">_xll.BInterpol('Base IPCA'!$C$3:$C$13,'Base IPCA'!$E$3:$E$13,AH532,"Cubic","Extrapolate=Linear","MultiX=Average","Skip=True","Sort=True")</f>
        <v>#N/A Invalid Parameter: Interpolation value</v>
      </c>
      <c r="AJ532" s="43" t="str">
        <f ca="1"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102"/>
        <v>#REF!</v>
      </c>
      <c r="AI533" s="43" t="str">
        <f ca="1">_xll.BInterpol('Base IPCA'!$C$3:$C$13,'Base IPCA'!$E$3:$E$13,AH533,"Cubic","Extrapolate=Linear","MultiX=Average","Skip=True","Sort=True")</f>
        <v>#N/A Invalid Parameter: Interpolation value</v>
      </c>
      <c r="AJ533" s="43" t="str">
        <f ca="1"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102"/>
        <v>#REF!</v>
      </c>
      <c r="AI534" s="43" t="str">
        <f ca="1">_xll.BInterpol('Base IPCA'!$C$3:$C$13,'Base IPCA'!$E$3:$E$13,AH534,"Cubic","Extrapolate=Linear","MultiX=Average","Skip=True","Sort=True")</f>
        <v>#N/A Invalid Parameter: Interpolation value</v>
      </c>
      <c r="AJ534" s="43" t="str">
        <f ca="1"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102"/>
        <v>#REF!</v>
      </c>
      <c r="AI535" s="43" t="str">
        <f ca="1">_xll.BInterpol('Base IPCA'!$C$3:$C$13,'Base IPCA'!$E$3:$E$13,AH535,"Cubic","Extrapolate=Linear","MultiX=Average","Skip=True","Sort=True")</f>
        <v>#N/A Invalid Parameter: Interpolation value</v>
      </c>
      <c r="AJ535" s="43" t="str">
        <f ca="1"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102"/>
        <v>#REF!</v>
      </c>
      <c r="AI536" s="43" t="str">
        <f ca="1">_xll.BInterpol('Base IPCA'!$C$3:$C$13,'Base IPCA'!$E$3:$E$13,AH536,"Cubic","Extrapolate=Linear","MultiX=Average","Skip=True","Sort=True")</f>
        <v>#N/A Invalid Parameter: Interpolation value</v>
      </c>
      <c r="AJ536" s="43" t="str">
        <f ca="1"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102"/>
        <v>#REF!</v>
      </c>
      <c r="AI537" s="43" t="str">
        <f ca="1">_xll.BInterpol('Base IPCA'!$C$3:$C$13,'Base IPCA'!$E$3:$E$13,AH537,"Cubic","Extrapolate=Linear","MultiX=Average","Skip=True","Sort=True")</f>
        <v>#N/A Invalid Parameter: Interpolation value</v>
      </c>
      <c r="AJ537" s="43" t="str">
        <f ca="1"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102"/>
        <v>#REF!</v>
      </c>
      <c r="AI538" s="43" t="str">
        <f ca="1">_xll.BInterpol('Base IPCA'!$C$3:$C$13,'Base IPCA'!$E$3:$E$13,AH538,"Cubic","Extrapolate=Linear","MultiX=Average","Skip=True","Sort=True")</f>
        <v>#N/A Invalid Parameter: Interpolation value</v>
      </c>
      <c r="AJ538" s="43" t="str">
        <f ca="1"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102"/>
        <v>#REF!</v>
      </c>
      <c r="AI539" s="43" t="str">
        <f ca="1">_xll.BInterpol('Base IPCA'!$C$3:$C$13,'Base IPCA'!$E$3:$E$13,AH539,"Cubic","Extrapolate=Linear","MultiX=Average","Skip=True","Sort=True")</f>
        <v>#N/A Invalid Parameter: Interpolation value</v>
      </c>
      <c r="AJ539" s="43" t="str">
        <f ca="1"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102"/>
        <v>#REF!</v>
      </c>
      <c r="AI540" s="43" t="str">
        <f ca="1">_xll.BInterpol('Base IPCA'!$C$3:$C$13,'Base IPCA'!$E$3:$E$13,AH540,"Cubic","Extrapolate=Linear","MultiX=Average","Skip=True","Sort=True")</f>
        <v>#N/A Invalid Parameter: Interpolation value</v>
      </c>
      <c r="AJ540" s="43" t="str">
        <f ca="1"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102"/>
        <v>#REF!</v>
      </c>
      <c r="AI541" s="43" t="str">
        <f ca="1">_xll.BInterpol('Base IPCA'!$C$3:$C$13,'Base IPCA'!$E$3:$E$13,AH541,"Cubic","Extrapolate=Linear","MultiX=Average","Skip=True","Sort=True")</f>
        <v>#N/A Invalid Parameter: Interpolation value</v>
      </c>
      <c r="AJ541" s="43" t="str">
        <f ca="1"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102"/>
        <v>#REF!</v>
      </c>
      <c r="AI542" s="43" t="str">
        <f ca="1">_xll.BInterpol('Base IPCA'!$C$3:$C$13,'Base IPCA'!$E$3:$E$13,AH542,"Cubic","Extrapolate=Linear","MultiX=Average","Skip=True","Sort=True")</f>
        <v>#N/A Invalid Parameter: Interpolation value</v>
      </c>
      <c r="AJ542" s="43" t="str">
        <f ca="1"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102"/>
        <v>#REF!</v>
      </c>
      <c r="AI543" s="43" t="str">
        <f ca="1">_xll.BInterpol('Base IPCA'!$C$3:$C$13,'Base IPCA'!$E$3:$E$13,AH543,"Cubic","Extrapolate=Linear","MultiX=Average","Skip=True","Sort=True")</f>
        <v>#N/A Invalid Parameter: Interpolation value</v>
      </c>
      <c r="AJ543" s="43" t="str">
        <f ca="1"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102"/>
        <v>#REF!</v>
      </c>
      <c r="AI544" s="43" t="str">
        <f ca="1">_xll.BInterpol('Base IPCA'!$C$3:$C$13,'Base IPCA'!$E$3:$E$13,AH544,"Cubic","Extrapolate=Linear","MultiX=Average","Skip=True","Sort=True")</f>
        <v>#N/A Invalid Parameter: Interpolation value</v>
      </c>
      <c r="AJ544" s="43" t="str">
        <f ca="1"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102"/>
        <v>#REF!</v>
      </c>
      <c r="AI545" s="43" t="str">
        <f ca="1">_xll.BInterpol('Base IPCA'!$C$3:$C$13,'Base IPCA'!$E$3:$E$13,AH545,"Cubic","Extrapolate=Linear","MultiX=Average","Skip=True","Sort=True")</f>
        <v>#N/A Invalid Parameter: Interpolation value</v>
      </c>
      <c r="AJ545" s="43" t="str">
        <f ca="1"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102"/>
        <v>#REF!</v>
      </c>
      <c r="AI546" s="43" t="str">
        <f ca="1">_xll.BInterpol('Base IPCA'!$C$3:$C$13,'Base IPCA'!$E$3:$E$13,AH546,"Cubic","Extrapolate=Linear","MultiX=Average","Skip=True","Sort=True")</f>
        <v>#N/A Invalid Parameter: Interpolation value</v>
      </c>
      <c r="AJ546" s="43" t="str">
        <f ca="1"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102"/>
        <v>#REF!</v>
      </c>
      <c r="AI547" s="43" t="str">
        <f ca="1">_xll.BInterpol('Base IPCA'!$C$3:$C$13,'Base IPCA'!$E$3:$E$13,AH547,"Cubic","Extrapolate=Linear","MultiX=Average","Skip=True","Sort=True")</f>
        <v>#N/A Invalid Parameter: Interpolation value</v>
      </c>
      <c r="AJ547" s="43" t="str">
        <f ca="1"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102"/>
        <v>#REF!</v>
      </c>
      <c r="AI548" s="43" t="str">
        <f ca="1">_xll.BInterpol('Base IPCA'!$C$3:$C$13,'Base IPCA'!$E$3:$E$13,AH548,"Cubic","Extrapolate=Linear","MultiX=Average","Skip=True","Sort=True")</f>
        <v>#N/A Invalid Parameter: Interpolation value</v>
      </c>
      <c r="AJ548" s="43" t="str">
        <f ca="1"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102"/>
        <v>#REF!</v>
      </c>
      <c r="AI549" s="43" t="str">
        <f ca="1">_xll.BInterpol('Base IPCA'!$C$3:$C$13,'Base IPCA'!$E$3:$E$13,AH549,"Cubic","Extrapolate=Linear","MultiX=Average","Skip=True","Sort=True")</f>
        <v>#N/A Invalid Parameter: Interpolation value</v>
      </c>
      <c r="AJ549" s="43" t="str">
        <f ca="1"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102"/>
        <v>#REF!</v>
      </c>
      <c r="AI550" s="43" t="str">
        <f ca="1">_xll.BInterpol('Base IPCA'!$C$3:$C$13,'Base IPCA'!$E$3:$E$13,AH550,"Cubic","Extrapolate=Linear","MultiX=Average","Skip=True","Sort=True")</f>
        <v>#N/A Invalid Parameter: Interpolation value</v>
      </c>
      <c r="AJ550" s="43" t="str">
        <f ca="1"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102"/>
        <v>#REF!</v>
      </c>
      <c r="AI551" s="43" t="str">
        <f ca="1">_xll.BInterpol('Base IPCA'!$C$3:$C$13,'Base IPCA'!$E$3:$E$13,AH551,"Cubic","Extrapolate=Linear","MultiX=Average","Skip=True","Sort=True")</f>
        <v>#N/A Invalid Parameter: Interpolation value</v>
      </c>
      <c r="AJ551" s="43" t="str">
        <f ca="1"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102"/>
        <v>#REF!</v>
      </c>
      <c r="AI552" s="43" t="str">
        <f ca="1">_xll.BInterpol('Base IPCA'!$C$3:$C$13,'Base IPCA'!$E$3:$E$13,AH552,"Cubic","Extrapolate=Linear","MultiX=Average","Skip=True","Sort=True")</f>
        <v>#N/A Invalid Parameter: Interpolation value</v>
      </c>
      <c r="AJ552" s="43" t="str">
        <f ca="1"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102"/>
        <v>#REF!</v>
      </c>
      <c r="AI553" s="43" t="str">
        <f ca="1">_xll.BInterpol('Base IPCA'!$C$3:$C$13,'Base IPCA'!$E$3:$E$13,AH553,"Cubic","Extrapolate=Linear","MultiX=Average","Skip=True","Sort=True")</f>
        <v>#N/A Invalid Parameter: Interpolation value</v>
      </c>
      <c r="AJ553" s="43" t="str">
        <f ca="1"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102"/>
        <v>#REF!</v>
      </c>
      <c r="AI554" s="43" t="str">
        <f ca="1">_xll.BInterpol('Base IPCA'!$C$3:$C$13,'Base IPCA'!$E$3:$E$13,AH554,"Cubic","Extrapolate=Linear","MultiX=Average","Skip=True","Sort=True")</f>
        <v>#N/A Invalid Parameter: Interpolation value</v>
      </c>
      <c r="AJ554" s="43" t="str">
        <f ca="1"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102"/>
        <v>#REF!</v>
      </c>
      <c r="AI555" s="43" t="str">
        <f ca="1">_xll.BInterpol('Base IPCA'!$C$3:$C$13,'Base IPCA'!$E$3:$E$13,AH555,"Cubic","Extrapolate=Linear","MultiX=Average","Skip=True","Sort=True")</f>
        <v>#N/A Invalid Parameter: Interpolation value</v>
      </c>
      <c r="AJ555" s="43" t="str">
        <f ca="1"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102"/>
        <v>#REF!</v>
      </c>
      <c r="AI556" s="43" t="str">
        <f ca="1">_xll.BInterpol('Base IPCA'!$C$3:$C$13,'Base IPCA'!$E$3:$E$13,AH556,"Cubic","Extrapolate=Linear","MultiX=Average","Skip=True","Sort=True")</f>
        <v>#N/A Invalid Parameter: Interpolation value</v>
      </c>
      <c r="AJ556" s="43" t="str">
        <f ca="1"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102"/>
        <v>#REF!</v>
      </c>
      <c r="AI557" s="43" t="str">
        <f ca="1">_xll.BInterpol('Base IPCA'!$C$3:$C$13,'Base IPCA'!$E$3:$E$13,AH557,"Cubic","Extrapolate=Linear","MultiX=Average","Skip=True","Sort=True")</f>
        <v>#N/A Invalid Parameter: Interpolation value</v>
      </c>
      <c r="AJ557" s="43" t="str">
        <f ca="1"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102"/>
        <v>#REF!</v>
      </c>
      <c r="AI558" s="43" t="str">
        <f ca="1">_xll.BInterpol('Base IPCA'!$C$3:$C$13,'Base IPCA'!$E$3:$E$13,AH558,"Cubic","Extrapolate=Linear","MultiX=Average","Skip=True","Sort=True")</f>
        <v>#N/A Invalid Parameter: Interpolation value</v>
      </c>
      <c r="AJ558" s="43" t="str">
        <f ca="1"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102"/>
        <v>#REF!</v>
      </c>
      <c r="AI559" s="43" t="str">
        <f ca="1">_xll.BInterpol('Base IPCA'!$C$3:$C$13,'Base IPCA'!$E$3:$E$13,AH559,"Cubic","Extrapolate=Linear","MultiX=Average","Skip=True","Sort=True")</f>
        <v>#N/A Invalid Parameter: Interpolation value</v>
      </c>
      <c r="AJ559" s="43" t="str">
        <f ca="1"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102"/>
        <v>#REF!</v>
      </c>
      <c r="AI560" s="43" t="str">
        <f ca="1">_xll.BInterpol('Base IPCA'!$C$3:$C$13,'Base IPCA'!$E$3:$E$13,AH560,"Cubic","Extrapolate=Linear","MultiX=Average","Skip=True","Sort=True")</f>
        <v>#N/A Invalid Parameter: Interpolation value</v>
      </c>
      <c r="AJ560" s="43" t="str">
        <f ca="1"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102"/>
        <v>#REF!</v>
      </c>
      <c r="AI561" s="43" t="str">
        <f ca="1">_xll.BInterpol('Base IPCA'!$C$3:$C$13,'Base IPCA'!$E$3:$E$13,AH561,"Cubic","Extrapolate=Linear","MultiX=Average","Skip=True","Sort=True")</f>
        <v>#N/A Invalid Parameter: Interpolation value</v>
      </c>
      <c r="AJ561" s="43" t="str">
        <f ca="1"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102"/>
        <v>#REF!</v>
      </c>
      <c r="AI562" s="43" t="str">
        <f ca="1">_xll.BInterpol('Base IPCA'!$C$3:$C$13,'Base IPCA'!$E$3:$E$13,AH562,"Cubic","Extrapolate=Linear","MultiX=Average","Skip=True","Sort=True")</f>
        <v>#N/A Invalid Parameter: Interpolation value</v>
      </c>
      <c r="AJ562" s="43" t="str">
        <f ca="1"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102"/>
        <v>#REF!</v>
      </c>
      <c r="AI563" s="43" t="str">
        <f ca="1">_xll.BInterpol('Base IPCA'!$C$3:$C$13,'Base IPCA'!$E$3:$E$13,AH563,"Cubic","Extrapolate=Linear","MultiX=Average","Skip=True","Sort=True")</f>
        <v>#N/A Invalid Parameter: Interpolation value</v>
      </c>
      <c r="AJ563" s="43" t="str">
        <f ca="1"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102"/>
        <v>#REF!</v>
      </c>
      <c r="AI564" s="43" t="str">
        <f ca="1">_xll.BInterpol('Base IPCA'!$C$3:$C$13,'Base IPCA'!$E$3:$E$13,AH564,"Cubic","Extrapolate=Linear","MultiX=Average","Skip=True","Sort=True")</f>
        <v>#N/A Invalid Parameter: Interpolation value</v>
      </c>
      <c r="AJ564" s="43" t="str">
        <f ca="1"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102"/>
        <v>#REF!</v>
      </c>
      <c r="AI565" s="43" t="str">
        <f ca="1">_xll.BInterpol('Base IPCA'!$C$3:$C$13,'Base IPCA'!$E$3:$E$13,AH565,"Cubic","Extrapolate=Linear","MultiX=Average","Skip=True","Sort=True")</f>
        <v>#N/A Invalid Parameter: Interpolation value</v>
      </c>
      <c r="AJ565" s="43" t="str">
        <f ca="1"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102"/>
        <v>#REF!</v>
      </c>
      <c r="AI566" s="43" t="str">
        <f ca="1">_xll.BInterpol('Base IPCA'!$C$3:$C$13,'Base IPCA'!$E$3:$E$13,AH566,"Cubic","Extrapolate=Linear","MultiX=Average","Skip=True","Sort=True")</f>
        <v>#N/A Invalid Parameter: Interpolation value</v>
      </c>
      <c r="AJ566" s="43" t="str">
        <f ca="1"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102"/>
        <v>#REF!</v>
      </c>
      <c r="AI567" s="43" t="str">
        <f ca="1">_xll.BInterpol('Base IPCA'!$C$3:$C$13,'Base IPCA'!$E$3:$E$13,AH567,"Cubic","Extrapolate=Linear","MultiX=Average","Skip=True","Sort=True")</f>
        <v>#N/A Invalid Parameter: Interpolation value</v>
      </c>
      <c r="AJ567" s="43" t="str">
        <f ca="1"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102"/>
        <v>#REF!</v>
      </c>
      <c r="AI568" s="43" t="str">
        <f ca="1">_xll.BInterpol('Base IPCA'!$C$3:$C$13,'Base IPCA'!$E$3:$E$13,AH568,"Cubic","Extrapolate=Linear","MultiX=Average","Skip=True","Sort=True")</f>
        <v>#N/A Invalid Parameter: Interpolation value</v>
      </c>
      <c r="AJ568" s="43" t="str">
        <f ca="1"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102"/>
        <v>#REF!</v>
      </c>
      <c r="AI569" s="43" t="str">
        <f ca="1">_xll.BInterpol('Base IPCA'!$C$3:$C$13,'Base IPCA'!$E$3:$E$13,AH569,"Cubic","Extrapolate=Linear","MultiX=Average","Skip=True","Sort=True")</f>
        <v>#N/A Invalid Parameter: Interpolation value</v>
      </c>
      <c r="AJ569" s="43" t="str">
        <f ca="1"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102"/>
        <v>#REF!</v>
      </c>
      <c r="AI570" s="43" t="str">
        <f ca="1">_xll.BInterpol('Base IPCA'!$C$3:$C$13,'Base IPCA'!$E$3:$E$13,AH570,"Cubic","Extrapolate=Linear","MultiX=Average","Skip=True","Sort=True")</f>
        <v>#N/A Invalid Parameter: Interpolation value</v>
      </c>
      <c r="AJ570" s="43" t="str">
        <f ca="1"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102"/>
        <v>#REF!</v>
      </c>
      <c r="AI571" s="43" t="str">
        <f ca="1">_xll.BInterpol('Base IPCA'!$C$3:$C$13,'Base IPCA'!$E$3:$E$13,AH571,"Cubic","Extrapolate=Linear","MultiX=Average","Skip=True","Sort=True")</f>
        <v>#N/A Invalid Parameter: Interpolation value</v>
      </c>
      <c r="AJ571" s="43" t="str">
        <f ca="1"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102"/>
        <v>#REF!</v>
      </c>
      <c r="AI572" s="43" t="str">
        <f ca="1">_xll.BInterpol('Base IPCA'!$C$3:$C$13,'Base IPCA'!$E$3:$E$13,AH572,"Cubic","Extrapolate=Linear","MultiX=Average","Skip=True","Sort=True")</f>
        <v>#N/A Invalid Parameter: Interpolation value</v>
      </c>
      <c r="AJ572" s="43" t="str">
        <f ca="1"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102"/>
        <v>#REF!</v>
      </c>
      <c r="AI573" s="43" t="str">
        <f ca="1">_xll.BInterpol('Base IPCA'!$C$3:$C$13,'Base IPCA'!$E$3:$E$13,AH573,"Cubic","Extrapolate=Linear","MultiX=Average","Skip=True","Sort=True")</f>
        <v>#N/A Invalid Parameter: Interpolation value</v>
      </c>
      <c r="AJ573" s="43" t="str">
        <f ca="1"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102"/>
        <v>#REF!</v>
      </c>
      <c r="AI574" s="43" t="str">
        <f ca="1">_xll.BInterpol('Base IPCA'!$C$3:$C$13,'Base IPCA'!$E$3:$E$13,AH574,"Cubic","Extrapolate=Linear","MultiX=Average","Skip=True","Sort=True")</f>
        <v>#N/A Invalid Parameter: Interpolation value</v>
      </c>
      <c r="AJ574" s="43" t="str">
        <f ca="1"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102"/>
        <v>#REF!</v>
      </c>
      <c r="AI575" s="43" t="str">
        <f ca="1">_xll.BInterpol('Base IPCA'!$C$3:$C$13,'Base IPCA'!$E$3:$E$13,AH575,"Cubic","Extrapolate=Linear","MultiX=Average","Skip=True","Sort=True")</f>
        <v>#N/A Invalid Parameter: Interpolation value</v>
      </c>
      <c r="AJ575" s="43" t="str">
        <f ca="1"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102"/>
        <v>#REF!</v>
      </c>
      <c r="AI576" s="43" t="str">
        <f ca="1">_xll.BInterpol('Base IPCA'!$C$3:$C$13,'Base IPCA'!$E$3:$E$13,AH576,"Cubic","Extrapolate=Linear","MultiX=Average","Skip=True","Sort=True")</f>
        <v>#N/A Invalid Parameter: Interpolation value</v>
      </c>
      <c r="AJ576" s="43" t="str">
        <f ca="1"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102"/>
        <v>#REF!</v>
      </c>
      <c r="AI577" s="43" t="str">
        <f ca="1">_xll.BInterpol('Base IPCA'!$C$3:$C$13,'Base IPCA'!$E$3:$E$13,AH577,"Cubic","Extrapolate=Linear","MultiX=Average","Skip=True","Sort=True")</f>
        <v>#N/A Invalid Parameter: Interpolation value</v>
      </c>
      <c r="AJ577" s="43" t="str">
        <f ca="1"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102"/>
        <v>#REF!</v>
      </c>
      <c r="AI578" s="43" t="str">
        <f ca="1">_xll.BInterpol('Base IPCA'!$C$3:$C$13,'Base IPCA'!$E$3:$E$13,AH578,"Cubic","Extrapolate=Linear","MultiX=Average","Skip=True","Sort=True")</f>
        <v>#N/A Invalid Parameter: Interpolation value</v>
      </c>
      <c r="AJ578" s="43" t="str">
        <f ca="1"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102"/>
        <v>#REF!</v>
      </c>
      <c r="AI579" s="43" t="str">
        <f ca="1">_xll.BInterpol('Base IPCA'!$C$3:$C$13,'Base IPCA'!$E$3:$E$13,AH579,"Cubic","Extrapolate=Linear","MultiX=Average","Skip=True","Sort=True")</f>
        <v>#N/A Invalid Parameter: Interpolation value</v>
      </c>
      <c r="AJ579" s="43" t="str">
        <f ca="1"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102"/>
        <v>#REF!</v>
      </c>
      <c r="AI580" s="43" t="str">
        <f ca="1">_xll.BInterpol('Base IPCA'!$C$3:$C$13,'Base IPCA'!$E$3:$E$13,AH580,"Cubic","Extrapolate=Linear","MultiX=Average","Skip=True","Sort=True")</f>
        <v>#N/A Invalid Parameter: Interpolation value</v>
      </c>
      <c r="AJ580" s="43" t="str">
        <f ca="1"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102"/>
        <v>#REF!</v>
      </c>
      <c r="AI581" s="43" t="str">
        <f ca="1">_xll.BInterpol('Base IPCA'!$C$3:$C$13,'Base IPCA'!$E$3:$E$13,AH581,"Cubic","Extrapolate=Linear","MultiX=Average","Skip=True","Sort=True")</f>
        <v>#N/A Invalid Parameter: Interpolation value</v>
      </c>
      <c r="AJ581" s="43" t="str">
        <f ca="1"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3">AH581+1</f>
        <v>#REF!</v>
      </c>
      <c r="AI582" s="43" t="str">
        <f ca="1">_xll.BInterpol('Base IPCA'!$C$3:$C$13,'Base IPCA'!$E$3:$E$13,AH582,"Cubic","Extrapolate=Linear","MultiX=Average","Skip=True","Sort=True")</f>
        <v>#N/A Invalid Parameter: Interpolation value</v>
      </c>
      <c r="AJ582" s="43" t="str">
        <f ca="1"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103"/>
        <v>#REF!</v>
      </c>
      <c r="AI583" s="43" t="str">
        <f ca="1">_xll.BInterpol('Base IPCA'!$C$3:$C$13,'Base IPCA'!$E$3:$E$13,AH583,"Cubic","Extrapolate=Linear","MultiX=Average","Skip=True","Sort=True")</f>
        <v>#N/A Invalid Parameter: Interpolation value</v>
      </c>
      <c r="AJ583" s="43" t="str">
        <f ca="1"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103"/>
        <v>#REF!</v>
      </c>
      <c r="AI584" s="43" t="str">
        <f ca="1">_xll.BInterpol('Base IPCA'!$C$3:$C$13,'Base IPCA'!$E$3:$E$13,AH584,"Cubic","Extrapolate=Linear","MultiX=Average","Skip=True","Sort=True")</f>
        <v>#N/A Invalid Parameter: Interpolation value</v>
      </c>
      <c r="AJ584" s="43" t="str">
        <f ca="1"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103"/>
        <v>#REF!</v>
      </c>
      <c r="AI585" s="43" t="str">
        <f ca="1">_xll.BInterpol('Base IPCA'!$C$3:$C$13,'Base IPCA'!$E$3:$E$13,AH585,"Cubic","Extrapolate=Linear","MultiX=Average","Skip=True","Sort=True")</f>
        <v>#N/A Invalid Parameter: Interpolation value</v>
      </c>
      <c r="AJ585" s="43" t="str">
        <f ca="1"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103"/>
        <v>#REF!</v>
      </c>
      <c r="AI586" s="43" t="str">
        <f ca="1">_xll.BInterpol('Base IPCA'!$C$3:$C$13,'Base IPCA'!$E$3:$E$13,AH586,"Cubic","Extrapolate=Linear","MultiX=Average","Skip=True","Sort=True")</f>
        <v>#N/A Invalid Parameter: Interpolation value</v>
      </c>
      <c r="AJ586" s="43" t="str">
        <f ca="1"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103"/>
        <v>#REF!</v>
      </c>
      <c r="AI587" s="43" t="str">
        <f ca="1">_xll.BInterpol('Base IPCA'!$C$3:$C$13,'Base IPCA'!$E$3:$E$13,AH587,"Cubic","Extrapolate=Linear","MultiX=Average","Skip=True","Sort=True")</f>
        <v>#N/A Invalid Parameter: Interpolation value</v>
      </c>
      <c r="AJ587" s="43" t="str">
        <f ca="1"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103"/>
        <v>#REF!</v>
      </c>
      <c r="AI588" s="43" t="str">
        <f ca="1">_xll.BInterpol('Base IPCA'!$C$3:$C$13,'Base IPCA'!$E$3:$E$13,AH588,"Cubic","Extrapolate=Linear","MultiX=Average","Skip=True","Sort=True")</f>
        <v>#N/A Invalid Parameter: Interpolation value</v>
      </c>
      <c r="AJ588" s="43" t="str">
        <f ca="1"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103"/>
        <v>#REF!</v>
      </c>
      <c r="AI589" s="43" t="str">
        <f ca="1">_xll.BInterpol('Base IPCA'!$C$3:$C$13,'Base IPCA'!$E$3:$E$13,AH589,"Cubic","Extrapolate=Linear","MultiX=Average","Skip=True","Sort=True")</f>
        <v>#N/A Invalid Parameter: Interpolation value</v>
      </c>
      <c r="AJ589" s="43" t="str">
        <f ca="1"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103"/>
        <v>#REF!</v>
      </c>
      <c r="AI590" s="43" t="str">
        <f ca="1">_xll.BInterpol('Base IPCA'!$C$3:$C$13,'Base IPCA'!$E$3:$E$13,AH590,"Cubic","Extrapolate=Linear","MultiX=Average","Skip=True","Sort=True")</f>
        <v>#N/A Invalid Parameter: Interpolation value</v>
      </c>
      <c r="AJ590" s="43" t="str">
        <f ca="1"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103"/>
        <v>#REF!</v>
      </c>
      <c r="AI591" s="43" t="str">
        <f ca="1">_xll.BInterpol('Base IPCA'!$C$3:$C$13,'Base IPCA'!$E$3:$E$13,AH591,"Cubic","Extrapolate=Linear","MultiX=Average","Skip=True","Sort=True")</f>
        <v>#N/A Invalid Parameter: Interpolation value</v>
      </c>
      <c r="AJ591" s="43" t="str">
        <f ca="1"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103"/>
        <v>#REF!</v>
      </c>
      <c r="AI592" s="43" t="str">
        <f ca="1">_xll.BInterpol('Base IPCA'!$C$3:$C$13,'Base IPCA'!$E$3:$E$13,AH592,"Cubic","Extrapolate=Linear","MultiX=Average","Skip=True","Sort=True")</f>
        <v>#N/A Invalid Parameter: Interpolation value</v>
      </c>
      <c r="AJ592" s="43" t="str">
        <f ca="1"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103"/>
        <v>#REF!</v>
      </c>
      <c r="AI593" s="43" t="str">
        <f ca="1">_xll.BInterpol('Base IPCA'!$C$3:$C$13,'Base IPCA'!$E$3:$E$13,AH593,"Cubic","Extrapolate=Linear","MultiX=Average","Skip=True","Sort=True")</f>
        <v>#N/A Invalid Parameter: Interpolation value</v>
      </c>
      <c r="AJ593" s="43" t="str">
        <f ca="1"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103"/>
        <v>#REF!</v>
      </c>
      <c r="AI594" s="43" t="str">
        <f ca="1">_xll.BInterpol('Base IPCA'!$C$3:$C$13,'Base IPCA'!$E$3:$E$13,AH594,"Cubic","Extrapolate=Linear","MultiX=Average","Skip=True","Sort=True")</f>
        <v>#N/A Invalid Parameter: Interpolation value</v>
      </c>
      <c r="AJ594" s="43" t="str">
        <f ca="1"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103"/>
        <v>#REF!</v>
      </c>
      <c r="AI595" s="43" t="str">
        <f ca="1">_xll.BInterpol('Base IPCA'!$C$3:$C$13,'Base IPCA'!$E$3:$E$13,AH595,"Cubic","Extrapolate=Linear","MultiX=Average","Skip=True","Sort=True")</f>
        <v>#N/A Invalid Parameter: Interpolation value</v>
      </c>
      <c r="AJ595" s="43" t="str">
        <f ca="1"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103"/>
        <v>#REF!</v>
      </c>
      <c r="AI596" s="43" t="str">
        <f ca="1">_xll.BInterpol('Base IPCA'!$C$3:$C$13,'Base IPCA'!$E$3:$E$13,AH596,"Cubic","Extrapolate=Linear","MultiX=Average","Skip=True","Sort=True")</f>
        <v>#N/A Invalid Parameter: Interpolation value</v>
      </c>
      <c r="AJ596" s="43" t="str">
        <f ca="1"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103"/>
        <v>#REF!</v>
      </c>
      <c r="AI597" s="43" t="str">
        <f ca="1">_xll.BInterpol('Base IPCA'!$C$3:$C$13,'Base IPCA'!$E$3:$E$13,AH597,"Cubic","Extrapolate=Linear","MultiX=Average","Skip=True","Sort=True")</f>
        <v>#N/A Invalid Parameter: Interpolation value</v>
      </c>
      <c r="AJ597" s="43" t="str">
        <f ca="1"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103"/>
        <v>#REF!</v>
      </c>
      <c r="AI598" s="43" t="str">
        <f ca="1">_xll.BInterpol('Base IPCA'!$C$3:$C$13,'Base IPCA'!$E$3:$E$13,AH598,"Cubic","Extrapolate=Linear","MultiX=Average","Skip=True","Sort=True")</f>
        <v>#N/A Invalid Parameter: Interpolation value</v>
      </c>
      <c r="AJ598" s="43" t="str">
        <f ca="1"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103"/>
        <v>#REF!</v>
      </c>
      <c r="AI599" s="43" t="str">
        <f ca="1">_xll.BInterpol('Base IPCA'!$C$3:$C$13,'Base IPCA'!$E$3:$E$13,AH599,"Cubic","Extrapolate=Linear","MultiX=Average","Skip=True","Sort=True")</f>
        <v>#N/A Invalid Parameter: Interpolation value</v>
      </c>
      <c r="AJ599" s="43" t="str">
        <f ca="1"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103"/>
        <v>#REF!</v>
      </c>
      <c r="AI600" s="43" t="str">
        <f ca="1">_xll.BInterpol('Base IPCA'!$C$3:$C$13,'Base IPCA'!$E$3:$E$13,AH600,"Cubic","Extrapolate=Linear","MultiX=Average","Skip=True","Sort=True")</f>
        <v>#N/A Invalid Parameter: Interpolation value</v>
      </c>
      <c r="AJ600" s="43" t="str">
        <f ca="1"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103"/>
        <v>#REF!</v>
      </c>
      <c r="AI601" s="43" t="str">
        <f ca="1">_xll.BInterpol('Base IPCA'!$C$3:$C$13,'Base IPCA'!$E$3:$E$13,AH601,"Cubic","Extrapolate=Linear","MultiX=Average","Skip=True","Sort=True")</f>
        <v>#N/A Invalid Parameter: Interpolation value</v>
      </c>
      <c r="AJ601" s="43" t="str">
        <f ca="1"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103"/>
        <v>#REF!</v>
      </c>
      <c r="AI602" s="43" t="str">
        <f ca="1">_xll.BInterpol('Base IPCA'!$C$3:$C$13,'Base IPCA'!$E$3:$E$13,AH602,"Cubic","Extrapolate=Linear","MultiX=Average","Skip=True","Sort=True")</f>
        <v>#N/A Invalid Parameter: Interpolation value</v>
      </c>
      <c r="AJ602" s="43" t="str">
        <f ca="1"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103"/>
        <v>#REF!</v>
      </c>
      <c r="AI603" s="43" t="str">
        <f ca="1">_xll.BInterpol('Base IPCA'!$C$3:$C$13,'Base IPCA'!$E$3:$E$13,AH603,"Cubic","Extrapolate=Linear","MultiX=Average","Skip=True","Sort=True")</f>
        <v>#N/A Invalid Parameter: Interpolation value</v>
      </c>
      <c r="AJ603" s="43" t="str">
        <f ca="1"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103"/>
        <v>#REF!</v>
      </c>
      <c r="AI604" s="43" t="str">
        <f ca="1">_xll.BInterpol('Base IPCA'!$C$3:$C$13,'Base IPCA'!$E$3:$E$13,AH604,"Cubic","Extrapolate=Linear","MultiX=Average","Skip=True","Sort=True")</f>
        <v>#N/A Invalid Parameter: Interpolation value</v>
      </c>
      <c r="AJ604" s="43" t="str">
        <f ca="1"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103"/>
        <v>#REF!</v>
      </c>
      <c r="AI605" s="43" t="str">
        <f ca="1">_xll.BInterpol('Base IPCA'!$C$3:$C$13,'Base IPCA'!$E$3:$E$13,AH605,"Cubic","Extrapolate=Linear","MultiX=Average","Skip=True","Sort=True")</f>
        <v>#N/A Invalid Parameter: Interpolation value</v>
      </c>
      <c r="AJ605" s="43" t="str">
        <f ca="1"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103"/>
        <v>#REF!</v>
      </c>
      <c r="AI606" s="43" t="str">
        <f ca="1">_xll.BInterpol('Base IPCA'!$C$3:$C$13,'Base IPCA'!$E$3:$E$13,AH606,"Cubic","Extrapolate=Linear","MultiX=Average","Skip=True","Sort=True")</f>
        <v>#N/A Invalid Parameter: Interpolation value</v>
      </c>
      <c r="AJ606" s="43" t="str">
        <f ca="1"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103"/>
        <v>#REF!</v>
      </c>
      <c r="AI607" s="43" t="str">
        <f ca="1">_xll.BInterpol('Base IPCA'!$C$3:$C$13,'Base IPCA'!$E$3:$E$13,AH607,"Cubic","Extrapolate=Linear","MultiX=Average","Skip=True","Sort=True")</f>
        <v>#N/A Invalid Parameter: Interpolation value</v>
      </c>
      <c r="AJ607" s="43" t="str">
        <f ca="1"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103"/>
        <v>#REF!</v>
      </c>
      <c r="AI608" s="43" t="str">
        <f ca="1">_xll.BInterpol('Base IPCA'!$C$3:$C$13,'Base IPCA'!$E$3:$E$13,AH608,"Cubic","Extrapolate=Linear","MultiX=Average","Skip=True","Sort=True")</f>
        <v>#N/A Invalid Parameter: Interpolation value</v>
      </c>
      <c r="AJ608" s="43" t="str">
        <f ca="1"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103"/>
        <v>#REF!</v>
      </c>
      <c r="AI609" s="43" t="str">
        <f ca="1">_xll.BInterpol('Base IPCA'!$C$3:$C$13,'Base IPCA'!$E$3:$E$13,AH609,"Cubic","Extrapolate=Linear","MultiX=Average","Skip=True","Sort=True")</f>
        <v>#N/A Invalid Parameter: Interpolation value</v>
      </c>
      <c r="AJ609" s="43" t="str">
        <f ca="1"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103"/>
        <v>#REF!</v>
      </c>
      <c r="AI610" s="43" t="str">
        <f ca="1">_xll.BInterpol('Base IPCA'!$C$3:$C$13,'Base IPCA'!$E$3:$E$13,AH610,"Cubic","Extrapolate=Linear","MultiX=Average","Skip=True","Sort=True")</f>
        <v>#N/A Invalid Parameter: Interpolation value</v>
      </c>
      <c r="AJ610" s="43" t="str">
        <f ca="1"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103"/>
        <v>#REF!</v>
      </c>
      <c r="AI611" s="43" t="str">
        <f ca="1">_xll.BInterpol('Base IPCA'!$C$3:$C$13,'Base IPCA'!$E$3:$E$13,AH611,"Cubic","Extrapolate=Linear","MultiX=Average","Skip=True","Sort=True")</f>
        <v>#N/A Invalid Parameter: Interpolation value</v>
      </c>
      <c r="AJ611" s="43" t="str">
        <f ca="1"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103"/>
        <v>#REF!</v>
      </c>
      <c r="AI612" s="43" t="str">
        <f ca="1">_xll.BInterpol('Base IPCA'!$C$3:$C$13,'Base IPCA'!$E$3:$E$13,AH612,"Cubic","Extrapolate=Linear","MultiX=Average","Skip=True","Sort=True")</f>
        <v>#N/A Invalid Parameter: Interpolation value</v>
      </c>
      <c r="AJ612" s="43" t="str">
        <f ca="1"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103"/>
        <v>#REF!</v>
      </c>
      <c r="AI613" s="43" t="str">
        <f ca="1">_xll.BInterpol('Base IPCA'!$C$3:$C$13,'Base IPCA'!$E$3:$E$13,AH613,"Cubic","Extrapolate=Linear","MultiX=Average","Skip=True","Sort=True")</f>
        <v>#N/A Invalid Parameter: Interpolation value</v>
      </c>
      <c r="AJ613" s="43" t="str">
        <f ca="1"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103"/>
        <v>#REF!</v>
      </c>
      <c r="AI614" s="43" t="str">
        <f ca="1">_xll.BInterpol('Base IPCA'!$C$3:$C$13,'Base IPCA'!$E$3:$E$13,AH614,"Cubic","Extrapolate=Linear","MultiX=Average","Skip=True","Sort=True")</f>
        <v>#N/A Invalid Parameter: Interpolation value</v>
      </c>
      <c r="AJ614" s="43" t="str">
        <f ca="1"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103"/>
        <v>#REF!</v>
      </c>
      <c r="AI615" s="43" t="str">
        <f ca="1">_xll.BInterpol('Base IPCA'!$C$3:$C$13,'Base IPCA'!$E$3:$E$13,AH615,"Cubic","Extrapolate=Linear","MultiX=Average","Skip=True","Sort=True")</f>
        <v>#N/A Invalid Parameter: Interpolation value</v>
      </c>
      <c r="AJ615" s="43" t="str">
        <f ca="1"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103"/>
        <v>#REF!</v>
      </c>
      <c r="AI616" s="43" t="str">
        <f ca="1">_xll.BInterpol('Base IPCA'!$C$3:$C$13,'Base IPCA'!$E$3:$E$13,AH616,"Cubic","Extrapolate=Linear","MultiX=Average","Skip=True","Sort=True")</f>
        <v>#N/A Invalid Parameter: Interpolation value</v>
      </c>
      <c r="AJ616" s="43" t="str">
        <f ca="1"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103"/>
        <v>#REF!</v>
      </c>
      <c r="AI617" s="43" t="str">
        <f ca="1">_xll.BInterpol('Base IPCA'!$C$3:$C$13,'Base IPCA'!$E$3:$E$13,AH617,"Cubic","Extrapolate=Linear","MultiX=Average","Skip=True","Sort=True")</f>
        <v>#N/A Invalid Parameter: Interpolation value</v>
      </c>
      <c r="AJ617" s="43" t="str">
        <f ca="1"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103"/>
        <v>#REF!</v>
      </c>
      <c r="AI618" s="43" t="str">
        <f ca="1">_xll.BInterpol('Base IPCA'!$C$3:$C$13,'Base IPCA'!$E$3:$E$13,AH618,"Cubic","Extrapolate=Linear","MultiX=Average","Skip=True","Sort=True")</f>
        <v>#N/A Invalid Parameter: Interpolation value</v>
      </c>
      <c r="AJ618" s="43" t="str">
        <f ca="1"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103"/>
        <v>#REF!</v>
      </c>
      <c r="AI619" s="43" t="str">
        <f ca="1">_xll.BInterpol('Base IPCA'!$C$3:$C$13,'Base IPCA'!$E$3:$E$13,AH619,"Cubic","Extrapolate=Linear","MultiX=Average","Skip=True","Sort=True")</f>
        <v>#N/A Invalid Parameter: Interpolation value</v>
      </c>
      <c r="AJ619" s="43" t="str">
        <f ca="1"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103"/>
        <v>#REF!</v>
      </c>
      <c r="AI620" s="43" t="str">
        <f ca="1">_xll.BInterpol('Base IPCA'!$C$3:$C$13,'Base IPCA'!$E$3:$E$13,AH620,"Cubic","Extrapolate=Linear","MultiX=Average","Skip=True","Sort=True")</f>
        <v>#N/A Invalid Parameter: Interpolation value</v>
      </c>
      <c r="AJ620" s="43" t="str">
        <f ca="1"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103"/>
        <v>#REF!</v>
      </c>
      <c r="AI621" s="43" t="str">
        <f ca="1">_xll.BInterpol('Base IPCA'!$C$3:$C$13,'Base IPCA'!$E$3:$E$13,AH621,"Cubic","Extrapolate=Linear","MultiX=Average","Skip=True","Sort=True")</f>
        <v>#N/A Invalid Parameter: Interpolation value</v>
      </c>
      <c r="AJ621" s="43" t="str">
        <f ca="1"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103"/>
        <v>#REF!</v>
      </c>
      <c r="AI622" s="43" t="str">
        <f ca="1">_xll.BInterpol('Base IPCA'!$C$3:$C$13,'Base IPCA'!$E$3:$E$13,AH622,"Cubic","Extrapolate=Linear","MultiX=Average","Skip=True","Sort=True")</f>
        <v>#N/A Invalid Parameter: Interpolation value</v>
      </c>
      <c r="AJ622" s="43" t="str">
        <f ca="1"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103"/>
        <v>#REF!</v>
      </c>
      <c r="AI623" s="43" t="str">
        <f ca="1">_xll.BInterpol('Base IPCA'!$C$3:$C$13,'Base IPCA'!$E$3:$E$13,AH623,"Cubic","Extrapolate=Linear","MultiX=Average","Skip=True","Sort=True")</f>
        <v>#N/A Invalid Parameter: Interpolation value</v>
      </c>
      <c r="AJ623" s="43" t="str">
        <f ca="1"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103"/>
        <v>#REF!</v>
      </c>
      <c r="AI624" s="43" t="str">
        <f ca="1">_xll.BInterpol('Base IPCA'!$C$3:$C$13,'Base IPCA'!$E$3:$E$13,AH624,"Cubic","Extrapolate=Linear","MultiX=Average","Skip=True","Sort=True")</f>
        <v>#N/A Invalid Parameter: Interpolation value</v>
      </c>
      <c r="AJ624" s="43" t="str">
        <f ca="1"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103"/>
        <v>#REF!</v>
      </c>
      <c r="AI625" s="43" t="str">
        <f ca="1">_xll.BInterpol('Base IPCA'!$C$3:$C$13,'Base IPCA'!$E$3:$E$13,AH625,"Cubic","Extrapolate=Linear","MultiX=Average","Skip=True","Sort=True")</f>
        <v>#N/A Invalid Parameter: Interpolation value</v>
      </c>
      <c r="AJ625" s="43" t="str">
        <f ca="1"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103"/>
        <v>#REF!</v>
      </c>
      <c r="AI626" s="43" t="str">
        <f ca="1">_xll.BInterpol('Base IPCA'!$C$3:$C$13,'Base IPCA'!$E$3:$E$13,AH626,"Cubic","Extrapolate=Linear","MultiX=Average","Skip=True","Sort=True")</f>
        <v>#N/A Invalid Parameter: Interpolation value</v>
      </c>
      <c r="AJ626" s="43" t="str">
        <f ca="1"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103"/>
        <v>#REF!</v>
      </c>
      <c r="AI627" s="43" t="str">
        <f ca="1">_xll.BInterpol('Base IPCA'!$C$3:$C$13,'Base IPCA'!$E$3:$E$13,AH627,"Cubic","Extrapolate=Linear","MultiX=Average","Skip=True","Sort=True")</f>
        <v>#N/A Invalid Parameter: Interpolation value</v>
      </c>
      <c r="AJ627" s="43" t="str">
        <f ca="1"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103"/>
        <v>#REF!</v>
      </c>
      <c r="AI628" s="43" t="str">
        <f ca="1">_xll.BInterpol('Base IPCA'!$C$3:$C$13,'Base IPCA'!$E$3:$E$13,AH628,"Cubic","Extrapolate=Linear","MultiX=Average","Skip=True","Sort=True")</f>
        <v>#N/A Invalid Parameter: Interpolation value</v>
      </c>
      <c r="AJ628" s="43" t="str">
        <f ca="1"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103"/>
        <v>#REF!</v>
      </c>
      <c r="AI629" s="43" t="str">
        <f ca="1">_xll.BInterpol('Base IPCA'!$C$3:$C$13,'Base IPCA'!$E$3:$E$13,AH629,"Cubic","Extrapolate=Linear","MultiX=Average","Skip=True","Sort=True")</f>
        <v>#N/A Invalid Parameter: Interpolation value</v>
      </c>
      <c r="AJ629" s="43" t="str">
        <f ca="1"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103"/>
        <v>#REF!</v>
      </c>
      <c r="AI630" s="43" t="str">
        <f ca="1">_xll.BInterpol('Base IPCA'!$C$3:$C$13,'Base IPCA'!$E$3:$E$13,AH630,"Cubic","Extrapolate=Linear","MultiX=Average","Skip=True","Sort=True")</f>
        <v>#N/A Invalid Parameter: Interpolation value</v>
      </c>
      <c r="AJ630" s="43" t="str">
        <f ca="1"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103"/>
        <v>#REF!</v>
      </c>
      <c r="AI631" s="43" t="str">
        <f ca="1">_xll.BInterpol('Base IPCA'!$C$3:$C$13,'Base IPCA'!$E$3:$E$13,AH631,"Cubic","Extrapolate=Linear","MultiX=Average","Skip=True","Sort=True")</f>
        <v>#N/A Invalid Parameter: Interpolation value</v>
      </c>
      <c r="AJ631" s="43" t="str">
        <f ca="1"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103"/>
        <v>#REF!</v>
      </c>
      <c r="AI632" s="43" t="str">
        <f ca="1">_xll.BInterpol('Base IPCA'!$C$3:$C$13,'Base IPCA'!$E$3:$E$13,AH632,"Cubic","Extrapolate=Linear","MultiX=Average","Skip=True","Sort=True")</f>
        <v>#N/A Invalid Parameter: Interpolation value</v>
      </c>
      <c r="AJ632" s="43" t="str">
        <f ca="1"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103"/>
        <v>#REF!</v>
      </c>
      <c r="AI633" s="43" t="str">
        <f ca="1">_xll.BInterpol('Base IPCA'!$C$3:$C$13,'Base IPCA'!$E$3:$E$13,AH633,"Cubic","Extrapolate=Linear","MultiX=Average","Skip=True","Sort=True")</f>
        <v>#N/A Invalid Parameter: Interpolation value</v>
      </c>
      <c r="AJ633" s="43" t="str">
        <f ca="1"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103"/>
        <v>#REF!</v>
      </c>
      <c r="AI634" s="43" t="str">
        <f ca="1">_xll.BInterpol('Base IPCA'!$C$3:$C$13,'Base IPCA'!$E$3:$E$13,AH634,"Cubic","Extrapolate=Linear","MultiX=Average","Skip=True","Sort=True")</f>
        <v>#N/A Invalid Parameter: Interpolation value</v>
      </c>
      <c r="AJ634" s="43" t="str">
        <f ca="1"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103"/>
        <v>#REF!</v>
      </c>
      <c r="AI635" s="43" t="str">
        <f ca="1">_xll.BInterpol('Base IPCA'!$C$3:$C$13,'Base IPCA'!$E$3:$E$13,AH635,"Cubic","Extrapolate=Linear","MultiX=Average","Skip=True","Sort=True")</f>
        <v>#N/A Invalid Parameter: Interpolation value</v>
      </c>
      <c r="AJ635" s="43" t="str">
        <f ca="1"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103"/>
        <v>#REF!</v>
      </c>
      <c r="AI636" s="43" t="str">
        <f ca="1">_xll.BInterpol('Base IPCA'!$C$3:$C$13,'Base IPCA'!$E$3:$E$13,AH636,"Cubic","Extrapolate=Linear","MultiX=Average","Skip=True","Sort=True")</f>
        <v>#N/A Invalid Parameter: Interpolation value</v>
      </c>
      <c r="AJ636" s="43" t="str">
        <f ca="1"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103"/>
        <v>#REF!</v>
      </c>
      <c r="AI637" s="43" t="str">
        <f ca="1">_xll.BInterpol('Base IPCA'!$C$3:$C$13,'Base IPCA'!$E$3:$E$13,AH637,"Cubic","Extrapolate=Linear","MultiX=Average","Skip=True","Sort=True")</f>
        <v>#N/A Invalid Parameter: Interpolation value</v>
      </c>
      <c r="AJ637" s="43" t="str">
        <f ca="1"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103"/>
        <v>#REF!</v>
      </c>
      <c r="AI638" s="43" t="str">
        <f ca="1">_xll.BInterpol('Base IPCA'!$C$3:$C$13,'Base IPCA'!$E$3:$E$13,AH638,"Cubic","Extrapolate=Linear","MultiX=Average","Skip=True","Sort=True")</f>
        <v>#N/A Invalid Parameter: Interpolation value</v>
      </c>
      <c r="AJ638" s="43" t="str">
        <f ca="1"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103"/>
        <v>#REF!</v>
      </c>
      <c r="AI639" s="43" t="str">
        <f ca="1">_xll.BInterpol('Base IPCA'!$C$3:$C$13,'Base IPCA'!$E$3:$E$13,AH639,"Cubic","Extrapolate=Linear","MultiX=Average","Skip=True","Sort=True")</f>
        <v>#N/A Invalid Parameter: Interpolation value</v>
      </c>
      <c r="AJ639" s="43" t="str">
        <f ca="1"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103"/>
        <v>#REF!</v>
      </c>
      <c r="AI640" s="43" t="str">
        <f ca="1">_xll.BInterpol('Base IPCA'!$C$3:$C$13,'Base IPCA'!$E$3:$E$13,AH640,"Cubic","Extrapolate=Linear","MultiX=Average","Skip=True","Sort=True")</f>
        <v>#N/A Invalid Parameter: Interpolation value</v>
      </c>
      <c r="AJ640" s="43" t="str">
        <f ca="1"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103"/>
        <v>#REF!</v>
      </c>
      <c r="AI641" s="43" t="str">
        <f ca="1">_xll.BInterpol('Base IPCA'!$C$3:$C$13,'Base IPCA'!$E$3:$E$13,AH641,"Cubic","Extrapolate=Linear","MultiX=Average","Skip=True","Sort=True")</f>
        <v>#N/A Invalid Parameter: Interpolation value</v>
      </c>
      <c r="AJ641" s="43" t="str">
        <f ca="1"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103"/>
        <v>#REF!</v>
      </c>
      <c r="AI642" s="43" t="str">
        <f ca="1">_xll.BInterpol('Base IPCA'!$C$3:$C$13,'Base IPCA'!$E$3:$E$13,AH642,"Cubic","Extrapolate=Linear","MultiX=Average","Skip=True","Sort=True")</f>
        <v>#N/A Invalid Parameter: Interpolation value</v>
      </c>
      <c r="AJ642" s="43" t="str">
        <f ca="1"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103"/>
        <v>#REF!</v>
      </c>
      <c r="AI643" s="43" t="str">
        <f ca="1">_xll.BInterpol('Base IPCA'!$C$3:$C$13,'Base IPCA'!$E$3:$E$13,AH643,"Cubic","Extrapolate=Linear","MultiX=Average","Skip=True","Sort=True")</f>
        <v>#N/A Invalid Parameter: Interpolation value</v>
      </c>
      <c r="AJ643" s="43" t="str">
        <f ca="1"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103"/>
        <v>#REF!</v>
      </c>
      <c r="AI644" s="43" t="str">
        <f ca="1">_xll.BInterpol('Base IPCA'!$C$3:$C$13,'Base IPCA'!$E$3:$E$13,AH644,"Cubic","Extrapolate=Linear","MultiX=Average","Skip=True","Sort=True")</f>
        <v>#N/A Invalid Parameter: Interpolation value</v>
      </c>
      <c r="AJ644" s="43" t="str">
        <f ca="1"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103"/>
        <v>#REF!</v>
      </c>
      <c r="AI645" s="43" t="str">
        <f ca="1">_xll.BInterpol('Base IPCA'!$C$3:$C$13,'Base IPCA'!$E$3:$E$13,AH645,"Cubic","Extrapolate=Linear","MultiX=Average","Skip=True","Sort=True")</f>
        <v>#N/A Invalid Parameter: Interpolation value</v>
      </c>
      <c r="AJ645" s="43" t="str">
        <f ca="1"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4">AH645+1</f>
        <v>#REF!</v>
      </c>
      <c r="AI646" s="43" t="str">
        <f ca="1">_xll.BInterpol('Base IPCA'!$C$3:$C$13,'Base IPCA'!$E$3:$E$13,AH646,"Cubic","Extrapolate=Linear","MultiX=Average","Skip=True","Sort=True")</f>
        <v>#N/A Invalid Parameter: Interpolation value</v>
      </c>
      <c r="AJ646" s="43" t="str">
        <f ca="1"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104"/>
        <v>#REF!</v>
      </c>
      <c r="AI647" s="43" t="str">
        <f ca="1">_xll.BInterpol('Base IPCA'!$C$3:$C$13,'Base IPCA'!$E$3:$E$13,AH647,"Cubic","Extrapolate=Linear","MultiX=Average","Skip=True","Sort=True")</f>
        <v>#N/A Invalid Parameter: Interpolation value</v>
      </c>
      <c r="AJ647" s="43" t="str">
        <f ca="1"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104"/>
        <v>#REF!</v>
      </c>
      <c r="AI648" s="43" t="str">
        <f ca="1">_xll.BInterpol('Base IPCA'!$C$3:$C$13,'Base IPCA'!$E$3:$E$13,AH648,"Cubic","Extrapolate=Linear","MultiX=Average","Skip=True","Sort=True")</f>
        <v>#N/A Invalid Parameter: Interpolation value</v>
      </c>
      <c r="AJ648" s="43" t="str">
        <f ca="1"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104"/>
        <v>#REF!</v>
      </c>
      <c r="AI649" s="43" t="str">
        <f ca="1">_xll.BInterpol('Base IPCA'!$C$3:$C$13,'Base IPCA'!$E$3:$E$13,AH649,"Cubic","Extrapolate=Linear","MultiX=Average","Skip=True","Sort=True")</f>
        <v>#N/A Invalid Parameter: Interpolation value</v>
      </c>
      <c r="AJ649" s="43" t="str">
        <f ca="1"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104"/>
        <v>#REF!</v>
      </c>
      <c r="AI650" s="43" t="str">
        <f ca="1">_xll.BInterpol('Base IPCA'!$C$3:$C$13,'Base IPCA'!$E$3:$E$13,AH650,"Cubic","Extrapolate=Linear","MultiX=Average","Skip=True","Sort=True")</f>
        <v>#N/A Invalid Parameter: Interpolation value</v>
      </c>
      <c r="AJ650" s="43" t="str">
        <f ca="1"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104"/>
        <v>#REF!</v>
      </c>
      <c r="AI651" s="43" t="str">
        <f ca="1">_xll.BInterpol('Base IPCA'!$C$3:$C$13,'Base IPCA'!$E$3:$E$13,AH651,"Cubic","Extrapolate=Linear","MultiX=Average","Skip=True","Sort=True")</f>
        <v>#N/A Invalid Parameter: Interpolation value</v>
      </c>
      <c r="AJ651" s="43" t="str">
        <f ca="1"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104"/>
        <v>#REF!</v>
      </c>
      <c r="AI652" s="43" t="str">
        <f ca="1">_xll.BInterpol('Base IPCA'!$C$3:$C$13,'Base IPCA'!$E$3:$E$13,AH652,"Cubic","Extrapolate=Linear","MultiX=Average","Skip=True","Sort=True")</f>
        <v>#N/A Invalid Parameter: Interpolation value</v>
      </c>
      <c r="AJ652" s="43" t="str">
        <f ca="1"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104"/>
        <v>#REF!</v>
      </c>
      <c r="AI653" s="43" t="str">
        <f ca="1">_xll.BInterpol('Base IPCA'!$C$3:$C$13,'Base IPCA'!$E$3:$E$13,AH653,"Cubic","Extrapolate=Linear","MultiX=Average","Skip=True","Sort=True")</f>
        <v>#N/A Invalid Parameter: Interpolation value</v>
      </c>
      <c r="AJ653" s="43" t="str">
        <f ca="1"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104"/>
        <v>#REF!</v>
      </c>
      <c r="AI654" s="43" t="str">
        <f ca="1">_xll.BInterpol('Base IPCA'!$C$3:$C$13,'Base IPCA'!$E$3:$E$13,AH654,"Cubic","Extrapolate=Linear","MultiX=Average","Skip=True","Sort=True")</f>
        <v>#N/A Invalid Parameter: Interpolation value</v>
      </c>
      <c r="AJ654" s="43" t="str">
        <f ca="1"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104"/>
        <v>#REF!</v>
      </c>
      <c r="AI655" s="43" t="str">
        <f ca="1">_xll.BInterpol('Base IPCA'!$C$3:$C$13,'Base IPCA'!$E$3:$E$13,AH655,"Cubic","Extrapolate=Linear","MultiX=Average","Skip=True","Sort=True")</f>
        <v>#N/A Invalid Parameter: Interpolation value</v>
      </c>
      <c r="AJ655" s="43" t="str">
        <f ca="1"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104"/>
        <v>#REF!</v>
      </c>
      <c r="AI656" s="43" t="str">
        <f ca="1">_xll.BInterpol('Base IPCA'!$C$3:$C$13,'Base IPCA'!$E$3:$E$13,AH656,"Cubic","Extrapolate=Linear","MultiX=Average","Skip=True","Sort=True")</f>
        <v>#N/A Invalid Parameter: Interpolation value</v>
      </c>
      <c r="AJ656" s="43" t="str">
        <f ca="1"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104"/>
        <v>#REF!</v>
      </c>
      <c r="AI657" s="43" t="str">
        <f ca="1">_xll.BInterpol('Base IPCA'!$C$3:$C$13,'Base IPCA'!$E$3:$E$13,AH657,"Cubic","Extrapolate=Linear","MultiX=Average","Skip=True","Sort=True")</f>
        <v>#N/A Invalid Parameter: Interpolation value</v>
      </c>
      <c r="AJ657" s="43" t="str">
        <f ca="1"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104"/>
        <v>#REF!</v>
      </c>
      <c r="AI658" s="43" t="str">
        <f ca="1">_xll.BInterpol('Base IPCA'!$C$3:$C$13,'Base IPCA'!$E$3:$E$13,AH658,"Cubic","Extrapolate=Linear","MultiX=Average","Skip=True","Sort=True")</f>
        <v>#N/A Invalid Parameter: Interpolation value</v>
      </c>
      <c r="AJ658" s="43" t="str">
        <f ca="1"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104"/>
        <v>#REF!</v>
      </c>
      <c r="AI659" s="43" t="str">
        <f ca="1">_xll.BInterpol('Base IPCA'!$C$3:$C$13,'Base IPCA'!$E$3:$E$13,AH659,"Cubic","Extrapolate=Linear","MultiX=Average","Skip=True","Sort=True")</f>
        <v>#N/A Invalid Parameter: Interpolation value</v>
      </c>
      <c r="AJ659" s="43" t="str">
        <f ca="1"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104"/>
        <v>#REF!</v>
      </c>
      <c r="AI660" s="43" t="str">
        <f ca="1">_xll.BInterpol('Base IPCA'!$C$3:$C$13,'Base IPCA'!$E$3:$E$13,AH660,"Cubic","Extrapolate=Linear","MultiX=Average","Skip=True","Sort=True")</f>
        <v>#N/A Invalid Parameter: Interpolation value</v>
      </c>
      <c r="AJ660" s="43" t="str">
        <f ca="1"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104"/>
        <v>#REF!</v>
      </c>
      <c r="AI661" s="43" t="str">
        <f ca="1">_xll.BInterpol('Base IPCA'!$C$3:$C$13,'Base IPCA'!$E$3:$E$13,AH661,"Cubic","Extrapolate=Linear","MultiX=Average","Skip=True","Sort=True")</f>
        <v>#N/A Invalid Parameter: Interpolation value</v>
      </c>
      <c r="AJ661" s="43" t="str">
        <f ca="1"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104"/>
        <v>#REF!</v>
      </c>
      <c r="AI662" s="43" t="str">
        <f ca="1">_xll.BInterpol('Base IPCA'!$C$3:$C$13,'Base IPCA'!$E$3:$E$13,AH662,"Cubic","Extrapolate=Linear","MultiX=Average","Skip=True","Sort=True")</f>
        <v>#N/A Invalid Parameter: Interpolation value</v>
      </c>
      <c r="AJ662" s="43" t="str">
        <f ca="1"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104"/>
        <v>#REF!</v>
      </c>
      <c r="AI663" s="43" t="str">
        <f ca="1">_xll.BInterpol('Base IPCA'!$C$3:$C$13,'Base IPCA'!$E$3:$E$13,AH663,"Cubic","Extrapolate=Linear","MultiX=Average","Skip=True","Sort=True")</f>
        <v>#N/A Invalid Parameter: Interpolation value</v>
      </c>
      <c r="AJ663" s="43" t="str">
        <f ca="1"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104"/>
        <v>#REF!</v>
      </c>
      <c r="AI664" s="43" t="str">
        <f ca="1">_xll.BInterpol('Base IPCA'!$C$3:$C$13,'Base IPCA'!$E$3:$E$13,AH664,"Cubic","Extrapolate=Linear","MultiX=Average","Skip=True","Sort=True")</f>
        <v>#N/A Invalid Parameter: Interpolation value</v>
      </c>
      <c r="AJ664" s="43" t="str">
        <f ca="1"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104"/>
        <v>#REF!</v>
      </c>
      <c r="AI665" s="43" t="str">
        <f ca="1">_xll.BInterpol('Base IPCA'!$C$3:$C$13,'Base IPCA'!$E$3:$E$13,AH665,"Cubic","Extrapolate=Linear","MultiX=Average","Skip=True","Sort=True")</f>
        <v>#N/A Invalid Parameter: Interpolation value</v>
      </c>
      <c r="AJ665" s="43" t="str">
        <f ca="1"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104"/>
        <v>#REF!</v>
      </c>
      <c r="AI666" s="43" t="str">
        <f ca="1">_xll.BInterpol('Base IPCA'!$C$3:$C$13,'Base IPCA'!$E$3:$E$13,AH666,"Cubic","Extrapolate=Linear","MultiX=Average","Skip=True","Sort=True")</f>
        <v>#N/A Invalid Parameter: Interpolation value</v>
      </c>
      <c r="AJ666" s="43" t="str">
        <f ca="1"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104"/>
        <v>#REF!</v>
      </c>
      <c r="AI667" s="43" t="str">
        <f ca="1">_xll.BInterpol('Base IPCA'!$C$3:$C$13,'Base IPCA'!$E$3:$E$13,AH667,"Cubic","Extrapolate=Linear","MultiX=Average","Skip=True","Sort=True")</f>
        <v>#N/A Invalid Parameter: Interpolation value</v>
      </c>
      <c r="AJ667" s="43" t="str">
        <f ca="1"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104"/>
        <v>#REF!</v>
      </c>
      <c r="AI668" s="43" t="str">
        <f ca="1">_xll.BInterpol('Base IPCA'!$C$3:$C$13,'Base IPCA'!$E$3:$E$13,AH668,"Cubic","Extrapolate=Linear","MultiX=Average","Skip=True","Sort=True")</f>
        <v>#N/A Invalid Parameter: Interpolation value</v>
      </c>
      <c r="AJ668" s="43" t="str">
        <f ca="1"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104"/>
        <v>#REF!</v>
      </c>
      <c r="AI669" s="43" t="str">
        <f ca="1">_xll.BInterpol('Base IPCA'!$C$3:$C$13,'Base IPCA'!$E$3:$E$13,AH669,"Cubic","Extrapolate=Linear","MultiX=Average","Skip=True","Sort=True")</f>
        <v>#N/A Invalid Parameter: Interpolation value</v>
      </c>
      <c r="AJ669" s="43" t="str">
        <f ca="1"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104"/>
        <v>#REF!</v>
      </c>
      <c r="AI670" s="43" t="str">
        <f ca="1">_xll.BInterpol('Base IPCA'!$C$3:$C$13,'Base IPCA'!$E$3:$E$13,AH670,"Cubic","Extrapolate=Linear","MultiX=Average","Skip=True","Sort=True")</f>
        <v>#N/A Invalid Parameter: Interpolation value</v>
      </c>
      <c r="AJ670" s="43" t="str">
        <f ca="1"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104"/>
        <v>#REF!</v>
      </c>
      <c r="AI671" s="43" t="str">
        <f ca="1">_xll.BInterpol('Base IPCA'!$C$3:$C$13,'Base IPCA'!$E$3:$E$13,AH671,"Cubic","Extrapolate=Linear","MultiX=Average","Skip=True","Sort=True")</f>
        <v>#N/A Invalid Parameter: Interpolation value</v>
      </c>
      <c r="AJ671" s="43" t="str">
        <f ca="1"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104"/>
        <v>#REF!</v>
      </c>
      <c r="AI672" s="43" t="str">
        <f ca="1">_xll.BInterpol('Base IPCA'!$C$3:$C$13,'Base IPCA'!$E$3:$E$13,AH672,"Cubic","Extrapolate=Linear","MultiX=Average","Skip=True","Sort=True")</f>
        <v>#N/A Invalid Parameter: Interpolation value</v>
      </c>
      <c r="AJ672" s="43" t="str">
        <f ca="1"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104"/>
        <v>#REF!</v>
      </c>
      <c r="AI673" s="43" t="str">
        <f ca="1">_xll.BInterpol('Base IPCA'!$C$3:$C$13,'Base IPCA'!$E$3:$E$13,AH673,"Cubic","Extrapolate=Linear","MultiX=Average","Skip=True","Sort=True")</f>
        <v>#N/A Invalid Parameter: Interpolation value</v>
      </c>
      <c r="AJ673" s="43" t="str">
        <f ca="1"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104"/>
        <v>#REF!</v>
      </c>
      <c r="AI674" s="43" t="str">
        <f ca="1">_xll.BInterpol('Base IPCA'!$C$3:$C$13,'Base IPCA'!$E$3:$E$13,AH674,"Cubic","Extrapolate=Linear","MultiX=Average","Skip=True","Sort=True")</f>
        <v>#N/A Invalid Parameter: Interpolation value</v>
      </c>
      <c r="AJ674" s="43" t="str">
        <f ca="1"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104"/>
        <v>#REF!</v>
      </c>
      <c r="AI675" s="43" t="str">
        <f ca="1">_xll.BInterpol('Base IPCA'!$C$3:$C$13,'Base IPCA'!$E$3:$E$13,AH675,"Cubic","Extrapolate=Linear","MultiX=Average","Skip=True","Sort=True")</f>
        <v>#N/A Invalid Parameter: Interpolation value</v>
      </c>
      <c r="AJ675" s="43" t="str">
        <f ca="1"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104"/>
        <v>#REF!</v>
      </c>
      <c r="AI676" s="43" t="str">
        <f ca="1">_xll.BInterpol('Base IPCA'!$C$3:$C$13,'Base IPCA'!$E$3:$E$13,AH676,"Cubic","Extrapolate=Linear","MultiX=Average","Skip=True","Sort=True")</f>
        <v>#N/A Invalid Parameter: Interpolation value</v>
      </c>
      <c r="AJ676" s="43" t="str">
        <f ca="1"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104"/>
        <v>#REF!</v>
      </c>
      <c r="AI677" s="43" t="str">
        <f ca="1">_xll.BInterpol('Base IPCA'!$C$3:$C$13,'Base IPCA'!$E$3:$E$13,AH677,"Cubic","Extrapolate=Linear","MultiX=Average","Skip=True","Sort=True")</f>
        <v>#N/A Invalid Parameter: Interpolation value</v>
      </c>
      <c r="AJ677" s="43" t="str">
        <f ca="1"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104"/>
        <v>#REF!</v>
      </c>
      <c r="AI678" s="43" t="str">
        <f ca="1">_xll.BInterpol('Base IPCA'!$C$3:$C$13,'Base IPCA'!$E$3:$E$13,AH678,"Cubic","Extrapolate=Linear","MultiX=Average","Skip=True","Sort=True")</f>
        <v>#N/A Invalid Parameter: Interpolation value</v>
      </c>
      <c r="AJ678" s="43" t="str">
        <f ca="1"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104"/>
        <v>#REF!</v>
      </c>
      <c r="AI679" s="43" t="str">
        <f ca="1">_xll.BInterpol('Base IPCA'!$C$3:$C$13,'Base IPCA'!$E$3:$E$13,AH679,"Cubic","Extrapolate=Linear","MultiX=Average","Skip=True","Sort=True")</f>
        <v>#N/A Invalid Parameter: Interpolation value</v>
      </c>
      <c r="AJ679" s="43" t="str">
        <f ca="1"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104"/>
        <v>#REF!</v>
      </c>
      <c r="AI680" s="43" t="str">
        <f ca="1">_xll.BInterpol('Base IPCA'!$C$3:$C$13,'Base IPCA'!$E$3:$E$13,AH680,"Cubic","Extrapolate=Linear","MultiX=Average","Skip=True","Sort=True")</f>
        <v>#N/A Invalid Parameter: Interpolation value</v>
      </c>
      <c r="AJ680" s="43" t="str">
        <f ca="1"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104"/>
        <v>#REF!</v>
      </c>
      <c r="AI681" s="43" t="str">
        <f ca="1">_xll.BInterpol('Base IPCA'!$C$3:$C$13,'Base IPCA'!$E$3:$E$13,AH681,"Cubic","Extrapolate=Linear","MultiX=Average","Skip=True","Sort=True")</f>
        <v>#N/A Invalid Parameter: Interpolation value</v>
      </c>
      <c r="AJ681" s="43" t="str">
        <f ca="1"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104"/>
        <v>#REF!</v>
      </c>
      <c r="AI682" s="43" t="str">
        <f ca="1">_xll.BInterpol('Base IPCA'!$C$3:$C$13,'Base IPCA'!$E$3:$E$13,AH682,"Cubic","Extrapolate=Linear","MultiX=Average","Skip=True","Sort=True")</f>
        <v>#N/A Invalid Parameter: Interpolation value</v>
      </c>
      <c r="AJ682" s="43" t="str">
        <f ca="1"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104"/>
        <v>#REF!</v>
      </c>
      <c r="AI683" s="43" t="str">
        <f ca="1">_xll.BInterpol('Base IPCA'!$C$3:$C$13,'Base IPCA'!$E$3:$E$13,AH683,"Cubic","Extrapolate=Linear","MultiX=Average","Skip=True","Sort=True")</f>
        <v>#N/A Invalid Parameter: Interpolation value</v>
      </c>
      <c r="AJ683" s="43" t="str">
        <f ca="1"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104"/>
        <v>#REF!</v>
      </c>
      <c r="AI684" s="43" t="str">
        <f ca="1">_xll.BInterpol('Base IPCA'!$C$3:$C$13,'Base IPCA'!$E$3:$E$13,AH684,"Cubic","Extrapolate=Linear","MultiX=Average","Skip=True","Sort=True")</f>
        <v>#N/A Invalid Parameter: Interpolation value</v>
      </c>
      <c r="AJ684" s="43" t="str">
        <f ca="1"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104"/>
        <v>#REF!</v>
      </c>
      <c r="AI685" s="43" t="str">
        <f ca="1">_xll.BInterpol('Base IPCA'!$C$3:$C$13,'Base IPCA'!$E$3:$E$13,AH685,"Cubic","Extrapolate=Linear","MultiX=Average","Skip=True","Sort=True")</f>
        <v>#N/A Invalid Parameter: Interpolation value</v>
      </c>
      <c r="AJ685" s="43" t="str">
        <f ca="1"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104"/>
        <v>#REF!</v>
      </c>
      <c r="AI686" s="43" t="str">
        <f ca="1">_xll.BInterpol('Base IPCA'!$C$3:$C$13,'Base IPCA'!$E$3:$E$13,AH686,"Cubic","Extrapolate=Linear","MultiX=Average","Skip=True","Sort=True")</f>
        <v>#N/A Invalid Parameter: Interpolation value</v>
      </c>
      <c r="AJ686" s="43" t="str">
        <f ca="1"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104"/>
        <v>#REF!</v>
      </c>
      <c r="AI687" s="43" t="str">
        <f ca="1">_xll.BInterpol('Base IPCA'!$C$3:$C$13,'Base IPCA'!$E$3:$E$13,AH687,"Cubic","Extrapolate=Linear","MultiX=Average","Skip=True","Sort=True")</f>
        <v>#N/A Invalid Parameter: Interpolation value</v>
      </c>
      <c r="AJ687" s="43" t="str">
        <f ca="1"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104"/>
        <v>#REF!</v>
      </c>
      <c r="AI688" s="43" t="str">
        <f ca="1">_xll.BInterpol('Base IPCA'!$C$3:$C$13,'Base IPCA'!$E$3:$E$13,AH688,"Cubic","Extrapolate=Linear","MultiX=Average","Skip=True","Sort=True")</f>
        <v>#N/A Invalid Parameter: Interpolation value</v>
      </c>
      <c r="AJ688" s="43" t="str">
        <f ca="1"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104"/>
        <v>#REF!</v>
      </c>
      <c r="AI689" s="43" t="str">
        <f ca="1">_xll.BInterpol('Base IPCA'!$C$3:$C$13,'Base IPCA'!$E$3:$E$13,AH689,"Cubic","Extrapolate=Linear","MultiX=Average","Skip=True","Sort=True")</f>
        <v>#N/A Invalid Parameter: Interpolation value</v>
      </c>
      <c r="AJ689" s="43" t="str">
        <f ca="1"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104"/>
        <v>#REF!</v>
      </c>
      <c r="AI690" s="43" t="str">
        <f ca="1">_xll.BInterpol('Base IPCA'!$C$3:$C$13,'Base IPCA'!$E$3:$E$13,AH690,"Cubic","Extrapolate=Linear","MultiX=Average","Skip=True","Sort=True")</f>
        <v>#N/A Invalid Parameter: Interpolation value</v>
      </c>
      <c r="AJ690" s="43" t="str">
        <f ca="1"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104"/>
        <v>#REF!</v>
      </c>
      <c r="AI691" s="43" t="str">
        <f ca="1">_xll.BInterpol('Base IPCA'!$C$3:$C$13,'Base IPCA'!$E$3:$E$13,AH691,"Cubic","Extrapolate=Linear","MultiX=Average","Skip=True","Sort=True")</f>
        <v>#N/A Invalid Parameter: Interpolation value</v>
      </c>
      <c r="AJ691" s="43" t="str">
        <f ca="1"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104"/>
        <v>#REF!</v>
      </c>
      <c r="AI692" s="43" t="str">
        <f ca="1">_xll.BInterpol('Base IPCA'!$C$3:$C$13,'Base IPCA'!$E$3:$E$13,AH692,"Cubic","Extrapolate=Linear","MultiX=Average","Skip=True","Sort=True")</f>
        <v>#N/A Invalid Parameter: Interpolation value</v>
      </c>
      <c r="AJ692" s="43" t="str">
        <f ca="1"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104"/>
        <v>#REF!</v>
      </c>
      <c r="AI693" s="43" t="str">
        <f ca="1">_xll.BInterpol('Base IPCA'!$C$3:$C$13,'Base IPCA'!$E$3:$E$13,AH693,"Cubic","Extrapolate=Linear","MultiX=Average","Skip=True","Sort=True")</f>
        <v>#N/A Invalid Parameter: Interpolation value</v>
      </c>
      <c r="AJ693" s="43" t="str">
        <f ca="1"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104"/>
        <v>#REF!</v>
      </c>
      <c r="AI694" s="43" t="str">
        <f ca="1">_xll.BInterpol('Base IPCA'!$C$3:$C$13,'Base IPCA'!$E$3:$E$13,AH694,"Cubic","Extrapolate=Linear","MultiX=Average","Skip=True","Sort=True")</f>
        <v>#N/A Invalid Parameter: Interpolation value</v>
      </c>
      <c r="AJ694" s="43" t="str">
        <f ca="1"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104"/>
        <v>#REF!</v>
      </c>
      <c r="AI695" s="43" t="str">
        <f ca="1">_xll.BInterpol('Base IPCA'!$C$3:$C$13,'Base IPCA'!$E$3:$E$13,AH695,"Cubic","Extrapolate=Linear","MultiX=Average","Skip=True","Sort=True")</f>
        <v>#N/A Invalid Parameter: Interpolation value</v>
      </c>
      <c r="AJ695" s="43" t="str">
        <f ca="1"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104"/>
        <v>#REF!</v>
      </c>
      <c r="AI696" s="43" t="str">
        <f ca="1">_xll.BInterpol('Base IPCA'!$C$3:$C$13,'Base IPCA'!$E$3:$E$13,AH696,"Cubic","Extrapolate=Linear","MultiX=Average","Skip=True","Sort=True")</f>
        <v>#N/A Invalid Parameter: Interpolation value</v>
      </c>
      <c r="AJ696" s="43" t="str">
        <f ca="1"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104"/>
        <v>#REF!</v>
      </c>
      <c r="AI697" s="43" t="str">
        <f ca="1">_xll.BInterpol('Base IPCA'!$C$3:$C$13,'Base IPCA'!$E$3:$E$13,AH697,"Cubic","Extrapolate=Linear","MultiX=Average","Skip=True","Sort=True")</f>
        <v>#N/A Invalid Parameter: Interpolation value</v>
      </c>
      <c r="AJ697" s="43" t="str">
        <f ca="1"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104"/>
        <v>#REF!</v>
      </c>
      <c r="AI698" s="43" t="str">
        <f ca="1">_xll.BInterpol('Base IPCA'!$C$3:$C$13,'Base IPCA'!$E$3:$E$13,AH698,"Cubic","Extrapolate=Linear","MultiX=Average","Skip=True","Sort=True")</f>
        <v>#N/A Invalid Parameter: Interpolation value</v>
      </c>
      <c r="AJ698" s="43" t="str">
        <f ca="1"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104"/>
        <v>#REF!</v>
      </c>
      <c r="AI699" s="43" t="str">
        <f ca="1">_xll.BInterpol('Base IPCA'!$C$3:$C$13,'Base IPCA'!$E$3:$E$13,AH699,"Cubic","Extrapolate=Linear","MultiX=Average","Skip=True","Sort=True")</f>
        <v>#N/A Invalid Parameter: Interpolation value</v>
      </c>
      <c r="AJ699" s="43" t="str">
        <f ca="1"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104"/>
        <v>#REF!</v>
      </c>
      <c r="AI700" s="43" t="str">
        <f ca="1">_xll.BInterpol('Base IPCA'!$C$3:$C$13,'Base IPCA'!$E$3:$E$13,AH700,"Cubic","Extrapolate=Linear","MultiX=Average","Skip=True","Sort=True")</f>
        <v>#N/A Invalid Parameter: Interpolation value</v>
      </c>
      <c r="AJ700" s="43" t="str">
        <f ca="1"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104"/>
        <v>#REF!</v>
      </c>
      <c r="AI701" s="43" t="str">
        <f ca="1">_xll.BInterpol('Base IPCA'!$C$3:$C$13,'Base IPCA'!$E$3:$E$13,AH701,"Cubic","Extrapolate=Linear","MultiX=Average","Skip=True","Sort=True")</f>
        <v>#N/A Invalid Parameter: Interpolation value</v>
      </c>
      <c r="AJ701" s="43" t="str">
        <f ca="1"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104"/>
        <v>#REF!</v>
      </c>
      <c r="AI702" s="43" t="str">
        <f ca="1">_xll.BInterpol('Base IPCA'!$C$3:$C$13,'Base IPCA'!$E$3:$E$13,AH702,"Cubic","Extrapolate=Linear","MultiX=Average","Skip=True","Sort=True")</f>
        <v>#N/A Invalid Parameter: Interpolation value</v>
      </c>
      <c r="AJ702" s="43" t="str">
        <f ca="1"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104"/>
        <v>#REF!</v>
      </c>
      <c r="AI703" s="43" t="str">
        <f ca="1">_xll.BInterpol('Base IPCA'!$C$3:$C$13,'Base IPCA'!$E$3:$E$13,AH703,"Cubic","Extrapolate=Linear","MultiX=Average","Skip=True","Sort=True")</f>
        <v>#N/A Invalid Parameter: Interpolation value</v>
      </c>
      <c r="AJ703" s="43" t="str">
        <f ca="1"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104"/>
        <v>#REF!</v>
      </c>
      <c r="AI704" s="43" t="str">
        <f ca="1">_xll.BInterpol('Base IPCA'!$C$3:$C$13,'Base IPCA'!$E$3:$E$13,AH704,"Cubic","Extrapolate=Linear","MultiX=Average","Skip=True","Sort=True")</f>
        <v>#N/A Invalid Parameter: Interpolation value</v>
      </c>
      <c r="AJ704" s="43" t="str">
        <f ca="1"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104"/>
        <v>#REF!</v>
      </c>
      <c r="AI705" s="43" t="str">
        <f ca="1">_xll.BInterpol('Base IPCA'!$C$3:$C$13,'Base IPCA'!$E$3:$E$13,AH705,"Cubic","Extrapolate=Linear","MultiX=Average","Skip=True","Sort=True")</f>
        <v>#N/A Invalid Parameter: Interpolation value</v>
      </c>
      <c r="AJ705" s="43" t="str">
        <f ca="1"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104"/>
        <v>#REF!</v>
      </c>
      <c r="AI706" s="43" t="str">
        <f ca="1">_xll.BInterpol('Base IPCA'!$C$3:$C$13,'Base IPCA'!$E$3:$E$13,AH706,"Cubic","Extrapolate=Linear","MultiX=Average","Skip=True","Sort=True")</f>
        <v>#N/A Invalid Parameter: Interpolation value</v>
      </c>
      <c r="AJ706" s="43" t="str">
        <f ca="1"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104"/>
        <v>#REF!</v>
      </c>
      <c r="AI707" s="43" t="str">
        <f ca="1">_xll.BInterpol('Base IPCA'!$C$3:$C$13,'Base IPCA'!$E$3:$E$13,AH707,"Cubic","Extrapolate=Linear","MultiX=Average","Skip=True","Sort=True")</f>
        <v>#N/A Invalid Parameter: Interpolation value</v>
      </c>
      <c r="AJ707" s="43" t="str">
        <f ca="1"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104"/>
        <v>#REF!</v>
      </c>
      <c r="AI708" s="43" t="str">
        <f ca="1">_xll.BInterpol('Base IPCA'!$C$3:$C$13,'Base IPCA'!$E$3:$E$13,AH708,"Cubic","Extrapolate=Linear","MultiX=Average","Skip=True","Sort=True")</f>
        <v>#N/A Invalid Parameter: Interpolation value</v>
      </c>
      <c r="AJ708" s="43" t="str">
        <f ca="1"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104"/>
        <v>#REF!</v>
      </c>
      <c r="AI709" s="43" t="str">
        <f ca="1">_xll.BInterpol('Base IPCA'!$C$3:$C$13,'Base IPCA'!$E$3:$E$13,AH709,"Cubic","Extrapolate=Linear","MultiX=Average","Skip=True","Sort=True")</f>
        <v>#N/A Invalid Parameter: Interpolation value</v>
      </c>
      <c r="AJ709" s="43" t="str">
        <f ca="1"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5">AH709+1</f>
        <v>#REF!</v>
      </c>
      <c r="AI710" s="43" t="str">
        <f ca="1">_xll.BInterpol('Base IPCA'!$C$3:$C$13,'Base IPCA'!$E$3:$E$13,AH710,"Cubic","Extrapolate=Linear","MultiX=Average","Skip=True","Sort=True")</f>
        <v>#N/A Invalid Parameter: Interpolation value</v>
      </c>
      <c r="AJ710" s="43" t="str">
        <f ca="1"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105"/>
        <v>#REF!</v>
      </c>
      <c r="AI711" s="43" t="str">
        <f ca="1">_xll.BInterpol('Base IPCA'!$C$3:$C$13,'Base IPCA'!$E$3:$E$13,AH711,"Cubic","Extrapolate=Linear","MultiX=Average","Skip=True","Sort=True")</f>
        <v>#N/A Invalid Parameter: Interpolation value</v>
      </c>
      <c r="AJ711" s="43" t="str">
        <f ca="1"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105"/>
        <v>#REF!</v>
      </c>
      <c r="AI712" s="43" t="str">
        <f ca="1">_xll.BInterpol('Base IPCA'!$C$3:$C$13,'Base IPCA'!$E$3:$E$13,AH712,"Cubic","Extrapolate=Linear","MultiX=Average","Skip=True","Sort=True")</f>
        <v>#N/A Invalid Parameter: Interpolation value</v>
      </c>
      <c r="AJ712" s="43" t="str">
        <f ca="1"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105"/>
        <v>#REF!</v>
      </c>
      <c r="AI713" s="43" t="str">
        <f ca="1">_xll.BInterpol('Base IPCA'!$C$3:$C$13,'Base IPCA'!$E$3:$E$13,AH713,"Cubic","Extrapolate=Linear","MultiX=Average","Skip=True","Sort=True")</f>
        <v>#N/A Invalid Parameter: Interpolation value</v>
      </c>
      <c r="AJ713" s="43" t="str">
        <f ca="1"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105"/>
        <v>#REF!</v>
      </c>
      <c r="AI714" s="43" t="str">
        <f ca="1">_xll.BInterpol('Base IPCA'!$C$3:$C$13,'Base IPCA'!$E$3:$E$13,AH714,"Cubic","Extrapolate=Linear","MultiX=Average","Skip=True","Sort=True")</f>
        <v>#N/A Invalid Parameter: Interpolation value</v>
      </c>
      <c r="AJ714" s="43" t="str">
        <f ca="1"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105"/>
        <v>#REF!</v>
      </c>
      <c r="AI715" s="43" t="str">
        <f ca="1">_xll.BInterpol('Base IPCA'!$C$3:$C$13,'Base IPCA'!$E$3:$E$13,AH715,"Cubic","Extrapolate=Linear","MultiX=Average","Skip=True","Sort=True")</f>
        <v>#N/A Invalid Parameter: Interpolation value</v>
      </c>
      <c r="AJ715" s="43" t="str">
        <f ca="1"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105"/>
        <v>#REF!</v>
      </c>
      <c r="AI716" s="43" t="str">
        <f ca="1">_xll.BInterpol('Base IPCA'!$C$3:$C$13,'Base IPCA'!$E$3:$E$13,AH716,"Cubic","Extrapolate=Linear","MultiX=Average","Skip=True","Sort=True")</f>
        <v>#N/A Invalid Parameter: Interpolation value</v>
      </c>
      <c r="AJ716" s="43" t="str">
        <f ca="1"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105"/>
        <v>#REF!</v>
      </c>
      <c r="AI717" s="43" t="str">
        <f ca="1">_xll.BInterpol('Base IPCA'!$C$3:$C$13,'Base IPCA'!$E$3:$E$13,AH717,"Cubic","Extrapolate=Linear","MultiX=Average","Skip=True","Sort=True")</f>
        <v>#N/A Invalid Parameter: Interpolation value</v>
      </c>
      <c r="AJ717" s="43" t="str">
        <f ca="1"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105"/>
        <v>#REF!</v>
      </c>
      <c r="AI718" s="43" t="str">
        <f ca="1">_xll.BInterpol('Base IPCA'!$C$3:$C$13,'Base IPCA'!$E$3:$E$13,AH718,"Cubic","Extrapolate=Linear","MultiX=Average","Skip=True","Sort=True")</f>
        <v>#N/A Invalid Parameter: Interpolation value</v>
      </c>
      <c r="AJ718" s="43" t="str">
        <f ca="1"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105"/>
        <v>#REF!</v>
      </c>
      <c r="AI719" s="43" t="str">
        <f ca="1">_xll.BInterpol('Base IPCA'!$C$3:$C$13,'Base IPCA'!$E$3:$E$13,AH719,"Cubic","Extrapolate=Linear","MultiX=Average","Skip=True","Sort=True")</f>
        <v>#N/A Invalid Parameter: Interpolation value</v>
      </c>
      <c r="AJ719" s="43" t="str">
        <f ca="1"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105"/>
        <v>#REF!</v>
      </c>
      <c r="AI720" s="43" t="str">
        <f ca="1">_xll.BInterpol('Base IPCA'!$C$3:$C$13,'Base IPCA'!$E$3:$E$13,AH720,"Cubic","Extrapolate=Linear","MultiX=Average","Skip=True","Sort=True")</f>
        <v>#N/A Invalid Parameter: Interpolation value</v>
      </c>
      <c r="AJ720" s="43" t="str">
        <f ca="1"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105"/>
        <v>#REF!</v>
      </c>
      <c r="AI721" s="43" t="str">
        <f ca="1">_xll.BInterpol('Base IPCA'!$C$3:$C$13,'Base IPCA'!$E$3:$E$13,AH721,"Cubic","Extrapolate=Linear","MultiX=Average","Skip=True","Sort=True")</f>
        <v>#N/A Invalid Parameter: Interpolation value</v>
      </c>
      <c r="AJ721" s="43" t="str">
        <f ca="1"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105"/>
        <v>#REF!</v>
      </c>
      <c r="AI722" s="43" t="str">
        <f ca="1">_xll.BInterpol('Base IPCA'!$C$3:$C$13,'Base IPCA'!$E$3:$E$13,AH722,"Cubic","Extrapolate=Linear","MultiX=Average","Skip=True","Sort=True")</f>
        <v>#N/A Invalid Parameter: Interpolation value</v>
      </c>
      <c r="AJ722" s="43" t="str">
        <f ca="1"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105"/>
        <v>#REF!</v>
      </c>
      <c r="AI723" s="43" t="str">
        <f ca="1">_xll.BInterpol('Base IPCA'!$C$3:$C$13,'Base IPCA'!$E$3:$E$13,AH723,"Cubic","Extrapolate=Linear","MultiX=Average","Skip=True","Sort=True")</f>
        <v>#N/A Invalid Parameter: Interpolation value</v>
      </c>
      <c r="AJ723" s="43" t="str">
        <f ca="1"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105"/>
        <v>#REF!</v>
      </c>
      <c r="AI724" s="43" t="str">
        <f ca="1">_xll.BInterpol('Base IPCA'!$C$3:$C$13,'Base IPCA'!$E$3:$E$13,AH724,"Cubic","Extrapolate=Linear","MultiX=Average","Skip=True","Sort=True")</f>
        <v>#N/A Invalid Parameter: Interpolation value</v>
      </c>
      <c r="AJ724" s="43" t="str">
        <f ca="1"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105"/>
        <v>#REF!</v>
      </c>
      <c r="AI725" s="43" t="str">
        <f ca="1">_xll.BInterpol('Base IPCA'!$C$3:$C$13,'Base IPCA'!$E$3:$E$13,AH725,"Cubic","Extrapolate=Linear","MultiX=Average","Skip=True","Sort=True")</f>
        <v>#N/A Invalid Parameter: Interpolation value</v>
      </c>
      <c r="AJ725" s="43" t="str">
        <f ca="1"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105"/>
        <v>#REF!</v>
      </c>
      <c r="AI726" s="43" t="str">
        <f ca="1">_xll.BInterpol('Base IPCA'!$C$3:$C$13,'Base IPCA'!$E$3:$E$13,AH726,"Cubic","Extrapolate=Linear","MultiX=Average","Skip=True","Sort=True")</f>
        <v>#N/A Invalid Parameter: Interpolation value</v>
      </c>
      <c r="AJ726" s="43" t="str">
        <f ca="1"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105"/>
        <v>#REF!</v>
      </c>
      <c r="AI727" s="43" t="str">
        <f ca="1">_xll.BInterpol('Base IPCA'!$C$3:$C$13,'Base IPCA'!$E$3:$E$13,AH727,"Cubic","Extrapolate=Linear","MultiX=Average","Skip=True","Sort=True")</f>
        <v>#N/A Invalid Parameter: Interpolation value</v>
      </c>
      <c r="AJ727" s="43" t="str">
        <f ca="1"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105"/>
        <v>#REF!</v>
      </c>
      <c r="AI728" s="43" t="str">
        <f ca="1">_xll.BInterpol('Base IPCA'!$C$3:$C$13,'Base IPCA'!$E$3:$E$13,AH728,"Cubic","Extrapolate=Linear","MultiX=Average","Skip=True","Sort=True")</f>
        <v>#N/A Invalid Parameter: Interpolation value</v>
      </c>
      <c r="AJ728" s="43" t="str">
        <f ca="1"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105"/>
        <v>#REF!</v>
      </c>
      <c r="AI729" s="43" t="str">
        <f ca="1">_xll.BInterpol('Base IPCA'!$C$3:$C$13,'Base IPCA'!$E$3:$E$13,AH729,"Cubic","Extrapolate=Linear","MultiX=Average","Skip=True","Sort=True")</f>
        <v>#N/A Invalid Parameter: Interpolation value</v>
      </c>
      <c r="AJ729" s="43" t="str">
        <f ca="1"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105"/>
        <v>#REF!</v>
      </c>
      <c r="AI730" s="43" t="str">
        <f ca="1">_xll.BInterpol('Base IPCA'!$C$3:$C$13,'Base IPCA'!$E$3:$E$13,AH730,"Cubic","Extrapolate=Linear","MultiX=Average","Skip=True","Sort=True")</f>
        <v>#N/A Invalid Parameter: Interpolation value</v>
      </c>
      <c r="AJ730" s="43" t="str">
        <f ca="1"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105"/>
        <v>#REF!</v>
      </c>
      <c r="AI731" s="43" t="str">
        <f ca="1">_xll.BInterpol('Base IPCA'!$C$3:$C$13,'Base IPCA'!$E$3:$E$13,AH731,"Cubic","Extrapolate=Linear","MultiX=Average","Skip=True","Sort=True")</f>
        <v>#N/A Invalid Parameter: Interpolation value</v>
      </c>
      <c r="AJ731" s="43" t="str">
        <f ca="1"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105"/>
        <v>#REF!</v>
      </c>
      <c r="AI732" s="43" t="str">
        <f ca="1">_xll.BInterpol('Base IPCA'!$C$3:$C$13,'Base IPCA'!$E$3:$E$13,AH732,"Cubic","Extrapolate=Linear","MultiX=Average","Skip=True","Sort=True")</f>
        <v>#N/A Invalid Parameter: Interpolation value</v>
      </c>
      <c r="AJ732" s="43" t="str">
        <f ca="1"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105"/>
        <v>#REF!</v>
      </c>
      <c r="AI733" s="43" t="str">
        <f ca="1">_xll.BInterpol('Base IPCA'!$C$3:$C$13,'Base IPCA'!$E$3:$E$13,AH733,"Cubic","Extrapolate=Linear","MultiX=Average","Skip=True","Sort=True")</f>
        <v>#N/A Invalid Parameter: Interpolation value</v>
      </c>
      <c r="AJ733" s="43" t="str">
        <f ca="1"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105"/>
        <v>#REF!</v>
      </c>
      <c r="AI734" s="43" t="str">
        <f ca="1">_xll.BInterpol('Base IPCA'!$C$3:$C$13,'Base IPCA'!$E$3:$E$13,AH734,"Cubic","Extrapolate=Linear","MultiX=Average","Skip=True","Sort=True")</f>
        <v>#N/A Invalid Parameter: Interpolation value</v>
      </c>
      <c r="AJ734" s="43" t="str">
        <f ca="1"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105"/>
        <v>#REF!</v>
      </c>
      <c r="AI735" s="43" t="str">
        <f ca="1">_xll.BInterpol('Base IPCA'!$C$3:$C$13,'Base IPCA'!$E$3:$E$13,AH735,"Cubic","Extrapolate=Linear","MultiX=Average","Skip=True","Sort=True")</f>
        <v>#N/A Invalid Parameter: Interpolation value</v>
      </c>
      <c r="AJ735" s="43" t="str">
        <f ca="1"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105"/>
        <v>#REF!</v>
      </c>
      <c r="AI736" s="43" t="str">
        <f ca="1">_xll.BInterpol('Base IPCA'!$C$3:$C$13,'Base IPCA'!$E$3:$E$13,AH736,"Cubic","Extrapolate=Linear","MultiX=Average","Skip=True","Sort=True")</f>
        <v>#N/A Invalid Parameter: Interpolation value</v>
      </c>
      <c r="AJ736" s="43" t="str">
        <f ca="1"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105"/>
        <v>#REF!</v>
      </c>
      <c r="AI737" s="43" t="str">
        <f ca="1">_xll.BInterpol('Base IPCA'!$C$3:$C$13,'Base IPCA'!$E$3:$E$13,AH737,"Cubic","Extrapolate=Linear","MultiX=Average","Skip=True","Sort=True")</f>
        <v>#N/A Invalid Parameter: Interpolation value</v>
      </c>
      <c r="AJ737" s="43" t="str">
        <f ca="1"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105"/>
        <v>#REF!</v>
      </c>
      <c r="AI738" s="43" t="str">
        <f ca="1">_xll.BInterpol('Base IPCA'!$C$3:$C$13,'Base IPCA'!$E$3:$E$13,AH738,"Cubic","Extrapolate=Linear","MultiX=Average","Skip=True","Sort=True")</f>
        <v>#N/A Invalid Parameter: Interpolation value</v>
      </c>
      <c r="AJ738" s="43" t="str">
        <f ca="1"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105"/>
        <v>#REF!</v>
      </c>
      <c r="AI739" s="43" t="str">
        <f ca="1">_xll.BInterpol('Base IPCA'!$C$3:$C$13,'Base IPCA'!$E$3:$E$13,AH739,"Cubic","Extrapolate=Linear","MultiX=Average","Skip=True","Sort=True")</f>
        <v>#N/A Invalid Parameter: Interpolation value</v>
      </c>
      <c r="AJ739" s="43" t="str">
        <f ca="1"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105"/>
        <v>#REF!</v>
      </c>
      <c r="AI740" s="43" t="str">
        <f ca="1">_xll.BInterpol('Base IPCA'!$C$3:$C$13,'Base IPCA'!$E$3:$E$13,AH740,"Cubic","Extrapolate=Linear","MultiX=Average","Skip=True","Sort=True")</f>
        <v>#N/A Invalid Parameter: Interpolation value</v>
      </c>
      <c r="AJ740" s="43" t="str">
        <f ca="1"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105"/>
        <v>#REF!</v>
      </c>
      <c r="AI741" s="43" t="str">
        <f ca="1">_xll.BInterpol('Base IPCA'!$C$3:$C$13,'Base IPCA'!$E$3:$E$13,AH741,"Cubic","Extrapolate=Linear","MultiX=Average","Skip=True","Sort=True")</f>
        <v>#N/A Invalid Parameter: Interpolation value</v>
      </c>
      <c r="AJ741" s="43" t="str">
        <f ca="1"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105"/>
        <v>#REF!</v>
      </c>
      <c r="AI742" s="43" t="str">
        <f ca="1">_xll.BInterpol('Base IPCA'!$C$3:$C$13,'Base IPCA'!$E$3:$E$13,AH742,"Cubic","Extrapolate=Linear","MultiX=Average","Skip=True","Sort=True")</f>
        <v>#N/A Invalid Parameter: Interpolation value</v>
      </c>
      <c r="AJ742" s="43" t="str">
        <f ca="1"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105"/>
        <v>#REF!</v>
      </c>
      <c r="AI743" s="43" t="str">
        <f ca="1">_xll.BInterpol('Base IPCA'!$C$3:$C$13,'Base IPCA'!$E$3:$E$13,AH743,"Cubic","Extrapolate=Linear","MultiX=Average","Skip=True","Sort=True")</f>
        <v>#N/A Invalid Parameter: Interpolation value</v>
      </c>
      <c r="AJ743" s="43" t="str">
        <f ca="1"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105"/>
        <v>#REF!</v>
      </c>
      <c r="AI744" s="43" t="str">
        <f ca="1">_xll.BInterpol('Base IPCA'!$C$3:$C$13,'Base IPCA'!$E$3:$E$13,AH744,"Cubic","Extrapolate=Linear","MultiX=Average","Skip=True","Sort=True")</f>
        <v>#N/A Invalid Parameter: Interpolation value</v>
      </c>
      <c r="AJ744" s="43" t="str">
        <f ca="1"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105"/>
        <v>#REF!</v>
      </c>
      <c r="AI745" s="43" t="str">
        <f ca="1">_xll.BInterpol('Base IPCA'!$C$3:$C$13,'Base IPCA'!$E$3:$E$13,AH745,"Cubic","Extrapolate=Linear","MultiX=Average","Skip=True","Sort=True")</f>
        <v>#N/A Invalid Parameter: Interpolation value</v>
      </c>
      <c r="AJ745" s="43" t="str">
        <f ca="1"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105"/>
        <v>#REF!</v>
      </c>
      <c r="AI746" s="43" t="str">
        <f ca="1">_xll.BInterpol('Base IPCA'!$C$3:$C$13,'Base IPCA'!$E$3:$E$13,AH746,"Cubic","Extrapolate=Linear","MultiX=Average","Skip=True","Sort=True")</f>
        <v>#N/A Invalid Parameter: Interpolation value</v>
      </c>
      <c r="AJ746" s="43" t="str">
        <f ca="1"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105"/>
        <v>#REF!</v>
      </c>
      <c r="AI747" s="43" t="str">
        <f ca="1">_xll.BInterpol('Base IPCA'!$C$3:$C$13,'Base IPCA'!$E$3:$E$13,AH747,"Cubic","Extrapolate=Linear","MultiX=Average","Skip=True","Sort=True")</f>
        <v>#N/A Invalid Parameter: Interpolation value</v>
      </c>
      <c r="AJ747" s="43" t="str">
        <f ca="1"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105"/>
        <v>#REF!</v>
      </c>
      <c r="AI748" s="43" t="str">
        <f ca="1">_xll.BInterpol('Base IPCA'!$C$3:$C$13,'Base IPCA'!$E$3:$E$13,AH748,"Cubic","Extrapolate=Linear","MultiX=Average","Skip=True","Sort=True")</f>
        <v>#N/A Invalid Parameter: Interpolation value</v>
      </c>
      <c r="AJ748" s="43" t="str">
        <f ca="1"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105"/>
        <v>#REF!</v>
      </c>
      <c r="AI749" s="43" t="str">
        <f ca="1">_xll.BInterpol('Base IPCA'!$C$3:$C$13,'Base IPCA'!$E$3:$E$13,AH749,"Cubic","Extrapolate=Linear","MultiX=Average","Skip=True","Sort=True")</f>
        <v>#N/A Invalid Parameter: Interpolation value</v>
      </c>
      <c r="AJ749" s="43" t="str">
        <f ca="1"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105"/>
        <v>#REF!</v>
      </c>
      <c r="AI750" s="43" t="str">
        <f ca="1">_xll.BInterpol('Base IPCA'!$C$3:$C$13,'Base IPCA'!$E$3:$E$13,AH750,"Cubic","Extrapolate=Linear","MultiX=Average","Skip=True","Sort=True")</f>
        <v>#N/A Invalid Parameter: Interpolation value</v>
      </c>
      <c r="AJ750" s="43" t="str">
        <f ca="1"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105"/>
        <v>#REF!</v>
      </c>
      <c r="AI751" s="43" t="str">
        <f ca="1">_xll.BInterpol('Base IPCA'!$C$3:$C$13,'Base IPCA'!$E$3:$E$13,AH751,"Cubic","Extrapolate=Linear","MultiX=Average","Skip=True","Sort=True")</f>
        <v>#N/A Invalid Parameter: Interpolation value</v>
      </c>
      <c r="AJ751" s="43" t="str">
        <f ca="1"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105"/>
        <v>#REF!</v>
      </c>
      <c r="AI752" s="43" t="str">
        <f ca="1">_xll.BInterpol('Base IPCA'!$C$3:$C$13,'Base IPCA'!$E$3:$E$13,AH752,"Cubic","Extrapolate=Linear","MultiX=Average","Skip=True","Sort=True")</f>
        <v>#N/A Invalid Parameter: Interpolation value</v>
      </c>
      <c r="AJ752" s="43" t="str">
        <f ca="1"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105"/>
        <v>#REF!</v>
      </c>
      <c r="AI753" s="43" t="str">
        <f ca="1">_xll.BInterpol('Base IPCA'!$C$3:$C$13,'Base IPCA'!$E$3:$E$13,AH753,"Cubic","Extrapolate=Linear","MultiX=Average","Skip=True","Sort=True")</f>
        <v>#N/A Invalid Parameter: Interpolation value</v>
      </c>
      <c r="AJ753" s="43" t="str">
        <f ca="1"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105"/>
        <v>#REF!</v>
      </c>
      <c r="AI754" s="43" t="str">
        <f ca="1">_xll.BInterpol('Base IPCA'!$C$3:$C$13,'Base IPCA'!$E$3:$E$13,AH754,"Cubic","Extrapolate=Linear","MultiX=Average","Skip=True","Sort=True")</f>
        <v>#N/A Invalid Parameter: Interpolation value</v>
      </c>
      <c r="AJ754" s="43" t="str">
        <f ca="1"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105"/>
        <v>#REF!</v>
      </c>
      <c r="AI755" s="43" t="str">
        <f ca="1">_xll.BInterpol('Base IPCA'!$C$3:$C$13,'Base IPCA'!$E$3:$E$13,AH755,"Cubic","Extrapolate=Linear","MultiX=Average","Skip=True","Sort=True")</f>
        <v>#N/A Invalid Parameter: Interpolation value</v>
      </c>
      <c r="AJ755" s="43" t="str">
        <f ca="1"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105"/>
        <v>#REF!</v>
      </c>
      <c r="AI756" s="43" t="str">
        <f ca="1">_xll.BInterpol('Base IPCA'!$C$3:$C$13,'Base IPCA'!$E$3:$E$13,AH756,"Cubic","Extrapolate=Linear","MultiX=Average","Skip=True","Sort=True")</f>
        <v>#N/A Invalid Parameter: Interpolation value</v>
      </c>
      <c r="AJ756" s="43" t="str">
        <f ca="1"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105"/>
        <v>#REF!</v>
      </c>
      <c r="AI757" s="43" t="str">
        <f ca="1">_xll.BInterpol('Base IPCA'!$C$3:$C$13,'Base IPCA'!$E$3:$E$13,AH757,"Cubic","Extrapolate=Linear","MultiX=Average","Skip=True","Sort=True")</f>
        <v>#N/A Invalid Parameter: Interpolation value</v>
      </c>
      <c r="AJ757" s="43" t="str">
        <f ca="1"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105"/>
        <v>#REF!</v>
      </c>
      <c r="AI758" s="43" t="str">
        <f ca="1">_xll.BInterpol('Base IPCA'!$C$3:$C$13,'Base IPCA'!$E$3:$E$13,AH758,"Cubic","Extrapolate=Linear","MultiX=Average","Skip=True","Sort=True")</f>
        <v>#N/A Invalid Parameter: Interpolation value</v>
      </c>
      <c r="AJ758" s="43" t="str">
        <f ca="1"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105"/>
        <v>#REF!</v>
      </c>
      <c r="AI759" s="43" t="str">
        <f ca="1">_xll.BInterpol('Base IPCA'!$C$3:$C$13,'Base IPCA'!$E$3:$E$13,AH759,"Cubic","Extrapolate=Linear","MultiX=Average","Skip=True","Sort=True")</f>
        <v>#N/A Invalid Parameter: Interpolation value</v>
      </c>
      <c r="AJ759" s="43" t="str">
        <f ca="1"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105"/>
        <v>#REF!</v>
      </c>
      <c r="AI760" s="43" t="str">
        <f ca="1">_xll.BInterpol('Base IPCA'!$C$3:$C$13,'Base IPCA'!$E$3:$E$13,AH760,"Cubic","Extrapolate=Linear","MultiX=Average","Skip=True","Sort=True")</f>
        <v>#N/A Invalid Parameter: Interpolation value</v>
      </c>
      <c r="AJ760" s="43" t="str">
        <f ca="1"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105"/>
        <v>#REF!</v>
      </c>
      <c r="AI761" s="43" t="str">
        <f ca="1">_xll.BInterpol('Base IPCA'!$C$3:$C$13,'Base IPCA'!$E$3:$E$13,AH761,"Cubic","Extrapolate=Linear","MultiX=Average","Skip=True","Sort=True")</f>
        <v>#N/A Invalid Parameter: Interpolation value</v>
      </c>
      <c r="AJ761" s="43" t="str">
        <f ca="1"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105"/>
        <v>#REF!</v>
      </c>
      <c r="AI762" s="43" t="str">
        <f ca="1">_xll.BInterpol('Base IPCA'!$C$3:$C$13,'Base IPCA'!$E$3:$E$13,AH762,"Cubic","Extrapolate=Linear","MultiX=Average","Skip=True","Sort=True")</f>
        <v>#N/A Invalid Parameter: Interpolation value</v>
      </c>
      <c r="AJ762" s="43" t="str">
        <f ca="1"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105"/>
        <v>#REF!</v>
      </c>
      <c r="AI763" s="43" t="str">
        <f ca="1">_xll.BInterpol('Base IPCA'!$C$3:$C$13,'Base IPCA'!$E$3:$E$13,AH763,"Cubic","Extrapolate=Linear","MultiX=Average","Skip=True","Sort=True")</f>
        <v>#N/A Invalid Parameter: Interpolation value</v>
      </c>
      <c r="AJ763" s="43" t="str">
        <f ca="1"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105"/>
        <v>#REF!</v>
      </c>
      <c r="AI764" s="43" t="str">
        <f ca="1">_xll.BInterpol('Base IPCA'!$C$3:$C$13,'Base IPCA'!$E$3:$E$13,AH764,"Cubic","Extrapolate=Linear","MultiX=Average","Skip=True","Sort=True")</f>
        <v>#N/A Invalid Parameter: Interpolation value</v>
      </c>
      <c r="AJ764" s="43" t="str">
        <f ca="1"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105"/>
        <v>#REF!</v>
      </c>
      <c r="AI765" s="43" t="str">
        <f ca="1">_xll.BInterpol('Base IPCA'!$C$3:$C$13,'Base IPCA'!$E$3:$E$13,AH765,"Cubic","Extrapolate=Linear","MultiX=Average","Skip=True","Sort=True")</f>
        <v>#N/A Invalid Parameter: Interpolation value</v>
      </c>
      <c r="AJ765" s="43" t="str">
        <f ca="1"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105"/>
        <v>#REF!</v>
      </c>
      <c r="AI766" s="43" t="str">
        <f ca="1">_xll.BInterpol('Base IPCA'!$C$3:$C$13,'Base IPCA'!$E$3:$E$13,AH766,"Cubic","Extrapolate=Linear","MultiX=Average","Skip=True","Sort=True")</f>
        <v>#N/A Invalid Parameter: Interpolation value</v>
      </c>
      <c r="AJ766" s="43" t="str">
        <f ca="1"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105"/>
        <v>#REF!</v>
      </c>
      <c r="AI767" s="43" t="str">
        <f ca="1">_xll.BInterpol('Base IPCA'!$C$3:$C$13,'Base IPCA'!$E$3:$E$13,AH767,"Cubic","Extrapolate=Linear","MultiX=Average","Skip=True","Sort=True")</f>
        <v>#N/A Invalid Parameter: Interpolation value</v>
      </c>
      <c r="AJ767" s="43" t="str">
        <f ca="1"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105"/>
        <v>#REF!</v>
      </c>
      <c r="AI768" s="43" t="str">
        <f ca="1">_xll.BInterpol('Base IPCA'!$C$3:$C$13,'Base IPCA'!$E$3:$E$13,AH768,"Cubic","Extrapolate=Linear","MultiX=Average","Skip=True","Sort=True")</f>
        <v>#N/A Invalid Parameter: Interpolation value</v>
      </c>
      <c r="AJ768" s="43" t="str">
        <f ca="1"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105"/>
        <v>#REF!</v>
      </c>
      <c r="AI769" s="43" t="str">
        <f ca="1">_xll.BInterpol('Base IPCA'!$C$3:$C$13,'Base IPCA'!$E$3:$E$13,AH769,"Cubic","Extrapolate=Linear","MultiX=Average","Skip=True","Sort=True")</f>
        <v>#N/A Invalid Parameter: Interpolation value</v>
      </c>
      <c r="AJ769" s="43" t="str">
        <f ca="1"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105"/>
        <v>#REF!</v>
      </c>
      <c r="AI770" s="43" t="str">
        <f ca="1">_xll.BInterpol('Base IPCA'!$C$3:$C$13,'Base IPCA'!$E$3:$E$13,AH770,"Cubic","Extrapolate=Linear","MultiX=Average","Skip=True","Sort=True")</f>
        <v>#N/A Invalid Parameter: Interpolation value</v>
      </c>
      <c r="AJ770" s="43" t="str">
        <f ca="1"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105"/>
        <v>#REF!</v>
      </c>
      <c r="AI771" s="43" t="str">
        <f ca="1">_xll.BInterpol('Base IPCA'!$C$3:$C$13,'Base IPCA'!$E$3:$E$13,AH771,"Cubic","Extrapolate=Linear","MultiX=Average","Skip=True","Sort=True")</f>
        <v>#N/A Invalid Parameter: Interpolation value</v>
      </c>
      <c r="AJ771" s="43" t="str">
        <f ca="1"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105"/>
        <v>#REF!</v>
      </c>
      <c r="AI772" s="43" t="str">
        <f ca="1">_xll.BInterpol('Base IPCA'!$C$3:$C$13,'Base IPCA'!$E$3:$E$13,AH772,"Cubic","Extrapolate=Linear","MultiX=Average","Skip=True","Sort=True")</f>
        <v>#N/A Invalid Parameter: Interpolation value</v>
      </c>
      <c r="AJ772" s="43" t="str">
        <f ca="1"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105"/>
        <v>#REF!</v>
      </c>
      <c r="AI773" s="43" t="str">
        <f ca="1">_xll.BInterpol('Base IPCA'!$C$3:$C$13,'Base IPCA'!$E$3:$E$13,AH773,"Cubic","Extrapolate=Linear","MultiX=Average","Skip=True","Sort=True")</f>
        <v>#N/A Invalid Parameter: Interpolation value</v>
      </c>
      <c r="AJ773" s="43" t="str">
        <f ca="1"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6">AH773+1</f>
        <v>#REF!</v>
      </c>
      <c r="AI774" s="43" t="str">
        <f ca="1">_xll.BInterpol('Base IPCA'!$C$3:$C$13,'Base IPCA'!$E$3:$E$13,AH774,"Cubic","Extrapolate=Linear","MultiX=Average","Skip=True","Sort=True")</f>
        <v>#N/A Invalid Parameter: Interpolation value</v>
      </c>
      <c r="AJ774" s="43" t="str">
        <f ca="1"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106"/>
        <v>#REF!</v>
      </c>
      <c r="AI775" s="43" t="str">
        <f ca="1">_xll.BInterpol('Base IPCA'!$C$3:$C$13,'Base IPCA'!$E$3:$E$13,AH775,"Cubic","Extrapolate=Linear","MultiX=Average","Skip=True","Sort=True")</f>
        <v>#N/A Invalid Parameter: Interpolation value</v>
      </c>
      <c r="AJ775" s="43" t="str">
        <f ca="1"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106"/>
        <v>#REF!</v>
      </c>
      <c r="AI776" s="43" t="str">
        <f ca="1">_xll.BInterpol('Base IPCA'!$C$3:$C$13,'Base IPCA'!$E$3:$E$13,AH776,"Cubic","Extrapolate=Linear","MultiX=Average","Skip=True","Sort=True")</f>
        <v>#N/A Invalid Parameter: Interpolation value</v>
      </c>
      <c r="AJ776" s="43" t="str">
        <f ca="1"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106"/>
        <v>#REF!</v>
      </c>
      <c r="AI777" s="43" t="str">
        <f ca="1">_xll.BInterpol('Base IPCA'!$C$3:$C$13,'Base IPCA'!$E$3:$E$13,AH777,"Cubic","Extrapolate=Linear","MultiX=Average","Skip=True","Sort=True")</f>
        <v>#N/A Invalid Parameter: Interpolation value</v>
      </c>
      <c r="AJ777" s="43" t="str">
        <f ca="1"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106"/>
        <v>#REF!</v>
      </c>
      <c r="AI778" s="43" t="str">
        <f ca="1">_xll.BInterpol('Base IPCA'!$C$3:$C$13,'Base IPCA'!$E$3:$E$13,AH778,"Cubic","Extrapolate=Linear","MultiX=Average","Skip=True","Sort=True")</f>
        <v>#N/A Invalid Parameter: Interpolation value</v>
      </c>
      <c r="AJ778" s="43" t="str">
        <f ca="1"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106"/>
        <v>#REF!</v>
      </c>
      <c r="AI779" s="43" t="str">
        <f ca="1">_xll.BInterpol('Base IPCA'!$C$3:$C$13,'Base IPCA'!$E$3:$E$13,AH779,"Cubic","Extrapolate=Linear","MultiX=Average","Skip=True","Sort=True")</f>
        <v>#N/A Invalid Parameter: Interpolation value</v>
      </c>
      <c r="AJ779" s="43" t="str">
        <f ca="1"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106"/>
        <v>#REF!</v>
      </c>
      <c r="AI780" s="43" t="str">
        <f ca="1">_xll.BInterpol('Base IPCA'!$C$3:$C$13,'Base IPCA'!$E$3:$E$13,AH780,"Cubic","Extrapolate=Linear","MultiX=Average","Skip=True","Sort=True")</f>
        <v>#N/A Invalid Parameter: Interpolation value</v>
      </c>
      <c r="AJ780" s="43" t="str">
        <f ca="1"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106"/>
        <v>#REF!</v>
      </c>
      <c r="AI781" s="43" t="str">
        <f ca="1">_xll.BInterpol('Base IPCA'!$C$3:$C$13,'Base IPCA'!$E$3:$E$13,AH781,"Cubic","Extrapolate=Linear","MultiX=Average","Skip=True","Sort=True")</f>
        <v>#N/A Invalid Parameter: Interpolation value</v>
      </c>
      <c r="AJ781" s="43" t="str">
        <f ca="1"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106"/>
        <v>#REF!</v>
      </c>
      <c r="AI782" s="43" t="str">
        <f ca="1">_xll.BInterpol('Base IPCA'!$C$3:$C$13,'Base IPCA'!$E$3:$E$13,AH782,"Cubic","Extrapolate=Linear","MultiX=Average","Skip=True","Sort=True")</f>
        <v>#N/A Invalid Parameter: Interpolation value</v>
      </c>
      <c r="AJ782" s="43" t="str">
        <f ca="1"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106"/>
        <v>#REF!</v>
      </c>
      <c r="AI783" s="43" t="str">
        <f ca="1">_xll.BInterpol('Base IPCA'!$C$3:$C$13,'Base IPCA'!$E$3:$E$13,AH783,"Cubic","Extrapolate=Linear","MultiX=Average","Skip=True","Sort=True")</f>
        <v>#N/A Invalid Parameter: Interpolation value</v>
      </c>
      <c r="AJ783" s="43" t="str">
        <f ca="1"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106"/>
        <v>#REF!</v>
      </c>
      <c r="AI784" s="43" t="str">
        <f ca="1">_xll.BInterpol('Base IPCA'!$C$3:$C$13,'Base IPCA'!$E$3:$E$13,AH784,"Cubic","Extrapolate=Linear","MultiX=Average","Skip=True","Sort=True")</f>
        <v>#N/A Invalid Parameter: Interpolation value</v>
      </c>
      <c r="AJ784" s="43" t="str">
        <f ca="1"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106"/>
        <v>#REF!</v>
      </c>
      <c r="AI785" s="43" t="str">
        <f ca="1">_xll.BInterpol('Base IPCA'!$C$3:$C$13,'Base IPCA'!$E$3:$E$13,AH785,"Cubic","Extrapolate=Linear","MultiX=Average","Skip=True","Sort=True")</f>
        <v>#N/A Invalid Parameter: Interpolation value</v>
      </c>
      <c r="AJ785" s="43" t="str">
        <f ca="1"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106"/>
        <v>#REF!</v>
      </c>
      <c r="AI786" s="43" t="str">
        <f ca="1">_xll.BInterpol('Base IPCA'!$C$3:$C$13,'Base IPCA'!$E$3:$E$13,AH786,"Cubic","Extrapolate=Linear","MultiX=Average","Skip=True","Sort=True")</f>
        <v>#N/A Invalid Parameter: Interpolation value</v>
      </c>
      <c r="AJ786" s="43" t="str">
        <f ca="1"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106"/>
        <v>#REF!</v>
      </c>
      <c r="AI787" s="43" t="str">
        <f ca="1">_xll.BInterpol('Base IPCA'!$C$3:$C$13,'Base IPCA'!$E$3:$E$13,AH787,"Cubic","Extrapolate=Linear","MultiX=Average","Skip=True","Sort=True")</f>
        <v>#N/A Invalid Parameter: Interpolation value</v>
      </c>
      <c r="AJ787" s="43" t="str">
        <f ca="1"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106"/>
        <v>#REF!</v>
      </c>
      <c r="AI788" s="43" t="str">
        <f ca="1">_xll.BInterpol('Base IPCA'!$C$3:$C$13,'Base IPCA'!$E$3:$E$13,AH788,"Cubic","Extrapolate=Linear","MultiX=Average","Skip=True","Sort=True")</f>
        <v>#N/A Invalid Parameter: Interpolation value</v>
      </c>
      <c r="AJ788" s="43" t="str">
        <f ca="1"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106"/>
        <v>#REF!</v>
      </c>
      <c r="AI789" s="43" t="str">
        <f ca="1">_xll.BInterpol('Base IPCA'!$C$3:$C$13,'Base IPCA'!$E$3:$E$13,AH789,"Cubic","Extrapolate=Linear","MultiX=Average","Skip=True","Sort=True")</f>
        <v>#N/A Invalid Parameter: Interpolation value</v>
      </c>
      <c r="AJ789" s="43" t="str">
        <f ca="1"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106"/>
        <v>#REF!</v>
      </c>
      <c r="AI790" s="43" t="str">
        <f ca="1">_xll.BInterpol('Base IPCA'!$C$3:$C$13,'Base IPCA'!$E$3:$E$13,AH790,"Cubic","Extrapolate=Linear","MultiX=Average","Skip=True","Sort=True")</f>
        <v>#N/A Invalid Parameter: Interpolation value</v>
      </c>
      <c r="AJ790" s="43" t="str">
        <f ca="1"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106"/>
        <v>#REF!</v>
      </c>
      <c r="AI791" s="43" t="str">
        <f ca="1">_xll.BInterpol('Base IPCA'!$C$3:$C$13,'Base IPCA'!$E$3:$E$13,AH791,"Cubic","Extrapolate=Linear","MultiX=Average","Skip=True","Sort=True")</f>
        <v>#N/A Invalid Parameter: Interpolation value</v>
      </c>
      <c r="AJ791" s="43" t="str">
        <f ca="1"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106"/>
        <v>#REF!</v>
      </c>
      <c r="AI792" s="43" t="str">
        <f ca="1">_xll.BInterpol('Base IPCA'!$C$3:$C$13,'Base IPCA'!$E$3:$E$13,AH792,"Cubic","Extrapolate=Linear","MultiX=Average","Skip=True","Sort=True")</f>
        <v>#N/A Invalid Parameter: Interpolation value</v>
      </c>
      <c r="AJ792" s="43" t="str">
        <f ca="1"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106"/>
        <v>#REF!</v>
      </c>
      <c r="AI793" s="43" t="str">
        <f ca="1">_xll.BInterpol('Base IPCA'!$C$3:$C$13,'Base IPCA'!$E$3:$E$13,AH793,"Cubic","Extrapolate=Linear","MultiX=Average","Skip=True","Sort=True")</f>
        <v>#N/A Invalid Parameter: Interpolation value</v>
      </c>
      <c r="AJ793" s="43" t="str">
        <f ca="1"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106"/>
        <v>#REF!</v>
      </c>
      <c r="AI794" s="43" t="str">
        <f ca="1">_xll.BInterpol('Base IPCA'!$C$3:$C$13,'Base IPCA'!$E$3:$E$13,AH794,"Cubic","Extrapolate=Linear","MultiX=Average","Skip=True","Sort=True")</f>
        <v>#N/A Invalid Parameter: Interpolation value</v>
      </c>
      <c r="AJ794" s="43" t="str">
        <f ca="1"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106"/>
        <v>#REF!</v>
      </c>
      <c r="AI795" s="43" t="str">
        <f ca="1">_xll.BInterpol('Base IPCA'!$C$3:$C$13,'Base IPCA'!$E$3:$E$13,AH795,"Cubic","Extrapolate=Linear","MultiX=Average","Skip=True","Sort=True")</f>
        <v>#N/A Invalid Parameter: Interpolation value</v>
      </c>
      <c r="AJ795" s="43" t="str">
        <f ca="1"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106"/>
        <v>#REF!</v>
      </c>
      <c r="AI796" s="43" t="str">
        <f ca="1">_xll.BInterpol('Base IPCA'!$C$3:$C$13,'Base IPCA'!$E$3:$E$13,AH796,"Cubic","Extrapolate=Linear","MultiX=Average","Skip=True","Sort=True")</f>
        <v>#N/A Invalid Parameter: Interpolation value</v>
      </c>
      <c r="AJ796" s="43" t="str">
        <f ca="1"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106"/>
        <v>#REF!</v>
      </c>
      <c r="AI797" s="43" t="str">
        <f ca="1">_xll.BInterpol('Base IPCA'!$C$3:$C$13,'Base IPCA'!$E$3:$E$13,AH797,"Cubic","Extrapolate=Linear","MultiX=Average","Skip=True","Sort=True")</f>
        <v>#N/A Invalid Parameter: Interpolation value</v>
      </c>
      <c r="AJ797" s="43" t="str">
        <f ca="1"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106"/>
        <v>#REF!</v>
      </c>
      <c r="AI798" s="43" t="str">
        <f ca="1">_xll.BInterpol('Base IPCA'!$C$3:$C$13,'Base IPCA'!$E$3:$E$13,AH798,"Cubic","Extrapolate=Linear","MultiX=Average","Skip=True","Sort=True")</f>
        <v>#N/A Invalid Parameter: Interpolation value</v>
      </c>
      <c r="AJ798" s="43" t="str">
        <f ca="1"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106"/>
        <v>#REF!</v>
      </c>
      <c r="AI799" s="43" t="str">
        <f ca="1">_xll.BInterpol('Base IPCA'!$C$3:$C$13,'Base IPCA'!$E$3:$E$13,AH799,"Cubic","Extrapolate=Linear","MultiX=Average","Skip=True","Sort=True")</f>
        <v>#N/A Invalid Parameter: Interpolation value</v>
      </c>
      <c r="AJ799" s="43" t="str">
        <f ca="1"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106"/>
        <v>#REF!</v>
      </c>
      <c r="AI800" s="43" t="str">
        <f ca="1">_xll.BInterpol('Base IPCA'!$C$3:$C$13,'Base IPCA'!$E$3:$E$13,AH800,"Cubic","Extrapolate=Linear","MultiX=Average","Skip=True","Sort=True")</f>
        <v>#N/A Invalid Parameter: Interpolation value</v>
      </c>
      <c r="AJ800" s="43" t="str">
        <f ca="1"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106"/>
        <v>#REF!</v>
      </c>
      <c r="AI801" s="43" t="str">
        <f ca="1">_xll.BInterpol('Base IPCA'!$C$3:$C$13,'Base IPCA'!$E$3:$E$13,AH801,"Cubic","Extrapolate=Linear","MultiX=Average","Skip=True","Sort=True")</f>
        <v>#N/A Invalid Parameter: Interpolation value</v>
      </c>
      <c r="AJ801" s="43" t="str">
        <f ca="1"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106"/>
        <v>#REF!</v>
      </c>
      <c r="AI802" s="43" t="str">
        <f ca="1">_xll.BInterpol('Base IPCA'!$C$3:$C$13,'Base IPCA'!$E$3:$E$13,AH802,"Cubic","Extrapolate=Linear","MultiX=Average","Skip=True","Sort=True")</f>
        <v>#N/A Invalid Parameter: Interpolation value</v>
      </c>
      <c r="AJ802" s="43" t="str">
        <f ca="1"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106"/>
        <v>#REF!</v>
      </c>
      <c r="AI803" s="43" t="str">
        <f ca="1">_xll.BInterpol('Base IPCA'!$C$3:$C$13,'Base IPCA'!$E$3:$E$13,AH803,"Cubic","Extrapolate=Linear","MultiX=Average","Skip=True","Sort=True")</f>
        <v>#N/A Invalid Parameter: Interpolation value</v>
      </c>
      <c r="AJ803" s="43" t="str">
        <f ca="1"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106"/>
        <v>#REF!</v>
      </c>
      <c r="AI804" s="43" t="str">
        <f ca="1">_xll.BInterpol('Base IPCA'!$C$3:$C$13,'Base IPCA'!$E$3:$E$13,AH804,"Cubic","Extrapolate=Linear","MultiX=Average","Skip=True","Sort=True")</f>
        <v>#N/A Invalid Parameter: Interpolation value</v>
      </c>
      <c r="AJ804" s="43" t="str">
        <f ca="1"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106"/>
        <v>#REF!</v>
      </c>
      <c r="AI805" s="43" t="str">
        <f ca="1">_xll.BInterpol('Base IPCA'!$C$3:$C$13,'Base IPCA'!$E$3:$E$13,AH805,"Cubic","Extrapolate=Linear","MultiX=Average","Skip=True","Sort=True")</f>
        <v>#N/A Invalid Parameter: Interpolation value</v>
      </c>
      <c r="AJ805" s="43" t="str">
        <f ca="1"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106"/>
        <v>#REF!</v>
      </c>
      <c r="AI806" s="43" t="str">
        <f ca="1">_xll.BInterpol('Base IPCA'!$C$3:$C$13,'Base IPCA'!$E$3:$E$13,AH806,"Cubic","Extrapolate=Linear","MultiX=Average","Skip=True","Sort=True")</f>
        <v>#N/A Invalid Parameter: Interpolation value</v>
      </c>
      <c r="AJ806" s="43" t="str">
        <f ca="1"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106"/>
        <v>#REF!</v>
      </c>
      <c r="AI807" s="43" t="str">
        <f ca="1">_xll.BInterpol('Base IPCA'!$C$3:$C$13,'Base IPCA'!$E$3:$E$13,AH807,"Cubic","Extrapolate=Linear","MultiX=Average","Skip=True","Sort=True")</f>
        <v>#N/A Invalid Parameter: Interpolation value</v>
      </c>
      <c r="AJ807" s="43" t="str">
        <f ca="1"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106"/>
        <v>#REF!</v>
      </c>
      <c r="AI808" s="43" t="str">
        <f ca="1">_xll.BInterpol('Base IPCA'!$C$3:$C$13,'Base IPCA'!$E$3:$E$13,AH808,"Cubic","Extrapolate=Linear","MultiX=Average","Skip=True","Sort=True")</f>
        <v>#N/A Invalid Parameter: Interpolation value</v>
      </c>
      <c r="AJ808" s="43" t="str">
        <f ca="1"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106"/>
        <v>#REF!</v>
      </c>
      <c r="AI809" s="43" t="str">
        <f ca="1">_xll.BInterpol('Base IPCA'!$C$3:$C$13,'Base IPCA'!$E$3:$E$13,AH809,"Cubic","Extrapolate=Linear","MultiX=Average","Skip=True","Sort=True")</f>
        <v>#N/A Invalid Parameter: Interpolation value</v>
      </c>
      <c r="AJ809" s="43" t="str">
        <f ca="1"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106"/>
        <v>#REF!</v>
      </c>
      <c r="AI810" s="43" t="str">
        <f ca="1">_xll.BInterpol('Base IPCA'!$C$3:$C$13,'Base IPCA'!$E$3:$E$13,AH810,"Cubic","Extrapolate=Linear","MultiX=Average","Skip=True","Sort=True")</f>
        <v>#N/A Invalid Parameter: Interpolation value</v>
      </c>
      <c r="AJ810" s="43" t="str">
        <f ca="1"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106"/>
        <v>#REF!</v>
      </c>
      <c r="AI811" s="43" t="str">
        <f ca="1">_xll.BInterpol('Base IPCA'!$C$3:$C$13,'Base IPCA'!$E$3:$E$13,AH811,"Cubic","Extrapolate=Linear","MultiX=Average","Skip=True","Sort=True")</f>
        <v>#N/A Invalid Parameter: Interpolation value</v>
      </c>
      <c r="AJ811" s="43" t="str">
        <f ca="1"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106"/>
        <v>#REF!</v>
      </c>
      <c r="AI812" s="43" t="str">
        <f ca="1">_xll.BInterpol('Base IPCA'!$C$3:$C$13,'Base IPCA'!$E$3:$E$13,AH812,"Cubic","Extrapolate=Linear","MultiX=Average","Skip=True","Sort=True")</f>
        <v>#N/A Invalid Parameter: Interpolation value</v>
      </c>
      <c r="AJ812" s="43" t="str">
        <f ca="1"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106"/>
        <v>#REF!</v>
      </c>
      <c r="AI813" s="43" t="str">
        <f ca="1">_xll.BInterpol('Base IPCA'!$C$3:$C$13,'Base IPCA'!$E$3:$E$13,AH813,"Cubic","Extrapolate=Linear","MultiX=Average","Skip=True","Sort=True")</f>
        <v>#N/A Invalid Parameter: Interpolation value</v>
      </c>
      <c r="AJ813" s="43" t="str">
        <f ca="1"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106"/>
        <v>#REF!</v>
      </c>
      <c r="AI814" s="43" t="str">
        <f ca="1">_xll.BInterpol('Base IPCA'!$C$3:$C$13,'Base IPCA'!$E$3:$E$13,AH814,"Cubic","Extrapolate=Linear","MultiX=Average","Skip=True","Sort=True")</f>
        <v>#N/A Invalid Parameter: Interpolation value</v>
      </c>
      <c r="AJ814" s="43" t="str">
        <f ca="1"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106"/>
        <v>#REF!</v>
      </c>
      <c r="AI815" s="43" t="str">
        <f ca="1">_xll.BInterpol('Base IPCA'!$C$3:$C$13,'Base IPCA'!$E$3:$E$13,AH815,"Cubic","Extrapolate=Linear","MultiX=Average","Skip=True","Sort=True")</f>
        <v>#N/A Invalid Parameter: Interpolation value</v>
      </c>
      <c r="AJ815" s="43" t="str">
        <f ca="1"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106"/>
        <v>#REF!</v>
      </c>
      <c r="AI816" s="43" t="str">
        <f ca="1">_xll.BInterpol('Base IPCA'!$C$3:$C$13,'Base IPCA'!$E$3:$E$13,AH816,"Cubic","Extrapolate=Linear","MultiX=Average","Skip=True","Sort=True")</f>
        <v>#N/A Invalid Parameter: Interpolation value</v>
      </c>
      <c r="AJ816" s="43" t="str">
        <f ca="1"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106"/>
        <v>#REF!</v>
      </c>
      <c r="AI817" s="43" t="str">
        <f ca="1">_xll.BInterpol('Base IPCA'!$C$3:$C$13,'Base IPCA'!$E$3:$E$13,AH817,"Cubic","Extrapolate=Linear","MultiX=Average","Skip=True","Sort=True")</f>
        <v>#N/A Invalid Parameter: Interpolation value</v>
      </c>
      <c r="AJ817" s="43" t="str">
        <f ca="1"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106"/>
        <v>#REF!</v>
      </c>
      <c r="AI818" s="43" t="str">
        <f ca="1">_xll.BInterpol('Base IPCA'!$C$3:$C$13,'Base IPCA'!$E$3:$E$13,AH818,"Cubic","Extrapolate=Linear","MultiX=Average","Skip=True","Sort=True")</f>
        <v>#N/A Invalid Parameter: Interpolation value</v>
      </c>
      <c r="AJ818" s="43" t="str">
        <f ca="1"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106"/>
        <v>#REF!</v>
      </c>
      <c r="AI819" s="43" t="str">
        <f ca="1">_xll.BInterpol('Base IPCA'!$C$3:$C$13,'Base IPCA'!$E$3:$E$13,AH819,"Cubic","Extrapolate=Linear","MultiX=Average","Skip=True","Sort=True")</f>
        <v>#N/A Invalid Parameter: Interpolation value</v>
      </c>
      <c r="AJ819" s="43" t="str">
        <f ca="1"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106"/>
        <v>#REF!</v>
      </c>
      <c r="AI820" s="43" t="str">
        <f ca="1">_xll.BInterpol('Base IPCA'!$C$3:$C$13,'Base IPCA'!$E$3:$E$13,AH820,"Cubic","Extrapolate=Linear","MultiX=Average","Skip=True","Sort=True")</f>
        <v>#N/A Invalid Parameter: Interpolation value</v>
      </c>
      <c r="AJ820" s="43" t="str">
        <f ca="1"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106"/>
        <v>#REF!</v>
      </c>
      <c r="AI821" s="43" t="str">
        <f ca="1">_xll.BInterpol('Base IPCA'!$C$3:$C$13,'Base IPCA'!$E$3:$E$13,AH821,"Cubic","Extrapolate=Linear","MultiX=Average","Skip=True","Sort=True")</f>
        <v>#N/A Invalid Parameter: Interpolation value</v>
      </c>
      <c r="AJ821" s="43" t="str">
        <f ca="1"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106"/>
        <v>#REF!</v>
      </c>
      <c r="AI822" s="43" t="str">
        <f ca="1">_xll.BInterpol('Base IPCA'!$C$3:$C$13,'Base IPCA'!$E$3:$E$13,AH822,"Cubic","Extrapolate=Linear","MultiX=Average","Skip=True","Sort=True")</f>
        <v>#N/A Invalid Parameter: Interpolation value</v>
      </c>
      <c r="AJ822" s="43" t="str">
        <f ca="1"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106"/>
        <v>#REF!</v>
      </c>
      <c r="AI823" s="43" t="str">
        <f ca="1">_xll.BInterpol('Base IPCA'!$C$3:$C$13,'Base IPCA'!$E$3:$E$13,AH823,"Cubic","Extrapolate=Linear","MultiX=Average","Skip=True","Sort=True")</f>
        <v>#N/A Invalid Parameter: Interpolation value</v>
      </c>
      <c r="AJ823" s="43" t="str">
        <f ca="1"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106"/>
        <v>#REF!</v>
      </c>
      <c r="AI824" s="43" t="str">
        <f ca="1">_xll.BInterpol('Base IPCA'!$C$3:$C$13,'Base IPCA'!$E$3:$E$13,AH824,"Cubic","Extrapolate=Linear","MultiX=Average","Skip=True","Sort=True")</f>
        <v>#N/A Invalid Parameter: Interpolation value</v>
      </c>
      <c r="AJ824" s="43" t="str">
        <f ca="1"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106"/>
        <v>#REF!</v>
      </c>
      <c r="AI825" s="43" t="str">
        <f ca="1">_xll.BInterpol('Base IPCA'!$C$3:$C$13,'Base IPCA'!$E$3:$E$13,AH825,"Cubic","Extrapolate=Linear","MultiX=Average","Skip=True","Sort=True")</f>
        <v>#N/A Invalid Parameter: Interpolation value</v>
      </c>
      <c r="AJ825" s="43" t="str">
        <f ca="1"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106"/>
        <v>#REF!</v>
      </c>
      <c r="AI826" s="43" t="str">
        <f ca="1">_xll.BInterpol('Base IPCA'!$C$3:$C$13,'Base IPCA'!$E$3:$E$13,AH826,"Cubic","Extrapolate=Linear","MultiX=Average","Skip=True","Sort=True")</f>
        <v>#N/A Invalid Parameter: Interpolation value</v>
      </c>
      <c r="AJ826" s="43" t="str">
        <f ca="1"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106"/>
        <v>#REF!</v>
      </c>
      <c r="AI827" s="43" t="str">
        <f ca="1">_xll.BInterpol('Base IPCA'!$C$3:$C$13,'Base IPCA'!$E$3:$E$13,AH827,"Cubic","Extrapolate=Linear","MultiX=Average","Skip=True","Sort=True")</f>
        <v>#N/A Invalid Parameter: Interpolation value</v>
      </c>
      <c r="AJ827" s="43" t="str">
        <f ca="1"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106"/>
        <v>#REF!</v>
      </c>
      <c r="AI828" s="43" t="str">
        <f ca="1">_xll.BInterpol('Base IPCA'!$C$3:$C$13,'Base IPCA'!$E$3:$E$13,AH828,"Cubic","Extrapolate=Linear","MultiX=Average","Skip=True","Sort=True")</f>
        <v>#N/A Invalid Parameter: Interpolation value</v>
      </c>
      <c r="AJ828" s="43" t="str">
        <f ca="1"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106"/>
        <v>#REF!</v>
      </c>
      <c r="AI829" s="43" t="str">
        <f ca="1">_xll.BInterpol('Base IPCA'!$C$3:$C$13,'Base IPCA'!$E$3:$E$13,AH829,"Cubic","Extrapolate=Linear","MultiX=Average","Skip=True","Sort=True")</f>
        <v>#N/A Invalid Parameter: Interpolation value</v>
      </c>
      <c r="AJ829" s="43" t="str">
        <f ca="1"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106"/>
        <v>#REF!</v>
      </c>
      <c r="AI830" s="43" t="str">
        <f ca="1">_xll.BInterpol('Base IPCA'!$C$3:$C$13,'Base IPCA'!$E$3:$E$13,AH830,"Cubic","Extrapolate=Linear","MultiX=Average","Skip=True","Sort=True")</f>
        <v>#N/A Invalid Parameter: Interpolation value</v>
      </c>
      <c r="AJ830" s="43" t="str">
        <f ca="1"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106"/>
        <v>#REF!</v>
      </c>
      <c r="AI831" s="43" t="str">
        <f ca="1">_xll.BInterpol('Base IPCA'!$C$3:$C$13,'Base IPCA'!$E$3:$E$13,AH831,"Cubic","Extrapolate=Linear","MultiX=Average","Skip=True","Sort=True")</f>
        <v>#N/A Invalid Parameter: Interpolation value</v>
      </c>
      <c r="AJ831" s="43" t="str">
        <f ca="1"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106"/>
        <v>#REF!</v>
      </c>
      <c r="AI832" s="43" t="str">
        <f ca="1">_xll.BInterpol('Base IPCA'!$C$3:$C$13,'Base IPCA'!$E$3:$E$13,AH832,"Cubic","Extrapolate=Linear","MultiX=Average","Skip=True","Sort=True")</f>
        <v>#N/A Invalid Parameter: Interpolation value</v>
      </c>
      <c r="AJ832" s="43" t="str">
        <f ca="1"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106"/>
        <v>#REF!</v>
      </c>
      <c r="AI833" s="43" t="str">
        <f ca="1">_xll.BInterpol('Base IPCA'!$C$3:$C$13,'Base IPCA'!$E$3:$E$13,AH833,"Cubic","Extrapolate=Linear","MultiX=Average","Skip=True","Sort=True")</f>
        <v>#N/A Invalid Parameter: Interpolation value</v>
      </c>
      <c r="AJ833" s="43" t="str">
        <f ca="1"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106"/>
        <v>#REF!</v>
      </c>
      <c r="AI834" s="43" t="str">
        <f ca="1">_xll.BInterpol('Base IPCA'!$C$3:$C$13,'Base IPCA'!$E$3:$E$13,AH834,"Cubic","Extrapolate=Linear","MultiX=Average","Skip=True","Sort=True")</f>
        <v>#N/A Invalid Parameter: Interpolation value</v>
      </c>
      <c r="AJ834" s="43" t="str">
        <f ca="1"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106"/>
        <v>#REF!</v>
      </c>
      <c r="AI835" s="43" t="str">
        <f ca="1">_xll.BInterpol('Base IPCA'!$C$3:$C$13,'Base IPCA'!$E$3:$E$13,AH835,"Cubic","Extrapolate=Linear","MultiX=Average","Skip=True","Sort=True")</f>
        <v>#N/A Invalid Parameter: Interpolation value</v>
      </c>
      <c r="AJ835" s="43" t="str">
        <f ca="1"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106"/>
        <v>#REF!</v>
      </c>
      <c r="AI836" s="43" t="str">
        <f ca="1">_xll.BInterpol('Base IPCA'!$C$3:$C$13,'Base IPCA'!$E$3:$E$13,AH836,"Cubic","Extrapolate=Linear","MultiX=Average","Skip=True","Sort=True")</f>
        <v>#N/A Invalid Parameter: Interpolation value</v>
      </c>
      <c r="AJ836" s="43" t="str">
        <f ca="1"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106"/>
        <v>#REF!</v>
      </c>
      <c r="AI837" s="43" t="str">
        <f ca="1">_xll.BInterpol('Base IPCA'!$C$3:$C$13,'Base IPCA'!$E$3:$E$13,AH837,"Cubic","Extrapolate=Linear","MultiX=Average","Skip=True","Sort=True")</f>
        <v>#N/A Invalid Parameter: Interpolation value</v>
      </c>
      <c r="AJ837" s="43" t="str">
        <f ca="1"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7">AH837+1</f>
        <v>#REF!</v>
      </c>
      <c r="AI838" s="43" t="str">
        <f ca="1">_xll.BInterpol('Base IPCA'!$C$3:$C$13,'Base IPCA'!$E$3:$E$13,AH838,"Cubic","Extrapolate=Linear","MultiX=Average","Skip=True","Sort=True")</f>
        <v>#N/A Invalid Parameter: Interpolation value</v>
      </c>
      <c r="AJ838" s="43" t="str">
        <f ca="1"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107"/>
        <v>#REF!</v>
      </c>
      <c r="AI839" s="43" t="str">
        <f ca="1">_xll.BInterpol('Base IPCA'!$C$3:$C$13,'Base IPCA'!$E$3:$E$13,AH839,"Cubic","Extrapolate=Linear","MultiX=Average","Skip=True","Sort=True")</f>
        <v>#N/A Invalid Parameter: Interpolation value</v>
      </c>
      <c r="AJ839" s="43" t="str">
        <f ca="1"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107"/>
        <v>#REF!</v>
      </c>
      <c r="AI840" s="43" t="str">
        <f ca="1">_xll.BInterpol('Base IPCA'!$C$3:$C$13,'Base IPCA'!$E$3:$E$13,AH840,"Cubic","Extrapolate=Linear","MultiX=Average","Skip=True","Sort=True")</f>
        <v>#N/A Invalid Parameter: Interpolation value</v>
      </c>
      <c r="AJ840" s="43" t="str">
        <f ca="1"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107"/>
        <v>#REF!</v>
      </c>
      <c r="AI841" s="43" t="str">
        <f ca="1">_xll.BInterpol('Base IPCA'!$C$3:$C$13,'Base IPCA'!$E$3:$E$13,AH841,"Cubic","Extrapolate=Linear","MultiX=Average","Skip=True","Sort=True")</f>
        <v>#N/A Invalid Parameter: Interpolation value</v>
      </c>
      <c r="AJ841" s="43" t="str">
        <f ca="1"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107"/>
        <v>#REF!</v>
      </c>
      <c r="AI842" s="43" t="str">
        <f ca="1">_xll.BInterpol('Base IPCA'!$C$3:$C$13,'Base IPCA'!$E$3:$E$13,AH842,"Cubic","Extrapolate=Linear","MultiX=Average","Skip=True","Sort=True")</f>
        <v>#N/A Invalid Parameter: Interpolation value</v>
      </c>
      <c r="AJ842" s="43" t="str">
        <f ca="1"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107"/>
        <v>#REF!</v>
      </c>
      <c r="AI843" s="43" t="str">
        <f ca="1">_xll.BInterpol('Base IPCA'!$C$3:$C$13,'Base IPCA'!$E$3:$E$13,AH843,"Cubic","Extrapolate=Linear","MultiX=Average","Skip=True","Sort=True")</f>
        <v>#N/A Invalid Parameter: Interpolation value</v>
      </c>
      <c r="AJ843" s="43" t="str">
        <f ca="1"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107"/>
        <v>#REF!</v>
      </c>
      <c r="AI844" s="43" t="str">
        <f ca="1">_xll.BInterpol('Base IPCA'!$C$3:$C$13,'Base IPCA'!$E$3:$E$13,AH844,"Cubic","Extrapolate=Linear","MultiX=Average","Skip=True","Sort=True")</f>
        <v>#N/A Invalid Parameter: Interpolation value</v>
      </c>
      <c r="AJ844" s="43" t="str">
        <f ca="1"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107"/>
        <v>#REF!</v>
      </c>
      <c r="AI845" s="43" t="str">
        <f ca="1">_xll.BInterpol('Base IPCA'!$C$3:$C$13,'Base IPCA'!$E$3:$E$13,AH845,"Cubic","Extrapolate=Linear","MultiX=Average","Skip=True","Sort=True")</f>
        <v>#N/A Invalid Parameter: Interpolation value</v>
      </c>
      <c r="AJ845" s="43" t="str">
        <f ca="1"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107"/>
        <v>#REF!</v>
      </c>
      <c r="AI846" s="43" t="str">
        <f ca="1">_xll.BInterpol('Base IPCA'!$C$3:$C$13,'Base IPCA'!$E$3:$E$13,AH846,"Cubic","Extrapolate=Linear","MultiX=Average","Skip=True","Sort=True")</f>
        <v>#N/A Invalid Parameter: Interpolation value</v>
      </c>
      <c r="AJ846" s="43" t="str">
        <f ca="1"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107"/>
        <v>#REF!</v>
      </c>
      <c r="AI847" s="43" t="str">
        <f ca="1">_xll.BInterpol('Base IPCA'!$C$3:$C$13,'Base IPCA'!$E$3:$E$13,AH847,"Cubic","Extrapolate=Linear","MultiX=Average","Skip=True","Sort=True")</f>
        <v>#N/A Invalid Parameter: Interpolation value</v>
      </c>
      <c r="AJ847" s="43" t="str">
        <f ca="1"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107"/>
        <v>#REF!</v>
      </c>
      <c r="AI848" s="43" t="str">
        <f ca="1">_xll.BInterpol('Base IPCA'!$C$3:$C$13,'Base IPCA'!$E$3:$E$13,AH848,"Cubic","Extrapolate=Linear","MultiX=Average","Skip=True","Sort=True")</f>
        <v>#N/A Invalid Parameter: Interpolation value</v>
      </c>
      <c r="AJ848" s="43" t="str">
        <f ca="1"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107"/>
        <v>#REF!</v>
      </c>
      <c r="AI849" s="43" t="str">
        <f ca="1">_xll.BInterpol('Base IPCA'!$C$3:$C$13,'Base IPCA'!$E$3:$E$13,AH849,"Cubic","Extrapolate=Linear","MultiX=Average","Skip=True","Sort=True")</f>
        <v>#N/A Invalid Parameter: Interpolation value</v>
      </c>
      <c r="AJ849" s="43" t="str">
        <f ca="1"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107"/>
        <v>#REF!</v>
      </c>
      <c r="AI850" s="43" t="str">
        <f ca="1">_xll.BInterpol('Base IPCA'!$C$3:$C$13,'Base IPCA'!$E$3:$E$13,AH850,"Cubic","Extrapolate=Linear","MultiX=Average","Skip=True","Sort=True")</f>
        <v>#N/A Invalid Parameter: Interpolation value</v>
      </c>
      <c r="AJ850" s="43" t="str">
        <f ca="1"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107"/>
        <v>#REF!</v>
      </c>
      <c r="AI851" s="43" t="str">
        <f ca="1">_xll.BInterpol('Base IPCA'!$C$3:$C$13,'Base IPCA'!$E$3:$E$13,AH851,"Cubic","Extrapolate=Linear","MultiX=Average","Skip=True","Sort=True")</f>
        <v>#N/A Invalid Parameter: Interpolation value</v>
      </c>
      <c r="AJ851" s="43" t="str">
        <f ca="1"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107"/>
        <v>#REF!</v>
      </c>
      <c r="AI852" s="43" t="str">
        <f ca="1">_xll.BInterpol('Base IPCA'!$C$3:$C$13,'Base IPCA'!$E$3:$E$13,AH852,"Cubic","Extrapolate=Linear","MultiX=Average","Skip=True","Sort=True")</f>
        <v>#N/A Invalid Parameter: Interpolation value</v>
      </c>
      <c r="AJ852" s="43" t="str">
        <f ca="1"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107"/>
        <v>#REF!</v>
      </c>
      <c r="AI853" s="43" t="str">
        <f ca="1">_xll.BInterpol('Base IPCA'!$C$3:$C$13,'Base IPCA'!$E$3:$E$13,AH853,"Cubic","Extrapolate=Linear","MultiX=Average","Skip=True","Sort=True")</f>
        <v>#N/A Invalid Parameter: Interpolation value</v>
      </c>
      <c r="AJ853" s="43" t="str">
        <f ca="1"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107"/>
        <v>#REF!</v>
      </c>
      <c r="AI854" s="43" t="str">
        <f ca="1">_xll.BInterpol('Base IPCA'!$C$3:$C$13,'Base IPCA'!$E$3:$E$13,AH854,"Cubic","Extrapolate=Linear","MultiX=Average","Skip=True","Sort=True")</f>
        <v>#N/A Invalid Parameter: Interpolation value</v>
      </c>
      <c r="AJ854" s="43" t="str">
        <f ca="1"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107"/>
        <v>#REF!</v>
      </c>
      <c r="AI855" s="43" t="str">
        <f ca="1">_xll.BInterpol('Base IPCA'!$C$3:$C$13,'Base IPCA'!$E$3:$E$13,AH855,"Cubic","Extrapolate=Linear","MultiX=Average","Skip=True","Sort=True")</f>
        <v>#N/A Invalid Parameter: Interpolation value</v>
      </c>
      <c r="AJ855" s="43" t="str">
        <f ca="1"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107"/>
        <v>#REF!</v>
      </c>
      <c r="AI856" s="43" t="str">
        <f ca="1">_xll.BInterpol('Base IPCA'!$C$3:$C$13,'Base IPCA'!$E$3:$E$13,AH856,"Cubic","Extrapolate=Linear","MultiX=Average","Skip=True","Sort=True")</f>
        <v>#N/A Invalid Parameter: Interpolation value</v>
      </c>
      <c r="AJ856" s="43" t="str">
        <f ca="1"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107"/>
        <v>#REF!</v>
      </c>
      <c r="AI857" s="43" t="str">
        <f ca="1">_xll.BInterpol('Base IPCA'!$C$3:$C$13,'Base IPCA'!$E$3:$E$13,AH857,"Cubic","Extrapolate=Linear","MultiX=Average","Skip=True","Sort=True")</f>
        <v>#N/A Invalid Parameter: Interpolation value</v>
      </c>
      <c r="AJ857" s="43" t="str">
        <f ca="1"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107"/>
        <v>#REF!</v>
      </c>
      <c r="AI858" s="43" t="str">
        <f ca="1">_xll.BInterpol('Base IPCA'!$C$3:$C$13,'Base IPCA'!$E$3:$E$13,AH858,"Cubic","Extrapolate=Linear","MultiX=Average","Skip=True","Sort=True")</f>
        <v>#N/A Invalid Parameter: Interpolation value</v>
      </c>
      <c r="AJ858" s="43" t="str">
        <f ca="1"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107"/>
        <v>#REF!</v>
      </c>
      <c r="AI859" s="43" t="str">
        <f ca="1">_xll.BInterpol('Base IPCA'!$C$3:$C$13,'Base IPCA'!$E$3:$E$13,AH859,"Cubic","Extrapolate=Linear","MultiX=Average","Skip=True","Sort=True")</f>
        <v>#N/A Invalid Parameter: Interpolation value</v>
      </c>
      <c r="AJ859" s="43" t="str">
        <f ca="1"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107"/>
        <v>#REF!</v>
      </c>
      <c r="AI860" s="43" t="str">
        <f ca="1">_xll.BInterpol('Base IPCA'!$C$3:$C$13,'Base IPCA'!$E$3:$E$13,AH860,"Cubic","Extrapolate=Linear","MultiX=Average","Skip=True","Sort=True")</f>
        <v>#N/A Invalid Parameter: Interpolation value</v>
      </c>
      <c r="AJ860" s="43" t="str">
        <f ca="1"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107"/>
        <v>#REF!</v>
      </c>
      <c r="AI861" s="43" t="str">
        <f ca="1">_xll.BInterpol('Base IPCA'!$C$3:$C$13,'Base IPCA'!$E$3:$E$13,AH861,"Cubic","Extrapolate=Linear","MultiX=Average","Skip=True","Sort=True")</f>
        <v>#N/A Invalid Parameter: Interpolation value</v>
      </c>
      <c r="AJ861" s="43" t="str">
        <f ca="1"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107"/>
        <v>#REF!</v>
      </c>
      <c r="AI862" s="43" t="str">
        <f ca="1">_xll.BInterpol('Base IPCA'!$C$3:$C$13,'Base IPCA'!$E$3:$E$13,AH862,"Cubic","Extrapolate=Linear","MultiX=Average","Skip=True","Sort=True")</f>
        <v>#N/A Invalid Parameter: Interpolation value</v>
      </c>
      <c r="AJ862" s="43" t="str">
        <f ca="1"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107"/>
        <v>#REF!</v>
      </c>
      <c r="AI863" s="43" t="str">
        <f ca="1">_xll.BInterpol('Base IPCA'!$C$3:$C$13,'Base IPCA'!$E$3:$E$13,AH863,"Cubic","Extrapolate=Linear","MultiX=Average","Skip=True","Sort=True")</f>
        <v>#N/A Invalid Parameter: Interpolation value</v>
      </c>
      <c r="AJ863" s="43" t="str">
        <f ca="1"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107"/>
        <v>#REF!</v>
      </c>
      <c r="AI864" s="43" t="str">
        <f ca="1">_xll.BInterpol('Base IPCA'!$C$3:$C$13,'Base IPCA'!$E$3:$E$13,AH864,"Cubic","Extrapolate=Linear","MultiX=Average","Skip=True","Sort=True")</f>
        <v>#N/A Invalid Parameter: Interpolation value</v>
      </c>
      <c r="AJ864" s="43" t="str">
        <f ca="1"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107"/>
        <v>#REF!</v>
      </c>
      <c r="AI865" s="43" t="str">
        <f ca="1">_xll.BInterpol('Base IPCA'!$C$3:$C$13,'Base IPCA'!$E$3:$E$13,AH865,"Cubic","Extrapolate=Linear","MultiX=Average","Skip=True","Sort=True")</f>
        <v>#N/A Invalid Parameter: Interpolation value</v>
      </c>
      <c r="AJ865" s="43" t="str">
        <f ca="1"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107"/>
        <v>#REF!</v>
      </c>
      <c r="AI866" s="43" t="str">
        <f ca="1">_xll.BInterpol('Base IPCA'!$C$3:$C$13,'Base IPCA'!$E$3:$E$13,AH866,"Cubic","Extrapolate=Linear","MultiX=Average","Skip=True","Sort=True")</f>
        <v>#N/A Invalid Parameter: Interpolation value</v>
      </c>
      <c r="AJ866" s="43" t="str">
        <f ca="1"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107"/>
        <v>#REF!</v>
      </c>
      <c r="AI867" s="43" t="str">
        <f ca="1">_xll.BInterpol('Base IPCA'!$C$3:$C$13,'Base IPCA'!$E$3:$E$13,AH867,"Cubic","Extrapolate=Linear","MultiX=Average","Skip=True","Sort=True")</f>
        <v>#N/A Invalid Parameter: Interpolation value</v>
      </c>
      <c r="AJ867" s="43" t="str">
        <f ca="1"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107"/>
        <v>#REF!</v>
      </c>
      <c r="AI868" s="43" t="str">
        <f ca="1">_xll.BInterpol('Base IPCA'!$C$3:$C$13,'Base IPCA'!$E$3:$E$13,AH868,"Cubic","Extrapolate=Linear","MultiX=Average","Skip=True","Sort=True")</f>
        <v>#N/A Invalid Parameter: Interpolation value</v>
      </c>
      <c r="AJ868" s="43" t="str">
        <f ca="1"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107"/>
        <v>#REF!</v>
      </c>
      <c r="AI869" s="43" t="str">
        <f ca="1">_xll.BInterpol('Base IPCA'!$C$3:$C$13,'Base IPCA'!$E$3:$E$13,AH869,"Cubic","Extrapolate=Linear","MultiX=Average","Skip=True","Sort=True")</f>
        <v>#N/A Invalid Parameter: Interpolation value</v>
      </c>
      <c r="AJ869" s="43" t="str">
        <f ca="1"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107"/>
        <v>#REF!</v>
      </c>
      <c r="AI870" s="43" t="str">
        <f ca="1">_xll.BInterpol('Base IPCA'!$C$3:$C$13,'Base IPCA'!$E$3:$E$13,AH870,"Cubic","Extrapolate=Linear","MultiX=Average","Skip=True","Sort=True")</f>
        <v>#N/A Invalid Parameter: Interpolation value</v>
      </c>
      <c r="AJ870" s="43" t="str">
        <f ca="1"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107"/>
        <v>#REF!</v>
      </c>
      <c r="AI871" s="43" t="str">
        <f ca="1">_xll.BInterpol('Base IPCA'!$C$3:$C$13,'Base IPCA'!$E$3:$E$13,AH871,"Cubic","Extrapolate=Linear","MultiX=Average","Skip=True","Sort=True")</f>
        <v>#N/A Invalid Parameter: Interpolation value</v>
      </c>
      <c r="AJ871" s="43" t="str">
        <f ca="1"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107"/>
        <v>#REF!</v>
      </c>
      <c r="AI872" s="43" t="str">
        <f ca="1">_xll.BInterpol('Base IPCA'!$C$3:$C$13,'Base IPCA'!$E$3:$E$13,AH872,"Cubic","Extrapolate=Linear","MultiX=Average","Skip=True","Sort=True")</f>
        <v>#N/A Invalid Parameter: Interpolation value</v>
      </c>
      <c r="AJ872" s="43" t="str">
        <f ca="1"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107"/>
        <v>#REF!</v>
      </c>
      <c r="AI873" s="43" t="str">
        <f ca="1">_xll.BInterpol('Base IPCA'!$C$3:$C$13,'Base IPCA'!$E$3:$E$13,AH873,"Cubic","Extrapolate=Linear","MultiX=Average","Skip=True","Sort=True")</f>
        <v>#N/A Invalid Parameter: Interpolation value</v>
      </c>
      <c r="AJ873" s="43" t="str">
        <f ca="1"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107"/>
        <v>#REF!</v>
      </c>
      <c r="AI874" s="43" t="str">
        <f ca="1">_xll.BInterpol('Base IPCA'!$C$3:$C$13,'Base IPCA'!$E$3:$E$13,AH874,"Cubic","Extrapolate=Linear","MultiX=Average","Skip=True","Sort=True")</f>
        <v>#N/A Invalid Parameter: Interpolation value</v>
      </c>
      <c r="AJ874" s="43" t="str">
        <f ca="1"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107"/>
        <v>#REF!</v>
      </c>
      <c r="AI875" s="43" t="str">
        <f ca="1">_xll.BInterpol('Base IPCA'!$C$3:$C$13,'Base IPCA'!$E$3:$E$13,AH875,"Cubic","Extrapolate=Linear","MultiX=Average","Skip=True","Sort=True")</f>
        <v>#N/A Invalid Parameter: Interpolation value</v>
      </c>
      <c r="AJ875" s="43" t="str">
        <f ca="1"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107"/>
        <v>#REF!</v>
      </c>
      <c r="AI876" s="43" t="str">
        <f ca="1">_xll.BInterpol('Base IPCA'!$C$3:$C$13,'Base IPCA'!$E$3:$E$13,AH876,"Cubic","Extrapolate=Linear","MultiX=Average","Skip=True","Sort=True")</f>
        <v>#N/A Invalid Parameter: Interpolation value</v>
      </c>
      <c r="AJ876" s="43" t="str">
        <f ca="1"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107"/>
        <v>#REF!</v>
      </c>
      <c r="AI877" s="43" t="str">
        <f ca="1">_xll.BInterpol('Base IPCA'!$C$3:$C$13,'Base IPCA'!$E$3:$E$13,AH877,"Cubic","Extrapolate=Linear","MultiX=Average","Skip=True","Sort=True")</f>
        <v>#N/A Invalid Parameter: Interpolation value</v>
      </c>
      <c r="AJ877" s="43" t="str">
        <f ca="1"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107"/>
        <v>#REF!</v>
      </c>
      <c r="AI878" s="43" t="str">
        <f ca="1">_xll.BInterpol('Base IPCA'!$C$3:$C$13,'Base IPCA'!$E$3:$E$13,AH878,"Cubic","Extrapolate=Linear","MultiX=Average","Skip=True","Sort=True")</f>
        <v>#N/A Invalid Parameter: Interpolation value</v>
      </c>
      <c r="AJ878" s="43" t="str">
        <f ca="1"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107"/>
        <v>#REF!</v>
      </c>
      <c r="AI879" s="43" t="str">
        <f ca="1">_xll.BInterpol('Base IPCA'!$C$3:$C$13,'Base IPCA'!$E$3:$E$13,AH879,"Cubic","Extrapolate=Linear","MultiX=Average","Skip=True","Sort=True")</f>
        <v>#N/A Invalid Parameter: Interpolation value</v>
      </c>
      <c r="AJ879" s="43" t="str">
        <f ca="1"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107"/>
        <v>#REF!</v>
      </c>
      <c r="AI880" s="43" t="str">
        <f ca="1">_xll.BInterpol('Base IPCA'!$C$3:$C$13,'Base IPCA'!$E$3:$E$13,AH880,"Cubic","Extrapolate=Linear","MultiX=Average","Skip=True","Sort=True")</f>
        <v>#N/A Invalid Parameter: Interpolation value</v>
      </c>
      <c r="AJ880" s="43" t="str">
        <f ca="1"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107"/>
        <v>#REF!</v>
      </c>
      <c r="AI881" s="43" t="str">
        <f ca="1">_xll.BInterpol('Base IPCA'!$C$3:$C$13,'Base IPCA'!$E$3:$E$13,AH881,"Cubic","Extrapolate=Linear","MultiX=Average","Skip=True","Sort=True")</f>
        <v>#N/A Invalid Parameter: Interpolation value</v>
      </c>
      <c r="AJ881" s="43" t="str">
        <f ca="1"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107"/>
        <v>#REF!</v>
      </c>
      <c r="AI882" s="43" t="str">
        <f ca="1">_xll.BInterpol('Base IPCA'!$C$3:$C$13,'Base IPCA'!$E$3:$E$13,AH882,"Cubic","Extrapolate=Linear","MultiX=Average","Skip=True","Sort=True")</f>
        <v>#N/A Invalid Parameter: Interpolation value</v>
      </c>
      <c r="AJ882" s="43" t="str">
        <f ca="1"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107"/>
        <v>#REF!</v>
      </c>
      <c r="AI883" s="43" t="str">
        <f ca="1">_xll.BInterpol('Base IPCA'!$C$3:$C$13,'Base IPCA'!$E$3:$E$13,AH883,"Cubic","Extrapolate=Linear","MultiX=Average","Skip=True","Sort=True")</f>
        <v>#N/A Invalid Parameter: Interpolation value</v>
      </c>
      <c r="AJ883" s="43" t="str">
        <f ca="1"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107"/>
        <v>#REF!</v>
      </c>
      <c r="AI884" s="43" t="str">
        <f ca="1">_xll.BInterpol('Base IPCA'!$C$3:$C$13,'Base IPCA'!$E$3:$E$13,AH884,"Cubic","Extrapolate=Linear","MultiX=Average","Skip=True","Sort=True")</f>
        <v>#N/A Invalid Parameter: Interpolation value</v>
      </c>
      <c r="AJ884" s="43" t="str">
        <f ca="1"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107"/>
        <v>#REF!</v>
      </c>
      <c r="AI885" s="43" t="str">
        <f ca="1">_xll.BInterpol('Base IPCA'!$C$3:$C$13,'Base IPCA'!$E$3:$E$13,AH885,"Cubic","Extrapolate=Linear","MultiX=Average","Skip=True","Sort=True")</f>
        <v>#N/A Invalid Parameter: Interpolation value</v>
      </c>
      <c r="AJ885" s="43" t="str">
        <f ca="1"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107"/>
        <v>#REF!</v>
      </c>
      <c r="AI886" s="43" t="str">
        <f ca="1">_xll.BInterpol('Base IPCA'!$C$3:$C$13,'Base IPCA'!$E$3:$E$13,AH886,"Cubic","Extrapolate=Linear","MultiX=Average","Skip=True","Sort=True")</f>
        <v>#N/A Invalid Parameter: Interpolation value</v>
      </c>
      <c r="AJ886" s="43" t="str">
        <f ca="1"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107"/>
        <v>#REF!</v>
      </c>
      <c r="AI887" s="43" t="str">
        <f ca="1">_xll.BInterpol('Base IPCA'!$C$3:$C$13,'Base IPCA'!$E$3:$E$13,AH887,"Cubic","Extrapolate=Linear","MultiX=Average","Skip=True","Sort=True")</f>
        <v>#N/A Invalid Parameter: Interpolation value</v>
      </c>
      <c r="AJ887" s="43" t="str">
        <f ca="1"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107"/>
        <v>#REF!</v>
      </c>
      <c r="AI888" s="43" t="str">
        <f ca="1">_xll.BInterpol('Base IPCA'!$C$3:$C$13,'Base IPCA'!$E$3:$E$13,AH888,"Cubic","Extrapolate=Linear","MultiX=Average","Skip=True","Sort=True")</f>
        <v>#N/A Invalid Parameter: Interpolation value</v>
      </c>
      <c r="AJ888" s="43" t="str">
        <f ca="1"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107"/>
        <v>#REF!</v>
      </c>
      <c r="AI889" s="43" t="str">
        <f ca="1">_xll.BInterpol('Base IPCA'!$C$3:$C$13,'Base IPCA'!$E$3:$E$13,AH889,"Cubic","Extrapolate=Linear","MultiX=Average","Skip=True","Sort=True")</f>
        <v>#N/A Invalid Parameter: Interpolation value</v>
      </c>
      <c r="AJ889" s="43" t="str">
        <f ca="1"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107"/>
        <v>#REF!</v>
      </c>
      <c r="AI890" s="43" t="str">
        <f ca="1">_xll.BInterpol('Base IPCA'!$C$3:$C$13,'Base IPCA'!$E$3:$E$13,AH890,"Cubic","Extrapolate=Linear","MultiX=Average","Skip=True","Sort=True")</f>
        <v>#N/A Invalid Parameter: Interpolation value</v>
      </c>
      <c r="AJ890" s="43" t="str">
        <f ca="1"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107"/>
        <v>#REF!</v>
      </c>
      <c r="AI891" s="43" t="str">
        <f ca="1">_xll.BInterpol('Base IPCA'!$C$3:$C$13,'Base IPCA'!$E$3:$E$13,AH891,"Cubic","Extrapolate=Linear","MultiX=Average","Skip=True","Sort=True")</f>
        <v>#N/A Invalid Parameter: Interpolation value</v>
      </c>
      <c r="AJ891" s="43" t="str">
        <f ca="1"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107"/>
        <v>#REF!</v>
      </c>
      <c r="AI892" s="43" t="str">
        <f ca="1">_xll.BInterpol('Base IPCA'!$C$3:$C$13,'Base IPCA'!$E$3:$E$13,AH892,"Cubic","Extrapolate=Linear","MultiX=Average","Skip=True","Sort=True")</f>
        <v>#N/A Invalid Parameter: Interpolation value</v>
      </c>
      <c r="AJ892" s="43" t="str">
        <f ca="1"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107"/>
        <v>#REF!</v>
      </c>
      <c r="AI893" s="43" t="str">
        <f ca="1">_xll.BInterpol('Base IPCA'!$C$3:$C$13,'Base IPCA'!$E$3:$E$13,AH893,"Cubic","Extrapolate=Linear","MultiX=Average","Skip=True","Sort=True")</f>
        <v>#N/A Invalid Parameter: Interpolation value</v>
      </c>
      <c r="AJ893" s="43" t="str">
        <f ca="1"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107"/>
        <v>#REF!</v>
      </c>
      <c r="AI894" s="43" t="str">
        <f ca="1">_xll.BInterpol('Base IPCA'!$C$3:$C$13,'Base IPCA'!$E$3:$E$13,AH894,"Cubic","Extrapolate=Linear","MultiX=Average","Skip=True","Sort=True")</f>
        <v>#N/A Invalid Parameter: Interpolation value</v>
      </c>
      <c r="AJ894" s="43" t="str">
        <f ca="1"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107"/>
        <v>#REF!</v>
      </c>
      <c r="AI895" s="43" t="str">
        <f ca="1">_xll.BInterpol('Base IPCA'!$C$3:$C$13,'Base IPCA'!$E$3:$E$13,AH895,"Cubic","Extrapolate=Linear","MultiX=Average","Skip=True","Sort=True")</f>
        <v>#N/A Invalid Parameter: Interpolation value</v>
      </c>
      <c r="AJ895" s="43" t="str">
        <f ca="1"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107"/>
        <v>#REF!</v>
      </c>
      <c r="AI896" s="43" t="str">
        <f ca="1">_xll.BInterpol('Base IPCA'!$C$3:$C$13,'Base IPCA'!$E$3:$E$13,AH896,"Cubic","Extrapolate=Linear","MultiX=Average","Skip=True","Sort=True")</f>
        <v>#N/A Invalid Parameter: Interpolation value</v>
      </c>
      <c r="AJ896" s="43" t="str">
        <f ca="1"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107"/>
        <v>#REF!</v>
      </c>
      <c r="AI897" s="43" t="str">
        <f ca="1">_xll.BInterpol('Base IPCA'!$C$3:$C$13,'Base IPCA'!$E$3:$E$13,AH897,"Cubic","Extrapolate=Linear","MultiX=Average","Skip=True","Sort=True")</f>
        <v>#N/A Invalid Parameter: Interpolation value</v>
      </c>
      <c r="AJ897" s="43" t="str">
        <f ca="1"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107"/>
        <v>#REF!</v>
      </c>
      <c r="AI898" s="43" t="str">
        <f ca="1">_xll.BInterpol('Base IPCA'!$C$3:$C$13,'Base IPCA'!$E$3:$E$13,AH898,"Cubic","Extrapolate=Linear","MultiX=Average","Skip=True","Sort=True")</f>
        <v>#N/A Invalid Parameter: Interpolation value</v>
      </c>
      <c r="AJ898" s="43" t="str">
        <f ca="1"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107"/>
        <v>#REF!</v>
      </c>
      <c r="AI899" s="43" t="str">
        <f ca="1">_xll.BInterpol('Base IPCA'!$C$3:$C$13,'Base IPCA'!$E$3:$E$13,AH899,"Cubic","Extrapolate=Linear","MultiX=Average","Skip=True","Sort=True")</f>
        <v>#N/A Invalid Parameter: Interpolation value</v>
      </c>
      <c r="AJ899" s="43" t="str">
        <f ca="1"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107"/>
        <v>#REF!</v>
      </c>
      <c r="AI900" s="43" t="str">
        <f ca="1">_xll.BInterpol('Base IPCA'!$C$3:$C$13,'Base IPCA'!$E$3:$E$13,AH900,"Cubic","Extrapolate=Linear","MultiX=Average","Skip=True","Sort=True")</f>
        <v>#N/A Invalid Parameter: Interpolation value</v>
      </c>
      <c r="AJ900" s="43" t="str">
        <f ca="1"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107"/>
        <v>#REF!</v>
      </c>
      <c r="AI901" s="43" t="str">
        <f ca="1">_xll.BInterpol('Base IPCA'!$C$3:$C$13,'Base IPCA'!$E$3:$E$13,AH901,"Cubic","Extrapolate=Linear","MultiX=Average","Skip=True","Sort=True")</f>
        <v>#N/A Invalid Parameter: Interpolation value</v>
      </c>
      <c r="AJ901" s="43" t="str">
        <f ca="1"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8">AH901+1</f>
        <v>#REF!</v>
      </c>
      <c r="AI902" s="43" t="str">
        <f ca="1">_xll.BInterpol('Base IPCA'!$C$3:$C$13,'Base IPCA'!$E$3:$E$13,AH902,"Cubic","Extrapolate=Linear","MultiX=Average","Skip=True","Sort=True")</f>
        <v>#N/A Invalid Parameter: Interpolation value</v>
      </c>
      <c r="AJ902" s="43" t="str">
        <f ca="1"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108"/>
        <v>#REF!</v>
      </c>
      <c r="AI903" s="43" t="str">
        <f ca="1">_xll.BInterpol('Base IPCA'!$C$3:$C$13,'Base IPCA'!$E$3:$E$13,AH903,"Cubic","Extrapolate=Linear","MultiX=Average","Skip=True","Sort=True")</f>
        <v>#N/A Invalid Parameter: Interpolation value</v>
      </c>
      <c r="AJ903" s="43" t="str">
        <f ca="1"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108"/>
        <v>#REF!</v>
      </c>
      <c r="AI904" s="43" t="str">
        <f ca="1">_xll.BInterpol('Base IPCA'!$C$3:$C$13,'Base IPCA'!$E$3:$E$13,AH904,"Cubic","Extrapolate=Linear","MultiX=Average","Skip=True","Sort=True")</f>
        <v>#N/A Invalid Parameter: Interpolation value</v>
      </c>
      <c r="AJ904" s="43" t="str">
        <f ca="1"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108"/>
        <v>#REF!</v>
      </c>
      <c r="AI905" s="43" t="str">
        <f ca="1">_xll.BInterpol('Base IPCA'!$C$3:$C$13,'Base IPCA'!$E$3:$E$13,AH905,"Cubic","Extrapolate=Linear","MultiX=Average","Skip=True","Sort=True")</f>
        <v>#N/A Invalid Parameter: Interpolation value</v>
      </c>
      <c r="AJ905" s="43" t="str">
        <f ca="1"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108"/>
        <v>#REF!</v>
      </c>
      <c r="AI906" s="43" t="str">
        <f ca="1">_xll.BInterpol('Base IPCA'!$C$3:$C$13,'Base IPCA'!$E$3:$E$13,AH906,"Cubic","Extrapolate=Linear","MultiX=Average","Skip=True","Sort=True")</f>
        <v>#N/A Invalid Parameter: Interpolation value</v>
      </c>
      <c r="AJ906" s="43" t="str">
        <f ca="1"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108"/>
        <v>#REF!</v>
      </c>
      <c r="AI907" s="43" t="str">
        <f ca="1">_xll.BInterpol('Base IPCA'!$C$3:$C$13,'Base IPCA'!$E$3:$E$13,AH907,"Cubic","Extrapolate=Linear","MultiX=Average","Skip=True","Sort=True")</f>
        <v>#N/A Invalid Parameter: Interpolation value</v>
      </c>
      <c r="AJ907" s="43" t="str">
        <f ca="1"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108"/>
        <v>#REF!</v>
      </c>
      <c r="AI908" s="43" t="str">
        <f ca="1">_xll.BInterpol('Base IPCA'!$C$3:$C$13,'Base IPCA'!$E$3:$E$13,AH908,"Cubic","Extrapolate=Linear","MultiX=Average","Skip=True","Sort=True")</f>
        <v>#N/A Invalid Parameter: Interpolation value</v>
      </c>
      <c r="AJ908" s="43" t="str">
        <f ca="1"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108"/>
        <v>#REF!</v>
      </c>
      <c r="AI909" s="43" t="str">
        <f ca="1">_xll.BInterpol('Base IPCA'!$C$3:$C$13,'Base IPCA'!$E$3:$E$13,AH909,"Cubic","Extrapolate=Linear","MultiX=Average","Skip=True","Sort=True")</f>
        <v>#N/A Invalid Parameter: Interpolation value</v>
      </c>
      <c r="AJ909" s="43" t="str">
        <f ca="1"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108"/>
        <v>#REF!</v>
      </c>
      <c r="AI910" s="43" t="str">
        <f ca="1">_xll.BInterpol('Base IPCA'!$C$3:$C$13,'Base IPCA'!$E$3:$E$13,AH910,"Cubic","Extrapolate=Linear","MultiX=Average","Skip=True","Sort=True")</f>
        <v>#N/A Invalid Parameter: Interpolation value</v>
      </c>
      <c r="AJ910" s="43" t="str">
        <f ca="1"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108"/>
        <v>#REF!</v>
      </c>
      <c r="AI911" s="43" t="str">
        <f ca="1">_xll.BInterpol('Base IPCA'!$C$3:$C$13,'Base IPCA'!$E$3:$E$13,AH911,"Cubic","Extrapolate=Linear","MultiX=Average","Skip=True","Sort=True")</f>
        <v>#N/A Invalid Parameter: Interpolation value</v>
      </c>
      <c r="AJ911" s="43" t="str">
        <f ca="1"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108"/>
        <v>#REF!</v>
      </c>
      <c r="AI912" s="43" t="str">
        <f ca="1">_xll.BInterpol('Base IPCA'!$C$3:$C$13,'Base IPCA'!$E$3:$E$13,AH912,"Cubic","Extrapolate=Linear","MultiX=Average","Skip=True","Sort=True")</f>
        <v>#N/A Invalid Parameter: Interpolation value</v>
      </c>
      <c r="AJ912" s="43" t="str">
        <f ca="1"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108"/>
        <v>#REF!</v>
      </c>
      <c r="AI913" s="43" t="str">
        <f ca="1">_xll.BInterpol('Base IPCA'!$C$3:$C$13,'Base IPCA'!$E$3:$E$13,AH913,"Cubic","Extrapolate=Linear","MultiX=Average","Skip=True","Sort=True")</f>
        <v>#N/A Invalid Parameter: Interpolation value</v>
      </c>
      <c r="AJ913" s="43" t="str">
        <f ca="1"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108"/>
        <v>#REF!</v>
      </c>
      <c r="AI914" s="43" t="str">
        <f ca="1">_xll.BInterpol('Base IPCA'!$C$3:$C$13,'Base IPCA'!$E$3:$E$13,AH914,"Cubic","Extrapolate=Linear","MultiX=Average","Skip=True","Sort=True")</f>
        <v>#N/A Invalid Parameter: Interpolation value</v>
      </c>
      <c r="AJ914" s="43" t="str">
        <f ca="1"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108"/>
        <v>#REF!</v>
      </c>
      <c r="AI915" s="43" t="str">
        <f ca="1">_xll.BInterpol('Base IPCA'!$C$3:$C$13,'Base IPCA'!$E$3:$E$13,AH915,"Cubic","Extrapolate=Linear","MultiX=Average","Skip=True","Sort=True")</f>
        <v>#N/A Invalid Parameter: Interpolation value</v>
      </c>
      <c r="AJ915" s="43" t="str">
        <f ca="1"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108"/>
        <v>#REF!</v>
      </c>
      <c r="AI916" s="43" t="str">
        <f ca="1">_xll.BInterpol('Base IPCA'!$C$3:$C$13,'Base IPCA'!$E$3:$E$13,AH916,"Cubic","Extrapolate=Linear","MultiX=Average","Skip=True","Sort=True")</f>
        <v>#N/A Invalid Parameter: Interpolation value</v>
      </c>
      <c r="AJ916" s="43" t="str">
        <f ca="1"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108"/>
        <v>#REF!</v>
      </c>
      <c r="AI917" s="43" t="str">
        <f ca="1">_xll.BInterpol('Base IPCA'!$C$3:$C$13,'Base IPCA'!$E$3:$E$13,AH917,"Cubic","Extrapolate=Linear","MultiX=Average","Skip=True","Sort=True")</f>
        <v>#N/A Invalid Parameter: Interpolation value</v>
      </c>
      <c r="AJ917" s="43" t="str">
        <f ca="1"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108"/>
        <v>#REF!</v>
      </c>
      <c r="AI918" s="43" t="str">
        <f ca="1">_xll.BInterpol('Base IPCA'!$C$3:$C$13,'Base IPCA'!$E$3:$E$13,AH918,"Cubic","Extrapolate=Linear","MultiX=Average","Skip=True","Sort=True")</f>
        <v>#N/A Invalid Parameter: Interpolation value</v>
      </c>
      <c r="AJ918" s="43" t="str">
        <f ca="1"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108"/>
        <v>#REF!</v>
      </c>
      <c r="AI919" s="43" t="str">
        <f ca="1">_xll.BInterpol('Base IPCA'!$C$3:$C$13,'Base IPCA'!$E$3:$E$13,AH919,"Cubic","Extrapolate=Linear","MultiX=Average","Skip=True","Sort=True")</f>
        <v>#N/A Invalid Parameter: Interpolation value</v>
      </c>
      <c r="AJ919" s="43" t="str">
        <f ca="1"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108"/>
        <v>#REF!</v>
      </c>
      <c r="AI920" s="43" t="str">
        <f ca="1">_xll.BInterpol('Base IPCA'!$C$3:$C$13,'Base IPCA'!$E$3:$E$13,AH920,"Cubic","Extrapolate=Linear","MultiX=Average","Skip=True","Sort=True")</f>
        <v>#N/A Invalid Parameter: Interpolation value</v>
      </c>
      <c r="AJ920" s="43" t="str">
        <f ca="1"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108"/>
        <v>#REF!</v>
      </c>
      <c r="AI921" s="43" t="str">
        <f ca="1">_xll.BInterpol('Base IPCA'!$C$3:$C$13,'Base IPCA'!$E$3:$E$13,AH921,"Cubic","Extrapolate=Linear","MultiX=Average","Skip=True","Sort=True")</f>
        <v>#N/A Invalid Parameter: Interpolation value</v>
      </c>
      <c r="AJ921" s="43" t="str">
        <f ca="1"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108"/>
        <v>#REF!</v>
      </c>
      <c r="AI922" s="43" t="str">
        <f ca="1">_xll.BInterpol('Base IPCA'!$C$3:$C$13,'Base IPCA'!$E$3:$E$13,AH922,"Cubic","Extrapolate=Linear","MultiX=Average","Skip=True","Sort=True")</f>
        <v>#N/A Invalid Parameter: Interpolation value</v>
      </c>
      <c r="AJ922" s="43" t="str">
        <f ca="1"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108"/>
        <v>#REF!</v>
      </c>
      <c r="AI923" s="43" t="str">
        <f ca="1">_xll.BInterpol('Base IPCA'!$C$3:$C$13,'Base IPCA'!$E$3:$E$13,AH923,"Cubic","Extrapolate=Linear","MultiX=Average","Skip=True","Sort=True")</f>
        <v>#N/A Invalid Parameter: Interpolation value</v>
      </c>
      <c r="AJ923" s="43" t="str">
        <f ca="1"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108"/>
        <v>#REF!</v>
      </c>
      <c r="AI924" s="43" t="str">
        <f ca="1">_xll.BInterpol('Base IPCA'!$C$3:$C$13,'Base IPCA'!$E$3:$E$13,AH924,"Cubic","Extrapolate=Linear","MultiX=Average","Skip=True","Sort=True")</f>
        <v>#N/A Invalid Parameter: Interpolation value</v>
      </c>
      <c r="AJ924" s="43" t="str">
        <f ca="1"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108"/>
        <v>#REF!</v>
      </c>
      <c r="AI925" s="43" t="str">
        <f ca="1">_xll.BInterpol('Base IPCA'!$C$3:$C$13,'Base IPCA'!$E$3:$E$13,AH925,"Cubic","Extrapolate=Linear","MultiX=Average","Skip=True","Sort=True")</f>
        <v>#N/A Invalid Parameter: Interpolation value</v>
      </c>
      <c r="AJ925" s="43" t="str">
        <f ca="1"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108"/>
        <v>#REF!</v>
      </c>
      <c r="AI926" s="43" t="str">
        <f ca="1">_xll.BInterpol('Base IPCA'!$C$3:$C$13,'Base IPCA'!$E$3:$E$13,AH926,"Cubic","Extrapolate=Linear","MultiX=Average","Skip=True","Sort=True")</f>
        <v>#N/A Invalid Parameter: Interpolation value</v>
      </c>
      <c r="AJ926" s="43" t="str">
        <f ca="1"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108"/>
        <v>#REF!</v>
      </c>
      <c r="AI927" s="43" t="str">
        <f ca="1">_xll.BInterpol('Base IPCA'!$C$3:$C$13,'Base IPCA'!$E$3:$E$13,AH927,"Cubic","Extrapolate=Linear","MultiX=Average","Skip=True","Sort=True")</f>
        <v>#N/A Invalid Parameter: Interpolation value</v>
      </c>
      <c r="AJ927" s="43" t="str">
        <f ca="1"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108"/>
        <v>#REF!</v>
      </c>
      <c r="AI928" s="43" t="str">
        <f ca="1">_xll.BInterpol('Base IPCA'!$C$3:$C$13,'Base IPCA'!$E$3:$E$13,AH928,"Cubic","Extrapolate=Linear","MultiX=Average","Skip=True","Sort=True")</f>
        <v>#N/A Invalid Parameter: Interpolation value</v>
      </c>
      <c r="AJ928" s="43" t="str">
        <f ca="1"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108"/>
        <v>#REF!</v>
      </c>
      <c r="AI929" s="43" t="str">
        <f ca="1">_xll.BInterpol('Base IPCA'!$C$3:$C$13,'Base IPCA'!$E$3:$E$13,AH929,"Cubic","Extrapolate=Linear","MultiX=Average","Skip=True","Sort=True")</f>
        <v>#N/A Invalid Parameter: Interpolation value</v>
      </c>
      <c r="AJ929" s="43" t="str">
        <f ca="1"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108"/>
        <v>#REF!</v>
      </c>
      <c r="AI930" s="43" t="str">
        <f ca="1">_xll.BInterpol('Base IPCA'!$C$3:$C$13,'Base IPCA'!$E$3:$E$13,AH930,"Cubic","Extrapolate=Linear","MultiX=Average","Skip=True","Sort=True")</f>
        <v>#N/A Invalid Parameter: Interpolation value</v>
      </c>
      <c r="AJ930" s="43" t="str">
        <f ca="1"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108"/>
        <v>#REF!</v>
      </c>
      <c r="AI931" s="43" t="str">
        <f ca="1">_xll.BInterpol('Base IPCA'!$C$3:$C$13,'Base IPCA'!$E$3:$E$13,AH931,"Cubic","Extrapolate=Linear","MultiX=Average","Skip=True","Sort=True")</f>
        <v>#N/A Invalid Parameter: Interpolation value</v>
      </c>
      <c r="AJ931" s="43" t="str">
        <f ca="1"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108"/>
        <v>#REF!</v>
      </c>
      <c r="AI932" s="43" t="str">
        <f ca="1">_xll.BInterpol('Base IPCA'!$C$3:$C$13,'Base IPCA'!$E$3:$E$13,AH932,"Cubic","Extrapolate=Linear","MultiX=Average","Skip=True","Sort=True")</f>
        <v>#N/A Invalid Parameter: Interpolation value</v>
      </c>
      <c r="AJ932" s="43" t="str">
        <f ca="1"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108"/>
        <v>#REF!</v>
      </c>
      <c r="AI933" s="43" t="str">
        <f ca="1">_xll.BInterpol('Base IPCA'!$C$3:$C$13,'Base IPCA'!$E$3:$E$13,AH933,"Cubic","Extrapolate=Linear","MultiX=Average","Skip=True","Sort=True")</f>
        <v>#N/A Invalid Parameter: Interpolation value</v>
      </c>
      <c r="AJ933" s="43" t="str">
        <f ca="1"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108"/>
        <v>#REF!</v>
      </c>
      <c r="AI934" s="43" t="str">
        <f ca="1">_xll.BInterpol('Base IPCA'!$C$3:$C$13,'Base IPCA'!$E$3:$E$13,AH934,"Cubic","Extrapolate=Linear","MultiX=Average","Skip=True","Sort=True")</f>
        <v>#N/A Invalid Parameter: Interpolation value</v>
      </c>
      <c r="AJ934" s="43" t="str">
        <f ca="1"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108"/>
        <v>#REF!</v>
      </c>
      <c r="AI935" s="43" t="str">
        <f ca="1">_xll.BInterpol('Base IPCA'!$C$3:$C$13,'Base IPCA'!$E$3:$E$13,AH935,"Cubic","Extrapolate=Linear","MultiX=Average","Skip=True","Sort=True")</f>
        <v>#N/A Invalid Parameter: Interpolation value</v>
      </c>
      <c r="AJ935" s="43" t="str">
        <f ca="1"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108"/>
        <v>#REF!</v>
      </c>
      <c r="AI936" s="43" t="str">
        <f ca="1">_xll.BInterpol('Base IPCA'!$C$3:$C$13,'Base IPCA'!$E$3:$E$13,AH936,"Cubic","Extrapolate=Linear","MultiX=Average","Skip=True","Sort=True")</f>
        <v>#N/A Invalid Parameter: Interpolation value</v>
      </c>
      <c r="AJ936" s="43" t="str">
        <f ca="1"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108"/>
        <v>#REF!</v>
      </c>
      <c r="AI937" s="43" t="str">
        <f ca="1">_xll.BInterpol('Base IPCA'!$C$3:$C$13,'Base IPCA'!$E$3:$E$13,AH937,"Cubic","Extrapolate=Linear","MultiX=Average","Skip=True","Sort=True")</f>
        <v>#N/A Invalid Parameter: Interpolation value</v>
      </c>
      <c r="AJ937" s="43" t="str">
        <f ca="1"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108"/>
        <v>#REF!</v>
      </c>
      <c r="AI938" s="43" t="str">
        <f ca="1">_xll.BInterpol('Base IPCA'!$C$3:$C$13,'Base IPCA'!$E$3:$E$13,AH938,"Cubic","Extrapolate=Linear","MultiX=Average","Skip=True","Sort=True")</f>
        <v>#N/A Invalid Parameter: Interpolation value</v>
      </c>
      <c r="AJ938" s="43" t="str">
        <f ca="1"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108"/>
        <v>#REF!</v>
      </c>
      <c r="AI939" s="43" t="str">
        <f ca="1">_xll.BInterpol('Base IPCA'!$C$3:$C$13,'Base IPCA'!$E$3:$E$13,AH939,"Cubic","Extrapolate=Linear","MultiX=Average","Skip=True","Sort=True")</f>
        <v>#N/A Invalid Parameter: Interpolation value</v>
      </c>
      <c r="AJ939" s="43" t="str">
        <f ca="1"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108"/>
        <v>#REF!</v>
      </c>
      <c r="AI940" s="43" t="str">
        <f ca="1">_xll.BInterpol('Base IPCA'!$C$3:$C$13,'Base IPCA'!$E$3:$E$13,AH940,"Cubic","Extrapolate=Linear","MultiX=Average","Skip=True","Sort=True")</f>
        <v>#N/A Invalid Parameter: Interpolation value</v>
      </c>
      <c r="AJ940" s="43" t="str">
        <f ca="1"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108"/>
        <v>#REF!</v>
      </c>
      <c r="AI941" s="43" t="str">
        <f ca="1">_xll.BInterpol('Base IPCA'!$C$3:$C$13,'Base IPCA'!$E$3:$E$13,AH941,"Cubic","Extrapolate=Linear","MultiX=Average","Skip=True","Sort=True")</f>
        <v>#N/A Invalid Parameter: Interpolation value</v>
      </c>
      <c r="AJ941" s="43" t="str">
        <f ca="1"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108"/>
        <v>#REF!</v>
      </c>
      <c r="AI942" s="43" t="str">
        <f ca="1">_xll.BInterpol('Base IPCA'!$C$3:$C$13,'Base IPCA'!$E$3:$E$13,AH942,"Cubic","Extrapolate=Linear","MultiX=Average","Skip=True","Sort=True")</f>
        <v>#N/A Invalid Parameter: Interpolation value</v>
      </c>
      <c r="AJ942" s="43" t="str">
        <f ca="1"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108"/>
        <v>#REF!</v>
      </c>
      <c r="AI943" s="43" t="str">
        <f ca="1">_xll.BInterpol('Base IPCA'!$C$3:$C$13,'Base IPCA'!$E$3:$E$13,AH943,"Cubic","Extrapolate=Linear","MultiX=Average","Skip=True","Sort=True")</f>
        <v>#N/A Invalid Parameter: Interpolation value</v>
      </c>
      <c r="AJ943" s="43" t="str">
        <f ca="1"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108"/>
        <v>#REF!</v>
      </c>
      <c r="AI944" s="43" t="str">
        <f ca="1">_xll.BInterpol('Base IPCA'!$C$3:$C$13,'Base IPCA'!$E$3:$E$13,AH944,"Cubic","Extrapolate=Linear","MultiX=Average","Skip=True","Sort=True")</f>
        <v>#N/A Invalid Parameter: Interpolation value</v>
      </c>
      <c r="AJ944" s="43" t="str">
        <f ca="1"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108"/>
        <v>#REF!</v>
      </c>
      <c r="AI945" s="43" t="str">
        <f ca="1">_xll.BInterpol('Base IPCA'!$C$3:$C$13,'Base IPCA'!$E$3:$E$13,AH945,"Cubic","Extrapolate=Linear","MultiX=Average","Skip=True","Sort=True")</f>
        <v>#N/A Invalid Parameter: Interpolation value</v>
      </c>
      <c r="AJ945" s="43" t="str">
        <f ca="1"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108"/>
        <v>#REF!</v>
      </c>
      <c r="AI946" s="43" t="str">
        <f ca="1">_xll.BInterpol('Base IPCA'!$C$3:$C$13,'Base IPCA'!$E$3:$E$13,AH946,"Cubic","Extrapolate=Linear","MultiX=Average","Skip=True","Sort=True")</f>
        <v>#N/A Invalid Parameter: Interpolation value</v>
      </c>
      <c r="AJ946" s="43" t="str">
        <f ca="1"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108"/>
        <v>#REF!</v>
      </c>
      <c r="AI947" s="43" t="str">
        <f ca="1">_xll.BInterpol('Base IPCA'!$C$3:$C$13,'Base IPCA'!$E$3:$E$13,AH947,"Cubic","Extrapolate=Linear","MultiX=Average","Skip=True","Sort=True")</f>
        <v>#N/A Invalid Parameter: Interpolation value</v>
      </c>
      <c r="AJ947" s="43" t="str">
        <f ca="1"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108"/>
        <v>#REF!</v>
      </c>
      <c r="AI948" s="43" t="str">
        <f ca="1">_xll.BInterpol('Base IPCA'!$C$3:$C$13,'Base IPCA'!$E$3:$E$13,AH948,"Cubic","Extrapolate=Linear","MultiX=Average","Skip=True","Sort=True")</f>
        <v>#N/A Invalid Parameter: Interpolation value</v>
      </c>
      <c r="AJ948" s="43" t="str">
        <f ca="1"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108"/>
        <v>#REF!</v>
      </c>
      <c r="AI949" s="43" t="str">
        <f ca="1">_xll.BInterpol('Base IPCA'!$C$3:$C$13,'Base IPCA'!$E$3:$E$13,AH949,"Cubic","Extrapolate=Linear","MultiX=Average","Skip=True","Sort=True")</f>
        <v>#N/A Invalid Parameter: Interpolation value</v>
      </c>
      <c r="AJ949" s="43" t="str">
        <f ca="1"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108"/>
        <v>#REF!</v>
      </c>
      <c r="AI950" s="43" t="str">
        <f ca="1">_xll.BInterpol('Base IPCA'!$C$3:$C$13,'Base IPCA'!$E$3:$E$13,AH950,"Cubic","Extrapolate=Linear","MultiX=Average","Skip=True","Sort=True")</f>
        <v>#N/A Invalid Parameter: Interpolation value</v>
      </c>
      <c r="AJ950" s="43" t="str">
        <f ca="1"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108"/>
        <v>#REF!</v>
      </c>
      <c r="AI951" s="43" t="str">
        <f ca="1">_xll.BInterpol('Base IPCA'!$C$3:$C$13,'Base IPCA'!$E$3:$E$13,AH951,"Cubic","Extrapolate=Linear","MultiX=Average","Skip=True","Sort=True")</f>
        <v>#N/A Invalid Parameter: Interpolation value</v>
      </c>
      <c r="AJ951" s="43" t="str">
        <f ca="1"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108"/>
        <v>#REF!</v>
      </c>
      <c r="AI952" s="43" t="str">
        <f ca="1">_xll.BInterpol('Base IPCA'!$C$3:$C$13,'Base IPCA'!$E$3:$E$13,AH952,"Cubic","Extrapolate=Linear","MultiX=Average","Skip=True","Sort=True")</f>
        <v>#N/A Invalid Parameter: Interpolation value</v>
      </c>
      <c r="AJ952" s="43" t="str">
        <f ca="1"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108"/>
        <v>#REF!</v>
      </c>
      <c r="AI953" s="43" t="str">
        <f ca="1">_xll.BInterpol('Base IPCA'!$C$3:$C$13,'Base IPCA'!$E$3:$E$13,AH953,"Cubic","Extrapolate=Linear","MultiX=Average","Skip=True","Sort=True")</f>
        <v>#N/A Invalid Parameter: Interpolation value</v>
      </c>
      <c r="AJ953" s="43" t="str">
        <f ca="1"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108"/>
        <v>#REF!</v>
      </c>
      <c r="AI954" s="43" t="str">
        <f ca="1">_xll.BInterpol('Base IPCA'!$C$3:$C$13,'Base IPCA'!$E$3:$E$13,AH954,"Cubic","Extrapolate=Linear","MultiX=Average","Skip=True","Sort=True")</f>
        <v>#N/A Invalid Parameter: Interpolation value</v>
      </c>
      <c r="AJ954" s="43" t="str">
        <f ca="1"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108"/>
        <v>#REF!</v>
      </c>
      <c r="AI955" s="43" t="str">
        <f ca="1">_xll.BInterpol('Base IPCA'!$C$3:$C$13,'Base IPCA'!$E$3:$E$13,AH955,"Cubic","Extrapolate=Linear","MultiX=Average","Skip=True","Sort=True")</f>
        <v>#N/A Invalid Parameter: Interpolation value</v>
      </c>
      <c r="AJ955" s="43" t="str">
        <f ca="1"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108"/>
        <v>#REF!</v>
      </c>
      <c r="AI956" s="43" t="str">
        <f ca="1">_xll.BInterpol('Base IPCA'!$C$3:$C$13,'Base IPCA'!$E$3:$E$13,AH956,"Cubic","Extrapolate=Linear","MultiX=Average","Skip=True","Sort=True")</f>
        <v>#N/A Invalid Parameter: Interpolation value</v>
      </c>
      <c r="AJ956" s="43" t="str">
        <f ca="1"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108"/>
        <v>#REF!</v>
      </c>
      <c r="AI957" s="43" t="str">
        <f ca="1">_xll.BInterpol('Base IPCA'!$C$3:$C$13,'Base IPCA'!$E$3:$E$13,AH957,"Cubic","Extrapolate=Linear","MultiX=Average","Skip=True","Sort=True")</f>
        <v>#N/A Invalid Parameter: Interpolation value</v>
      </c>
      <c r="AJ957" s="43" t="str">
        <f ca="1"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108"/>
        <v>#REF!</v>
      </c>
      <c r="AI958" s="43" t="str">
        <f ca="1">_xll.BInterpol('Base IPCA'!$C$3:$C$13,'Base IPCA'!$E$3:$E$13,AH958,"Cubic","Extrapolate=Linear","MultiX=Average","Skip=True","Sort=True")</f>
        <v>#N/A Invalid Parameter: Interpolation value</v>
      </c>
      <c r="AJ958" s="43" t="str">
        <f ca="1"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108"/>
        <v>#REF!</v>
      </c>
      <c r="AI959" s="43" t="str">
        <f ca="1">_xll.BInterpol('Base IPCA'!$C$3:$C$13,'Base IPCA'!$E$3:$E$13,AH959,"Cubic","Extrapolate=Linear","MultiX=Average","Skip=True","Sort=True")</f>
        <v>#N/A Invalid Parameter: Interpolation value</v>
      </c>
      <c r="AJ959" s="43" t="str">
        <f ca="1"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108"/>
        <v>#REF!</v>
      </c>
      <c r="AI960" s="43" t="str">
        <f ca="1">_xll.BInterpol('Base IPCA'!$C$3:$C$13,'Base IPCA'!$E$3:$E$13,AH960,"Cubic","Extrapolate=Linear","MultiX=Average","Skip=True","Sort=True")</f>
        <v>#N/A Invalid Parameter: Interpolation value</v>
      </c>
      <c r="AJ960" s="43" t="str">
        <f ca="1"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108"/>
        <v>#REF!</v>
      </c>
      <c r="AI961" s="43" t="str">
        <f ca="1">_xll.BInterpol('Base IPCA'!$C$3:$C$13,'Base IPCA'!$E$3:$E$13,AH961,"Cubic","Extrapolate=Linear","MultiX=Average","Skip=True","Sort=True")</f>
        <v>#N/A Invalid Parameter: Interpolation value</v>
      </c>
      <c r="AJ961" s="43" t="str">
        <f ca="1"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108"/>
        <v>#REF!</v>
      </c>
      <c r="AI962" s="43" t="str">
        <f ca="1">_xll.BInterpol('Base IPCA'!$C$3:$C$13,'Base IPCA'!$E$3:$E$13,AH962,"Cubic","Extrapolate=Linear","MultiX=Average","Skip=True","Sort=True")</f>
        <v>#N/A Invalid Parameter: Interpolation value</v>
      </c>
      <c r="AJ962" s="43" t="str">
        <f ca="1"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108"/>
        <v>#REF!</v>
      </c>
      <c r="AI963" s="43" t="str">
        <f ca="1">_xll.BInterpol('Base IPCA'!$C$3:$C$13,'Base IPCA'!$E$3:$E$13,AH963,"Cubic","Extrapolate=Linear","MultiX=Average","Skip=True","Sort=True")</f>
        <v>#N/A Invalid Parameter: Interpolation value</v>
      </c>
      <c r="AJ963" s="43" t="str">
        <f ca="1"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108"/>
        <v>#REF!</v>
      </c>
      <c r="AI964" s="43" t="str">
        <f ca="1">_xll.BInterpol('Base IPCA'!$C$3:$C$13,'Base IPCA'!$E$3:$E$13,AH964,"Cubic","Extrapolate=Linear","MultiX=Average","Skip=True","Sort=True")</f>
        <v>#N/A Invalid Parameter: Interpolation value</v>
      </c>
      <c r="AJ964" s="43" t="str">
        <f ca="1"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108"/>
        <v>#REF!</v>
      </c>
      <c r="AI965" s="43" t="str">
        <f ca="1">_xll.BInterpol('Base IPCA'!$C$3:$C$13,'Base IPCA'!$E$3:$E$13,AH965,"Cubic","Extrapolate=Linear","MultiX=Average","Skip=True","Sort=True")</f>
        <v>#N/A Invalid Parameter: Interpolation value</v>
      </c>
      <c r="AJ965" s="43" t="str">
        <f ca="1"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9">AH965+1</f>
        <v>#REF!</v>
      </c>
      <c r="AI966" s="43" t="str">
        <f ca="1">_xll.BInterpol('Base IPCA'!$C$3:$C$13,'Base IPCA'!$E$3:$E$13,AH966,"Cubic","Extrapolate=Linear","MultiX=Average","Skip=True","Sort=True")</f>
        <v>#N/A Invalid Parameter: Interpolation value</v>
      </c>
      <c r="AJ966" s="43" t="str">
        <f ca="1"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109"/>
        <v>#REF!</v>
      </c>
      <c r="AI967" s="43" t="str">
        <f ca="1">_xll.BInterpol('Base IPCA'!$C$3:$C$13,'Base IPCA'!$E$3:$E$13,AH967,"Cubic","Extrapolate=Linear","MultiX=Average","Skip=True","Sort=True")</f>
        <v>#N/A Invalid Parameter: Interpolation value</v>
      </c>
      <c r="AJ967" s="43" t="str">
        <f ca="1"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109"/>
        <v>#REF!</v>
      </c>
      <c r="AI968" s="43" t="str">
        <f ca="1">_xll.BInterpol('Base IPCA'!$C$3:$C$13,'Base IPCA'!$E$3:$E$13,AH968,"Cubic","Extrapolate=Linear","MultiX=Average","Skip=True","Sort=True")</f>
        <v>#N/A Invalid Parameter: Interpolation value</v>
      </c>
      <c r="AJ968" s="43" t="str">
        <f ca="1"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109"/>
        <v>#REF!</v>
      </c>
      <c r="AI969" s="43" t="str">
        <f ca="1">_xll.BInterpol('Base IPCA'!$C$3:$C$13,'Base IPCA'!$E$3:$E$13,AH969,"Cubic","Extrapolate=Linear","MultiX=Average","Skip=True","Sort=True")</f>
        <v>#N/A Invalid Parameter: Interpolation value</v>
      </c>
      <c r="AJ969" s="43" t="str">
        <f ca="1"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109"/>
        <v>#REF!</v>
      </c>
      <c r="AI970" s="43" t="str">
        <f ca="1">_xll.BInterpol('Base IPCA'!$C$3:$C$13,'Base IPCA'!$E$3:$E$13,AH970,"Cubic","Extrapolate=Linear","MultiX=Average","Skip=True","Sort=True")</f>
        <v>#N/A Invalid Parameter: Interpolation value</v>
      </c>
      <c r="AJ970" s="43" t="str">
        <f ca="1"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109"/>
        <v>#REF!</v>
      </c>
      <c r="AI971" s="43" t="str">
        <f ca="1">_xll.BInterpol('Base IPCA'!$C$3:$C$13,'Base IPCA'!$E$3:$E$13,AH971,"Cubic","Extrapolate=Linear","MultiX=Average","Skip=True","Sort=True")</f>
        <v>#N/A Invalid Parameter: Interpolation value</v>
      </c>
      <c r="AJ971" s="43" t="str">
        <f ca="1"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109"/>
        <v>#REF!</v>
      </c>
      <c r="AI972" s="43" t="str">
        <f ca="1">_xll.BInterpol('Base IPCA'!$C$3:$C$13,'Base IPCA'!$E$3:$E$13,AH972,"Cubic","Extrapolate=Linear","MultiX=Average","Skip=True","Sort=True")</f>
        <v>#N/A Invalid Parameter: Interpolation value</v>
      </c>
      <c r="AJ972" s="43" t="str">
        <f ca="1"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109"/>
        <v>#REF!</v>
      </c>
      <c r="AI973" s="43" t="str">
        <f ca="1">_xll.BInterpol('Base IPCA'!$C$3:$C$13,'Base IPCA'!$E$3:$E$13,AH973,"Cubic","Extrapolate=Linear","MultiX=Average","Skip=True","Sort=True")</f>
        <v>#N/A Invalid Parameter: Interpolation value</v>
      </c>
      <c r="AJ973" s="43" t="str">
        <f ca="1"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109"/>
        <v>#REF!</v>
      </c>
      <c r="AI974" s="43" t="str">
        <f ca="1">_xll.BInterpol('Base IPCA'!$C$3:$C$13,'Base IPCA'!$E$3:$E$13,AH974,"Cubic","Extrapolate=Linear","MultiX=Average","Skip=True","Sort=True")</f>
        <v>#N/A Invalid Parameter: Interpolation value</v>
      </c>
      <c r="AJ974" s="43" t="str">
        <f ca="1"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109"/>
        <v>#REF!</v>
      </c>
      <c r="AI975" s="43" t="str">
        <f ca="1">_xll.BInterpol('Base IPCA'!$C$3:$C$13,'Base IPCA'!$E$3:$E$13,AH975,"Cubic","Extrapolate=Linear","MultiX=Average","Skip=True","Sort=True")</f>
        <v>#N/A Invalid Parameter: Interpolation value</v>
      </c>
      <c r="AJ975" s="43" t="str">
        <f ca="1"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109"/>
        <v>#REF!</v>
      </c>
      <c r="AI976" s="43" t="str">
        <f ca="1">_xll.BInterpol('Base IPCA'!$C$3:$C$13,'Base IPCA'!$E$3:$E$13,AH976,"Cubic","Extrapolate=Linear","MultiX=Average","Skip=True","Sort=True")</f>
        <v>#N/A Invalid Parameter: Interpolation value</v>
      </c>
      <c r="AJ976" s="43" t="str">
        <f ca="1"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109"/>
        <v>#REF!</v>
      </c>
      <c r="AI977" s="43" t="str">
        <f ca="1">_xll.BInterpol('Base IPCA'!$C$3:$C$13,'Base IPCA'!$E$3:$E$13,AH977,"Cubic","Extrapolate=Linear","MultiX=Average","Skip=True","Sort=True")</f>
        <v>#N/A Invalid Parameter: Interpolation value</v>
      </c>
      <c r="AJ977" s="43" t="str">
        <f ca="1"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109"/>
        <v>#REF!</v>
      </c>
      <c r="AI978" s="43" t="str">
        <f ca="1">_xll.BInterpol('Base IPCA'!$C$3:$C$13,'Base IPCA'!$E$3:$E$13,AH978,"Cubic","Extrapolate=Linear","MultiX=Average","Skip=True","Sort=True")</f>
        <v>#N/A Invalid Parameter: Interpolation value</v>
      </c>
      <c r="AJ978" s="43" t="str">
        <f ca="1"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109"/>
        <v>#REF!</v>
      </c>
      <c r="AI979" s="43" t="str">
        <f ca="1">_xll.BInterpol('Base IPCA'!$C$3:$C$13,'Base IPCA'!$E$3:$E$13,AH979,"Cubic","Extrapolate=Linear","MultiX=Average","Skip=True","Sort=True")</f>
        <v>#N/A Invalid Parameter: Interpolation value</v>
      </c>
      <c r="AJ979" s="43" t="str">
        <f ca="1"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109"/>
        <v>#REF!</v>
      </c>
      <c r="AI980" s="43" t="str">
        <f ca="1">_xll.BInterpol('Base IPCA'!$C$3:$C$13,'Base IPCA'!$E$3:$E$13,AH980,"Cubic","Extrapolate=Linear","MultiX=Average","Skip=True","Sort=True")</f>
        <v>#N/A Invalid Parameter: Interpolation value</v>
      </c>
      <c r="AJ980" s="43" t="str">
        <f ca="1"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109"/>
        <v>#REF!</v>
      </c>
      <c r="AI981" s="43" t="str">
        <f ca="1">_xll.BInterpol('Base IPCA'!$C$3:$C$13,'Base IPCA'!$E$3:$E$13,AH981,"Cubic","Extrapolate=Linear","MultiX=Average","Skip=True","Sort=True")</f>
        <v>#N/A Invalid Parameter: Interpolation value</v>
      </c>
      <c r="AJ981" s="43" t="str">
        <f ca="1"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109"/>
        <v>#REF!</v>
      </c>
      <c r="AI982" s="43" t="str">
        <f ca="1">_xll.BInterpol('Base IPCA'!$C$3:$C$13,'Base IPCA'!$E$3:$E$13,AH982,"Cubic","Extrapolate=Linear","MultiX=Average","Skip=True","Sort=True")</f>
        <v>#N/A Invalid Parameter: Interpolation value</v>
      </c>
      <c r="AJ982" s="43" t="str">
        <f ca="1"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109"/>
        <v>#REF!</v>
      </c>
      <c r="AI983" s="43" t="str">
        <f ca="1">_xll.BInterpol('Base IPCA'!$C$3:$C$13,'Base IPCA'!$E$3:$E$13,AH983,"Cubic","Extrapolate=Linear","MultiX=Average","Skip=True","Sort=True")</f>
        <v>#N/A Invalid Parameter: Interpolation value</v>
      </c>
      <c r="AJ983" s="43" t="str">
        <f ca="1"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109"/>
        <v>#REF!</v>
      </c>
      <c r="AI984" s="43" t="str">
        <f ca="1">_xll.BInterpol('Base IPCA'!$C$3:$C$13,'Base IPCA'!$E$3:$E$13,AH984,"Cubic","Extrapolate=Linear","MultiX=Average","Skip=True","Sort=True")</f>
        <v>#N/A Invalid Parameter: Interpolation value</v>
      </c>
      <c r="AJ984" s="43" t="str">
        <f ca="1"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109"/>
        <v>#REF!</v>
      </c>
      <c r="AI985" s="43" t="str">
        <f ca="1">_xll.BInterpol('Base IPCA'!$C$3:$C$13,'Base IPCA'!$E$3:$E$13,AH985,"Cubic","Extrapolate=Linear","MultiX=Average","Skip=True","Sort=True")</f>
        <v>#N/A Invalid Parameter: Interpolation value</v>
      </c>
      <c r="AJ985" s="43" t="str">
        <f ca="1"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109"/>
        <v>#REF!</v>
      </c>
      <c r="AI986" s="43" t="str">
        <f ca="1">_xll.BInterpol('Base IPCA'!$C$3:$C$13,'Base IPCA'!$E$3:$E$13,AH986,"Cubic","Extrapolate=Linear","MultiX=Average","Skip=True","Sort=True")</f>
        <v>#N/A Invalid Parameter: Interpolation value</v>
      </c>
      <c r="AJ986" s="43" t="str">
        <f ca="1"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109"/>
        <v>#REF!</v>
      </c>
      <c r="AI987" s="43" t="str">
        <f ca="1">_xll.BInterpol('Base IPCA'!$C$3:$C$13,'Base IPCA'!$E$3:$E$13,AH987,"Cubic","Extrapolate=Linear","MultiX=Average","Skip=True","Sort=True")</f>
        <v>#N/A Invalid Parameter: Interpolation value</v>
      </c>
      <c r="AJ987" s="43" t="str">
        <f ca="1"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109"/>
        <v>#REF!</v>
      </c>
      <c r="AI988" s="43" t="str">
        <f ca="1">_xll.BInterpol('Base IPCA'!$C$3:$C$13,'Base IPCA'!$E$3:$E$13,AH988,"Cubic","Extrapolate=Linear","MultiX=Average","Skip=True","Sort=True")</f>
        <v>#N/A Invalid Parameter: Interpolation value</v>
      </c>
      <c r="AJ988" s="43" t="str">
        <f ca="1"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109"/>
        <v>#REF!</v>
      </c>
      <c r="AI989" s="43" t="str">
        <f ca="1">_xll.BInterpol('Base IPCA'!$C$3:$C$13,'Base IPCA'!$E$3:$E$13,AH989,"Cubic","Extrapolate=Linear","MultiX=Average","Skip=True","Sort=True")</f>
        <v>#N/A Invalid Parameter: Interpolation value</v>
      </c>
      <c r="AJ989" s="43" t="str">
        <f ca="1"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109"/>
        <v>#REF!</v>
      </c>
      <c r="AI990" s="43" t="str">
        <f ca="1">_xll.BInterpol('Base IPCA'!$C$3:$C$13,'Base IPCA'!$E$3:$E$13,AH990,"Cubic","Extrapolate=Linear","MultiX=Average","Skip=True","Sort=True")</f>
        <v>#N/A Invalid Parameter: Interpolation value</v>
      </c>
      <c r="AJ990" s="43" t="str">
        <f ca="1"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109"/>
        <v>#REF!</v>
      </c>
      <c r="AI991" s="43" t="str">
        <f ca="1">_xll.BInterpol('Base IPCA'!$C$3:$C$13,'Base IPCA'!$E$3:$E$13,AH991,"Cubic","Extrapolate=Linear","MultiX=Average","Skip=True","Sort=True")</f>
        <v>#N/A Invalid Parameter: Interpolation value</v>
      </c>
      <c r="AJ991" s="43" t="str">
        <f ca="1"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109"/>
        <v>#REF!</v>
      </c>
      <c r="AI992" s="43" t="str">
        <f ca="1">_xll.BInterpol('Base IPCA'!$C$3:$C$13,'Base IPCA'!$E$3:$E$13,AH992,"Cubic","Extrapolate=Linear","MultiX=Average","Skip=True","Sort=True")</f>
        <v>#N/A Invalid Parameter: Interpolation value</v>
      </c>
      <c r="AJ992" s="43" t="str">
        <f ca="1"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109"/>
        <v>#REF!</v>
      </c>
      <c r="AI993" s="43" t="str">
        <f ca="1">_xll.BInterpol('Base IPCA'!$C$3:$C$13,'Base IPCA'!$E$3:$E$13,AH993,"Cubic","Extrapolate=Linear","MultiX=Average","Skip=True","Sort=True")</f>
        <v>#N/A Invalid Parameter: Interpolation value</v>
      </c>
      <c r="AJ993" s="43" t="str">
        <f ca="1"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109"/>
        <v>#REF!</v>
      </c>
      <c r="AI994" s="43" t="str">
        <f ca="1">_xll.BInterpol('Base IPCA'!$C$3:$C$13,'Base IPCA'!$E$3:$E$13,AH994,"Cubic","Extrapolate=Linear","MultiX=Average","Skip=True","Sort=True")</f>
        <v>#N/A Invalid Parameter: Interpolation value</v>
      </c>
      <c r="AJ994" s="43" t="str">
        <f ca="1"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109"/>
        <v>#REF!</v>
      </c>
      <c r="AI995" s="43" t="str">
        <f ca="1">_xll.BInterpol('Base IPCA'!$C$3:$C$13,'Base IPCA'!$E$3:$E$13,AH995,"Cubic","Extrapolate=Linear","MultiX=Average","Skip=True","Sort=True")</f>
        <v>#N/A Invalid Parameter: Interpolation value</v>
      </c>
      <c r="AJ995" s="43" t="str">
        <f ca="1"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109"/>
        <v>#REF!</v>
      </c>
      <c r="AI996" s="43" t="str">
        <f ca="1">_xll.BInterpol('Base IPCA'!$C$3:$C$13,'Base IPCA'!$E$3:$E$13,AH996,"Cubic","Extrapolate=Linear","MultiX=Average","Skip=True","Sort=True")</f>
        <v>#N/A Invalid Parameter: Interpolation value</v>
      </c>
      <c r="AJ996" s="43" t="str">
        <f ca="1"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109"/>
        <v>#REF!</v>
      </c>
      <c r="AI997" s="43" t="str">
        <f ca="1">_xll.BInterpol('Base IPCA'!$C$3:$C$13,'Base IPCA'!$E$3:$E$13,AH997,"Cubic","Extrapolate=Linear","MultiX=Average","Skip=True","Sort=True")</f>
        <v>#N/A Invalid Parameter: Interpolation value</v>
      </c>
      <c r="AJ997" s="43" t="str">
        <f ca="1"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109"/>
        <v>#REF!</v>
      </c>
      <c r="AI998" s="43" t="str">
        <f ca="1">_xll.BInterpol('Base IPCA'!$C$3:$C$13,'Base IPCA'!$E$3:$E$13,AH998,"Cubic","Extrapolate=Linear","MultiX=Average","Skip=True","Sort=True")</f>
        <v>#N/A Invalid Parameter: Interpolation value</v>
      </c>
      <c r="AJ998" s="43" t="str">
        <f ca="1"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109"/>
        <v>#REF!</v>
      </c>
      <c r="AI999" s="43" t="str">
        <f ca="1">_xll.BInterpol('Base IPCA'!$C$3:$C$13,'Base IPCA'!$E$3:$E$13,AH999,"Cubic","Extrapolate=Linear","MultiX=Average","Skip=True","Sort=True")</f>
        <v>#N/A Invalid Parameter: Interpolation value</v>
      </c>
      <c r="AJ999" s="43" t="str">
        <f ca="1"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9"/>
        <v>#REF!</v>
      </c>
      <c r="AI1000" s="43" t="str">
        <f ca="1">_xll.BInterpol('Base IPCA'!$C$3:$C$13,'Base IPCA'!$E$3:$E$13,AH1000,"Cubic","Extrapolate=Linear","MultiX=Average","Skip=True","Sort=True")</f>
        <v>#N/A Invalid Parameter: Interpolation value</v>
      </c>
      <c r="AJ1000" s="43" t="str">
        <f ca="1"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9"/>
        <v>#REF!</v>
      </c>
      <c r="AI1001" s="43" t="str">
        <f ca="1">_xll.BInterpol('Base IPCA'!$C$3:$C$13,'Base IPCA'!$E$3:$E$13,AH1001,"Cubic","Extrapolate=Linear","MultiX=Average","Skip=True","Sort=True")</f>
        <v>#N/A Invalid Parameter: Interpolation value</v>
      </c>
      <c r="AJ1001" s="43" t="str">
        <f ca="1"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9"/>
        <v>#REF!</v>
      </c>
      <c r="AI1002" s="43" t="str">
        <f ca="1">_xll.BInterpol('Base IPCA'!$C$3:$C$13,'Base IPCA'!$E$3:$E$13,AH1002,"Cubic","Extrapolate=Linear","MultiX=Average","Skip=True","Sort=True")</f>
        <v>#N/A Invalid Parameter: Interpolation value</v>
      </c>
      <c r="AJ1002" s="43" t="str">
        <f ca="1"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9"/>
        <v>#REF!</v>
      </c>
      <c r="AI1003" s="43" t="str">
        <f ca="1">_xll.BInterpol('Base IPCA'!$C$3:$C$13,'Base IPCA'!$E$3:$E$13,AH1003,"Cubic","Extrapolate=Linear","MultiX=Average","Skip=True","Sort=True")</f>
        <v>#N/A Invalid Parameter: Interpolation value</v>
      </c>
      <c r="AJ1003" s="43" t="str">
        <f ca="1"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9"/>
        <v>#REF!</v>
      </c>
      <c r="AI1004" s="43" t="str">
        <f ca="1">_xll.BInterpol('Base IPCA'!$C$3:$C$13,'Base IPCA'!$E$3:$E$13,AH1004,"Cubic","Extrapolate=Linear","MultiX=Average","Skip=True","Sort=True")</f>
        <v>#N/A Invalid Parameter: Interpolation value</v>
      </c>
      <c r="AJ1004" s="43" t="str">
        <f ca="1"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9"/>
        <v>#REF!</v>
      </c>
      <c r="AI1005" s="43" t="str">
        <f ca="1">_xll.BInterpol('Base IPCA'!$C$3:$C$13,'Base IPCA'!$E$3:$E$13,AH1005,"Cubic","Extrapolate=Linear","MultiX=Average","Skip=True","Sort=True")</f>
        <v>#N/A Invalid Parameter: Interpolation value</v>
      </c>
      <c r="AJ1005" s="43" t="str">
        <f ca="1"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9"/>
        <v>#REF!</v>
      </c>
      <c r="AI1006" s="43" t="str">
        <f ca="1">_xll.BInterpol('Base IPCA'!$C$3:$C$13,'Base IPCA'!$E$3:$E$13,AH1006,"Cubic","Extrapolate=Linear","MultiX=Average","Skip=True","Sort=True")</f>
        <v>#N/A Invalid Parameter: Interpolation value</v>
      </c>
      <c r="AJ1006" s="43" t="str">
        <f ca="1"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9"/>
        <v>#REF!</v>
      </c>
      <c r="AI1007" s="43" t="str">
        <f ca="1">_xll.BInterpol('Base IPCA'!$C$3:$C$13,'Base IPCA'!$E$3:$E$13,AH1007,"Cubic","Extrapolate=Linear","MultiX=Average","Skip=True","Sort=True")</f>
        <v>#N/A Invalid Parameter: Interpolation value</v>
      </c>
      <c r="AJ1007" s="43" t="str">
        <f ca="1"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9"/>
        <v>#REF!</v>
      </c>
      <c r="AI1008" s="43" t="str">
        <f ca="1">_xll.BInterpol('Base IPCA'!$C$3:$C$13,'Base IPCA'!$E$3:$E$13,AH1008,"Cubic","Extrapolate=Linear","MultiX=Average","Skip=True","Sort=True")</f>
        <v>#N/A Invalid Parameter: Interpolation value</v>
      </c>
      <c r="AJ1008" s="43" t="str">
        <f ca="1"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9"/>
        <v>#REF!</v>
      </c>
      <c r="AI1009" s="43" t="str">
        <f ca="1">_xll.BInterpol('Base IPCA'!$C$3:$C$13,'Base IPCA'!$E$3:$E$13,AH1009,"Cubic","Extrapolate=Linear","MultiX=Average","Skip=True","Sort=True")</f>
        <v>#N/A Invalid Parameter: Interpolation value</v>
      </c>
      <c r="AJ1009" s="43" t="str">
        <f ca="1"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9"/>
        <v>#REF!</v>
      </c>
      <c r="AI1010" s="43" t="str">
        <f ca="1">_xll.BInterpol('Base IPCA'!$C$3:$C$13,'Base IPCA'!$E$3:$E$13,AH1010,"Cubic","Extrapolate=Linear","MultiX=Average","Skip=True","Sort=True")</f>
        <v>#N/A Invalid Parameter: Interpolation value</v>
      </c>
      <c r="AJ1010" s="43" t="str">
        <f ca="1"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9"/>
        <v>#REF!</v>
      </c>
      <c r="AI1011" s="43" t="str">
        <f ca="1">_xll.BInterpol('Base IPCA'!$C$3:$C$13,'Base IPCA'!$E$3:$E$13,AH1011,"Cubic","Extrapolate=Linear","MultiX=Average","Skip=True","Sort=True")</f>
        <v>#N/A Invalid Parameter: Interpolation value</v>
      </c>
      <c r="AJ1011" s="43" t="str">
        <f ca="1"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9"/>
        <v>#REF!</v>
      </c>
      <c r="AI1012" s="43" t="str">
        <f ca="1">_xll.BInterpol('Base IPCA'!$C$3:$C$13,'Base IPCA'!$E$3:$E$13,AH1012,"Cubic","Extrapolate=Linear","MultiX=Average","Skip=True","Sort=True")</f>
        <v>#N/A Invalid Parameter: Interpolation value</v>
      </c>
      <c r="AJ1012" s="43" t="str">
        <f ca="1"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9"/>
        <v>#REF!</v>
      </c>
      <c r="AI1013" s="43" t="str">
        <f ca="1">_xll.BInterpol('Base IPCA'!$C$3:$C$13,'Base IPCA'!$E$3:$E$13,AH1013,"Cubic","Extrapolate=Linear","MultiX=Average","Skip=True","Sort=True")</f>
        <v>#N/A Invalid Parameter: Interpolation value</v>
      </c>
      <c r="AJ1013" s="43" t="str">
        <f ca="1"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9"/>
        <v>#REF!</v>
      </c>
      <c r="AI1014" s="43" t="str">
        <f ca="1">_xll.BInterpol('Base IPCA'!$C$3:$C$13,'Base IPCA'!$E$3:$E$13,AH1014,"Cubic","Extrapolate=Linear","MultiX=Average","Skip=True","Sort=True")</f>
        <v>#N/A Invalid Parameter: Interpolation value</v>
      </c>
      <c r="AJ1014" s="43" t="str">
        <f ca="1"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9"/>
        <v>#REF!</v>
      </c>
      <c r="AI1015" s="43" t="str">
        <f ca="1">_xll.BInterpol('Base IPCA'!$C$3:$C$13,'Base IPCA'!$E$3:$E$13,AH1015,"Cubic","Extrapolate=Linear","MultiX=Average","Skip=True","Sort=True")</f>
        <v>#N/A Invalid Parameter: Interpolation value</v>
      </c>
      <c r="AJ1015" s="43" t="str">
        <f ca="1"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9"/>
        <v>#REF!</v>
      </c>
      <c r="AI1016" s="43" t="str">
        <f ca="1">_xll.BInterpol('Base IPCA'!$C$3:$C$13,'Base IPCA'!$E$3:$E$13,AH1016,"Cubic","Extrapolate=Linear","MultiX=Average","Skip=True","Sort=True")</f>
        <v>#N/A Invalid Parameter: Interpolation value</v>
      </c>
      <c r="AJ1016" s="43" t="str">
        <f ca="1"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9"/>
        <v>#REF!</v>
      </c>
      <c r="AI1017" s="43" t="str">
        <f ca="1">_xll.BInterpol('Base IPCA'!$C$3:$C$13,'Base IPCA'!$E$3:$E$13,AH1017,"Cubic","Extrapolate=Linear","MultiX=Average","Skip=True","Sort=True")</f>
        <v>#N/A Invalid Parameter: Interpolation value</v>
      </c>
      <c r="AJ1017" s="43" t="str">
        <f ca="1"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9"/>
        <v>#REF!</v>
      </c>
      <c r="AI1018" s="43" t="str">
        <f ca="1">_xll.BInterpol('Base IPCA'!$C$3:$C$13,'Base IPCA'!$E$3:$E$13,AH1018,"Cubic","Extrapolate=Linear","MultiX=Average","Skip=True","Sort=True")</f>
        <v>#N/A Invalid Parameter: Interpolation value</v>
      </c>
      <c r="AJ1018" s="43" t="str">
        <f ca="1"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9"/>
        <v>#REF!</v>
      </c>
      <c r="AI1019" s="43" t="str">
        <f ca="1">_xll.BInterpol('Base IPCA'!$C$3:$C$13,'Base IPCA'!$E$3:$E$13,AH1019,"Cubic","Extrapolate=Linear","MultiX=Average","Skip=True","Sort=True")</f>
        <v>#N/A Invalid Parameter: Interpolation value</v>
      </c>
      <c r="AJ1019" s="43" t="str">
        <f ca="1"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9"/>
        <v>#REF!</v>
      </c>
      <c r="AI1020" s="43" t="str">
        <f ca="1">_xll.BInterpol('Base IPCA'!$C$3:$C$13,'Base IPCA'!$E$3:$E$13,AH1020,"Cubic","Extrapolate=Linear","MultiX=Average","Skip=True","Sort=True")</f>
        <v>#N/A Invalid Parameter: Interpolation value</v>
      </c>
      <c r="AJ1020" s="43" t="str">
        <f ca="1"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9"/>
        <v>#REF!</v>
      </c>
      <c r="AI1021" s="43" t="str">
        <f ca="1">_xll.BInterpol('Base IPCA'!$C$3:$C$13,'Base IPCA'!$E$3:$E$13,AH1021,"Cubic","Extrapolate=Linear","MultiX=Average","Skip=True","Sort=True")</f>
        <v>#N/A Invalid Parameter: Interpolation value</v>
      </c>
      <c r="AJ1021" s="43" t="str">
        <f ca="1"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9"/>
        <v>#REF!</v>
      </c>
      <c r="AI1022" s="43" t="str">
        <f ca="1">_xll.BInterpol('Base IPCA'!$C$3:$C$13,'Base IPCA'!$E$3:$E$13,AH1022,"Cubic","Extrapolate=Linear","MultiX=Average","Skip=True","Sort=True")</f>
        <v>#N/A Invalid Parameter: Interpolation value</v>
      </c>
      <c r="AJ1022" s="43" t="str">
        <f ca="1"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9"/>
        <v>#REF!</v>
      </c>
      <c r="AI1023" s="43" t="str">
        <f ca="1">_xll.BInterpol('Base IPCA'!$C$3:$C$13,'Base IPCA'!$E$3:$E$13,AH1023,"Cubic","Extrapolate=Linear","MultiX=Average","Skip=True","Sort=True")</f>
        <v>#N/A Invalid Parameter: Interpolation value</v>
      </c>
      <c r="AJ1023" s="43" t="str">
        <f ca="1"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9"/>
        <v>#REF!</v>
      </c>
      <c r="AI1024" s="43" t="str">
        <f ca="1">_xll.BInterpol('Base IPCA'!$C$3:$C$13,'Base IPCA'!$E$3:$E$13,AH1024,"Cubic","Extrapolate=Linear","MultiX=Average","Skip=True","Sort=True")</f>
        <v>#N/A Invalid Parameter: Interpolation value</v>
      </c>
      <c r="AJ1024" s="43" t="str">
        <f ca="1"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9"/>
        <v>#REF!</v>
      </c>
      <c r="AI1025" s="43" t="str">
        <f ca="1">_xll.BInterpol('Base IPCA'!$C$3:$C$13,'Base IPCA'!$E$3:$E$13,AH1025,"Cubic","Extrapolate=Linear","MultiX=Average","Skip=True","Sort=True")</f>
        <v>#N/A Invalid Parameter: Interpolation value</v>
      </c>
      <c r="AJ1025" s="43" t="str">
        <f ca="1"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9"/>
        <v>#REF!</v>
      </c>
      <c r="AI1026" s="43" t="str">
        <f ca="1">_xll.BInterpol('Base IPCA'!$C$3:$C$13,'Base IPCA'!$E$3:$E$13,AH1026,"Cubic","Extrapolate=Linear","MultiX=Average","Skip=True","Sort=True")</f>
        <v>#N/A Invalid Parameter: Interpolation value</v>
      </c>
      <c r="AJ1026" s="43" t="str">
        <f ca="1"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9"/>
        <v>#REF!</v>
      </c>
      <c r="AI1027" s="43" t="str">
        <f ca="1">_xll.BInterpol('Base IPCA'!$C$3:$C$13,'Base IPCA'!$E$3:$E$13,AH1027,"Cubic","Extrapolate=Linear","MultiX=Average","Skip=True","Sort=True")</f>
        <v>#N/A Invalid Parameter: Interpolation value</v>
      </c>
      <c r="AJ1027" s="43" t="str">
        <f ca="1"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9"/>
        <v>#REF!</v>
      </c>
      <c r="AI1028" s="43" t="str">
        <f ca="1">_xll.BInterpol('Base IPCA'!$C$3:$C$13,'Base IPCA'!$E$3:$E$13,AH1028,"Cubic","Extrapolate=Linear","MultiX=Average","Skip=True","Sort=True")</f>
        <v>#N/A Invalid Parameter: Interpolation value</v>
      </c>
      <c r="AJ1028" s="43" t="str">
        <f ca="1"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9"/>
        <v>#REF!</v>
      </c>
      <c r="AI1029" s="43" t="str">
        <f ca="1">_xll.BInterpol('Base IPCA'!$C$3:$C$13,'Base IPCA'!$E$3:$E$13,AH1029,"Cubic","Extrapolate=Linear","MultiX=Average","Skip=True","Sort=True")</f>
        <v>#N/A Invalid Parameter: Interpolation value</v>
      </c>
      <c r="AJ1029" s="43" t="str">
        <f ca="1"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10">AH1029+1</f>
        <v>#REF!</v>
      </c>
      <c r="AI1030" s="43" t="str">
        <f ca="1">_xll.BInterpol('Base IPCA'!$C$3:$C$13,'Base IPCA'!$E$3:$E$13,AH1030,"Cubic","Extrapolate=Linear","MultiX=Average","Skip=True","Sort=True")</f>
        <v>#N/A Invalid Parameter: Interpolation value</v>
      </c>
      <c r="AJ1030" s="43" t="str">
        <f ca="1"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10"/>
        <v>#REF!</v>
      </c>
      <c r="AI1031" s="43" t="str">
        <f ca="1">_xll.BInterpol('Base IPCA'!$C$3:$C$13,'Base IPCA'!$E$3:$E$13,AH1031,"Cubic","Extrapolate=Linear","MultiX=Average","Skip=True","Sort=True")</f>
        <v>#N/A Invalid Parameter: Interpolation value</v>
      </c>
      <c r="AJ1031" s="43" t="str">
        <f ca="1"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10"/>
        <v>#REF!</v>
      </c>
      <c r="AI1032" s="43" t="str">
        <f ca="1">_xll.BInterpol('Base IPCA'!$C$3:$C$13,'Base IPCA'!$E$3:$E$13,AH1032,"Cubic","Extrapolate=Linear","MultiX=Average","Skip=True","Sort=True")</f>
        <v>#N/A Invalid Parameter: Interpolation value</v>
      </c>
      <c r="AJ1032" s="43" t="str">
        <f ca="1"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10"/>
        <v>#REF!</v>
      </c>
      <c r="AI1033" s="43" t="str">
        <f ca="1">_xll.BInterpol('Base IPCA'!$C$3:$C$13,'Base IPCA'!$E$3:$E$13,AH1033,"Cubic","Extrapolate=Linear","MultiX=Average","Skip=True","Sort=True")</f>
        <v>#N/A Invalid Parameter: Interpolation value</v>
      </c>
      <c r="AJ1033" s="43" t="str">
        <f ca="1"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10"/>
        <v>#REF!</v>
      </c>
      <c r="AI1034" s="43" t="str">
        <f ca="1">_xll.BInterpol('Base IPCA'!$C$3:$C$13,'Base IPCA'!$E$3:$E$13,AH1034,"Cubic","Extrapolate=Linear","MultiX=Average","Skip=True","Sort=True")</f>
        <v>#N/A Invalid Parameter: Interpolation value</v>
      </c>
      <c r="AJ1034" s="43" t="str">
        <f ca="1"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10"/>
        <v>#REF!</v>
      </c>
      <c r="AI1035" s="43" t="str">
        <f ca="1">_xll.BInterpol('Base IPCA'!$C$3:$C$13,'Base IPCA'!$E$3:$E$13,AH1035,"Cubic","Extrapolate=Linear","MultiX=Average","Skip=True","Sort=True")</f>
        <v>#N/A Invalid Parameter: Interpolation value</v>
      </c>
      <c r="AJ1035" s="43" t="str">
        <f ca="1"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10"/>
        <v>#REF!</v>
      </c>
      <c r="AI1036" s="43" t="str">
        <f ca="1">_xll.BInterpol('Base IPCA'!$C$3:$C$13,'Base IPCA'!$E$3:$E$13,AH1036,"Cubic","Extrapolate=Linear","MultiX=Average","Skip=True","Sort=True")</f>
        <v>#N/A Invalid Parameter: Interpolation value</v>
      </c>
      <c r="AJ1036" s="43" t="str">
        <f ca="1"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10"/>
        <v>#REF!</v>
      </c>
      <c r="AI1037" s="43" t="str">
        <f ca="1">_xll.BInterpol('Base IPCA'!$C$3:$C$13,'Base IPCA'!$E$3:$E$13,AH1037,"Cubic","Extrapolate=Linear","MultiX=Average","Skip=True","Sort=True")</f>
        <v>#N/A Invalid Parameter: Interpolation value</v>
      </c>
      <c r="AJ1037" s="43" t="str">
        <f ca="1"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10"/>
        <v>#REF!</v>
      </c>
      <c r="AI1038" s="43" t="str">
        <f ca="1">_xll.BInterpol('Base IPCA'!$C$3:$C$13,'Base IPCA'!$E$3:$E$13,AH1038,"Cubic","Extrapolate=Linear","MultiX=Average","Skip=True","Sort=True")</f>
        <v>#N/A Invalid Parameter: Interpolation value</v>
      </c>
      <c r="AJ1038" s="43" t="str">
        <f ca="1"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10"/>
        <v>#REF!</v>
      </c>
      <c r="AI1039" s="43" t="str">
        <f ca="1">_xll.BInterpol('Base IPCA'!$C$3:$C$13,'Base IPCA'!$E$3:$E$13,AH1039,"Cubic","Extrapolate=Linear","MultiX=Average","Skip=True","Sort=True")</f>
        <v>#N/A Invalid Parameter: Interpolation value</v>
      </c>
      <c r="AJ1039" s="43" t="str">
        <f ca="1"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10"/>
        <v>#REF!</v>
      </c>
      <c r="AI1040" s="43" t="str">
        <f ca="1">_xll.BInterpol('Base IPCA'!$C$3:$C$13,'Base IPCA'!$E$3:$E$13,AH1040,"Cubic","Extrapolate=Linear","MultiX=Average","Skip=True","Sort=True")</f>
        <v>#N/A Invalid Parameter: Interpolation value</v>
      </c>
      <c r="AJ1040" s="43" t="str">
        <f ca="1"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10"/>
        <v>#REF!</v>
      </c>
      <c r="AI1041" s="43" t="str">
        <f ca="1">_xll.BInterpol('Base IPCA'!$C$3:$C$13,'Base IPCA'!$E$3:$E$13,AH1041,"Cubic","Extrapolate=Linear","MultiX=Average","Skip=True","Sort=True")</f>
        <v>#N/A Invalid Parameter: Interpolation value</v>
      </c>
      <c r="AJ1041" s="43" t="str">
        <f ca="1"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10"/>
        <v>#REF!</v>
      </c>
      <c r="AI1042" s="43" t="str">
        <f ca="1">_xll.BInterpol('Base IPCA'!$C$3:$C$13,'Base IPCA'!$E$3:$E$13,AH1042,"Cubic","Extrapolate=Linear","MultiX=Average","Skip=True","Sort=True")</f>
        <v>#N/A Invalid Parameter: Interpolation value</v>
      </c>
      <c r="AJ1042" s="43" t="str">
        <f ca="1"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10"/>
        <v>#REF!</v>
      </c>
      <c r="AI1043" s="43" t="str">
        <f ca="1">_xll.BInterpol('Base IPCA'!$C$3:$C$13,'Base IPCA'!$E$3:$E$13,AH1043,"Cubic","Extrapolate=Linear","MultiX=Average","Skip=True","Sort=True")</f>
        <v>#N/A Invalid Parameter: Interpolation value</v>
      </c>
      <c r="AJ1043" s="43" t="str">
        <f ca="1"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10"/>
        <v>#REF!</v>
      </c>
      <c r="AI1044" s="43" t="str">
        <f ca="1">_xll.BInterpol('Base IPCA'!$C$3:$C$13,'Base IPCA'!$E$3:$E$13,AH1044,"Cubic","Extrapolate=Linear","MultiX=Average","Skip=True","Sort=True")</f>
        <v>#N/A Invalid Parameter: Interpolation value</v>
      </c>
      <c r="AJ1044" s="43" t="str">
        <f ca="1"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10"/>
        <v>#REF!</v>
      </c>
      <c r="AI1045" s="43" t="str">
        <f ca="1">_xll.BInterpol('Base IPCA'!$C$3:$C$13,'Base IPCA'!$E$3:$E$13,AH1045,"Cubic","Extrapolate=Linear","MultiX=Average","Skip=True","Sort=True")</f>
        <v>#N/A Invalid Parameter: Interpolation value</v>
      </c>
      <c r="AJ1045" s="43" t="str">
        <f ca="1"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10"/>
        <v>#REF!</v>
      </c>
      <c r="AI1046" s="43" t="str">
        <f ca="1">_xll.BInterpol('Base IPCA'!$C$3:$C$13,'Base IPCA'!$E$3:$E$13,AH1046,"Cubic","Extrapolate=Linear","MultiX=Average","Skip=True","Sort=True")</f>
        <v>#N/A Invalid Parameter: Interpolation value</v>
      </c>
      <c r="AJ1046" s="43" t="str">
        <f ca="1"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10"/>
        <v>#REF!</v>
      </c>
      <c r="AI1047" s="43" t="str">
        <f ca="1">_xll.BInterpol('Base IPCA'!$C$3:$C$13,'Base IPCA'!$E$3:$E$13,AH1047,"Cubic","Extrapolate=Linear","MultiX=Average","Skip=True","Sort=True")</f>
        <v>#N/A Invalid Parameter: Interpolation value</v>
      </c>
      <c r="AJ1047" s="43" t="str">
        <f ca="1"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10"/>
        <v>#REF!</v>
      </c>
      <c r="AI1048" s="43" t="str">
        <f ca="1">_xll.BInterpol('Base IPCA'!$C$3:$C$13,'Base IPCA'!$E$3:$E$13,AH1048,"Cubic","Extrapolate=Linear","MultiX=Average","Skip=True","Sort=True")</f>
        <v>#N/A Invalid Parameter: Interpolation value</v>
      </c>
      <c r="AJ1048" s="43" t="str">
        <f ca="1"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10"/>
        <v>#REF!</v>
      </c>
      <c r="AI1049" s="43" t="str">
        <f ca="1">_xll.BInterpol('Base IPCA'!$C$3:$C$13,'Base IPCA'!$E$3:$E$13,AH1049,"Cubic","Extrapolate=Linear","MultiX=Average","Skip=True","Sort=True")</f>
        <v>#N/A Invalid Parameter: Interpolation value</v>
      </c>
      <c r="AJ1049" s="43" t="str">
        <f ca="1"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10"/>
        <v>#REF!</v>
      </c>
      <c r="AI1050" s="43" t="str">
        <f ca="1">_xll.BInterpol('Base IPCA'!$C$3:$C$13,'Base IPCA'!$E$3:$E$13,AH1050,"Cubic","Extrapolate=Linear","MultiX=Average","Skip=True","Sort=True")</f>
        <v>#N/A Invalid Parameter: Interpolation value</v>
      </c>
      <c r="AJ1050" s="43" t="str">
        <f ca="1"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10"/>
        <v>#REF!</v>
      </c>
      <c r="AI1051" s="43" t="str">
        <f ca="1">_xll.BInterpol('Base IPCA'!$C$3:$C$13,'Base IPCA'!$E$3:$E$13,AH1051,"Cubic","Extrapolate=Linear","MultiX=Average","Skip=True","Sort=True")</f>
        <v>#N/A Invalid Parameter: Interpolation value</v>
      </c>
      <c r="AJ1051" s="43" t="str">
        <f ca="1"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10"/>
        <v>#REF!</v>
      </c>
      <c r="AI1052" s="43" t="str">
        <f ca="1">_xll.BInterpol('Base IPCA'!$C$3:$C$13,'Base IPCA'!$E$3:$E$13,AH1052,"Cubic","Extrapolate=Linear","MultiX=Average","Skip=True","Sort=True")</f>
        <v>#N/A Invalid Parameter: Interpolation value</v>
      </c>
      <c r="AJ1052" s="43" t="str">
        <f ca="1"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10"/>
        <v>#REF!</v>
      </c>
      <c r="AI1053" s="43" t="str">
        <f ca="1">_xll.BInterpol('Base IPCA'!$C$3:$C$13,'Base IPCA'!$E$3:$E$13,AH1053,"Cubic","Extrapolate=Linear","MultiX=Average","Skip=True","Sort=True")</f>
        <v>#N/A Invalid Parameter: Interpolation value</v>
      </c>
      <c r="AJ1053" s="43" t="str">
        <f ca="1"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10"/>
        <v>#REF!</v>
      </c>
      <c r="AI1054" s="43" t="str">
        <f ca="1">_xll.BInterpol('Base IPCA'!$C$3:$C$13,'Base IPCA'!$E$3:$E$13,AH1054,"Cubic","Extrapolate=Linear","MultiX=Average","Skip=True","Sort=True")</f>
        <v>#N/A Invalid Parameter: Interpolation value</v>
      </c>
      <c r="AJ1054" s="43" t="str">
        <f ca="1"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10"/>
        <v>#REF!</v>
      </c>
      <c r="AI1055" s="43" t="str">
        <f ca="1">_xll.BInterpol('Base IPCA'!$C$3:$C$13,'Base IPCA'!$E$3:$E$13,AH1055,"Cubic","Extrapolate=Linear","MultiX=Average","Skip=True","Sort=True")</f>
        <v>#N/A Invalid Parameter: Interpolation value</v>
      </c>
      <c r="AJ1055" s="43" t="str">
        <f ca="1"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10"/>
        <v>#REF!</v>
      </c>
      <c r="AI1056" s="43" t="str">
        <f ca="1">_xll.BInterpol('Base IPCA'!$C$3:$C$13,'Base IPCA'!$E$3:$E$13,AH1056,"Cubic","Extrapolate=Linear","MultiX=Average","Skip=True","Sort=True")</f>
        <v>#N/A Invalid Parameter: Interpolation value</v>
      </c>
      <c r="AJ1056" s="43" t="str">
        <f ca="1"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10"/>
        <v>#REF!</v>
      </c>
      <c r="AI1057" s="43" t="str">
        <f ca="1">_xll.BInterpol('Base IPCA'!$C$3:$C$13,'Base IPCA'!$E$3:$E$13,AH1057,"Cubic","Extrapolate=Linear","MultiX=Average","Skip=True","Sort=True")</f>
        <v>#N/A Invalid Parameter: Interpolation value</v>
      </c>
      <c r="AJ1057" s="43" t="str">
        <f ca="1"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10"/>
        <v>#REF!</v>
      </c>
      <c r="AI1058" s="43" t="str">
        <f ca="1">_xll.BInterpol('Base IPCA'!$C$3:$C$13,'Base IPCA'!$E$3:$E$13,AH1058,"Cubic","Extrapolate=Linear","MultiX=Average","Skip=True","Sort=True")</f>
        <v>#N/A Invalid Parameter: Interpolation value</v>
      </c>
      <c r="AJ1058" s="43" t="str">
        <f ca="1"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10"/>
        <v>#REF!</v>
      </c>
      <c r="AI1059" s="43" t="str">
        <f ca="1">_xll.BInterpol('Base IPCA'!$C$3:$C$13,'Base IPCA'!$E$3:$E$13,AH1059,"Cubic","Extrapolate=Linear","MultiX=Average","Skip=True","Sort=True")</f>
        <v>#N/A Invalid Parameter: Interpolation value</v>
      </c>
      <c r="AJ1059" s="43" t="str">
        <f ca="1"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10"/>
        <v>#REF!</v>
      </c>
      <c r="AI1060" s="43" t="str">
        <f ca="1">_xll.BInterpol('Base IPCA'!$C$3:$C$13,'Base IPCA'!$E$3:$E$13,AH1060,"Cubic","Extrapolate=Linear","MultiX=Average","Skip=True","Sort=True")</f>
        <v>#N/A Invalid Parameter: Interpolation value</v>
      </c>
      <c r="AJ1060" s="43" t="str">
        <f ca="1"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10"/>
        <v>#REF!</v>
      </c>
      <c r="AI1061" s="43" t="str">
        <f ca="1">_xll.BInterpol('Base IPCA'!$C$3:$C$13,'Base IPCA'!$E$3:$E$13,AH1061,"Cubic","Extrapolate=Linear","MultiX=Average","Skip=True","Sort=True")</f>
        <v>#N/A Invalid Parameter: Interpolation value</v>
      </c>
      <c r="AJ1061" s="43" t="str">
        <f ca="1"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10"/>
        <v>#REF!</v>
      </c>
      <c r="AI1062" s="43" t="str">
        <f ca="1">_xll.BInterpol('Base IPCA'!$C$3:$C$13,'Base IPCA'!$E$3:$E$13,AH1062,"Cubic","Extrapolate=Linear","MultiX=Average","Skip=True","Sort=True")</f>
        <v>#N/A Invalid Parameter: Interpolation value</v>
      </c>
      <c r="AJ1062" s="43" t="str">
        <f ca="1"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10"/>
        <v>#REF!</v>
      </c>
      <c r="AI1063" s="43" t="str">
        <f ca="1">_xll.BInterpol('Base IPCA'!$C$3:$C$13,'Base IPCA'!$E$3:$E$13,AH1063,"Cubic","Extrapolate=Linear","MultiX=Average","Skip=True","Sort=True")</f>
        <v>#N/A Invalid Parameter: Interpolation value</v>
      </c>
      <c r="AJ1063" s="43" t="str">
        <f ca="1"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10"/>
        <v>#REF!</v>
      </c>
      <c r="AI1064" s="43" t="str">
        <f ca="1">_xll.BInterpol('Base IPCA'!$C$3:$C$13,'Base IPCA'!$E$3:$E$13,AH1064,"Cubic","Extrapolate=Linear","MultiX=Average","Skip=True","Sort=True")</f>
        <v>#N/A Invalid Parameter: Interpolation value</v>
      </c>
      <c r="AJ1064" s="43" t="str">
        <f ca="1"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10"/>
        <v>#REF!</v>
      </c>
      <c r="AI1065" s="43" t="str">
        <f ca="1">_xll.BInterpol('Base IPCA'!$C$3:$C$13,'Base IPCA'!$E$3:$E$13,AH1065,"Cubic","Extrapolate=Linear","MultiX=Average","Skip=True","Sort=True")</f>
        <v>#N/A Invalid Parameter: Interpolation value</v>
      </c>
      <c r="AJ1065" s="43" t="str">
        <f ca="1"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10"/>
        <v>#REF!</v>
      </c>
      <c r="AI1066" s="43" t="str">
        <f ca="1">_xll.BInterpol('Base IPCA'!$C$3:$C$13,'Base IPCA'!$E$3:$E$13,AH1066,"Cubic","Extrapolate=Linear","MultiX=Average","Skip=True","Sort=True")</f>
        <v>#N/A Invalid Parameter: Interpolation value</v>
      </c>
      <c r="AJ1066" s="43" t="str">
        <f ca="1"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10"/>
        <v>#REF!</v>
      </c>
      <c r="AI1067" s="43" t="str">
        <f ca="1">_xll.BInterpol('Base IPCA'!$C$3:$C$13,'Base IPCA'!$E$3:$E$13,AH1067,"Cubic","Extrapolate=Linear","MultiX=Average","Skip=True","Sort=True")</f>
        <v>#N/A Invalid Parameter: Interpolation value</v>
      </c>
      <c r="AJ1067" s="43" t="str">
        <f ca="1"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10"/>
        <v>#REF!</v>
      </c>
      <c r="AI1068" s="43" t="str">
        <f ca="1">_xll.BInterpol('Base IPCA'!$C$3:$C$13,'Base IPCA'!$E$3:$E$13,AH1068,"Cubic","Extrapolate=Linear","MultiX=Average","Skip=True","Sort=True")</f>
        <v>#N/A Invalid Parameter: Interpolation value</v>
      </c>
      <c r="AJ1068" s="43" t="str">
        <f ca="1"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10"/>
        <v>#REF!</v>
      </c>
      <c r="AI1069" s="43" t="str">
        <f ca="1">_xll.BInterpol('Base IPCA'!$C$3:$C$13,'Base IPCA'!$E$3:$E$13,AH1069,"Cubic","Extrapolate=Linear","MultiX=Average","Skip=True","Sort=True")</f>
        <v>#N/A Invalid Parameter: Interpolation value</v>
      </c>
      <c r="AJ1069" s="43" t="str">
        <f ca="1"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10"/>
        <v>#REF!</v>
      </c>
      <c r="AI1070" s="43" t="str">
        <f ca="1">_xll.BInterpol('Base IPCA'!$C$3:$C$13,'Base IPCA'!$E$3:$E$13,AH1070,"Cubic","Extrapolate=Linear","MultiX=Average","Skip=True","Sort=True")</f>
        <v>#N/A Invalid Parameter: Interpolation value</v>
      </c>
      <c r="AJ1070" s="43" t="str">
        <f ca="1"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10"/>
        <v>#REF!</v>
      </c>
      <c r="AI1071" s="43" t="str">
        <f ca="1">_xll.BInterpol('Base IPCA'!$C$3:$C$13,'Base IPCA'!$E$3:$E$13,AH1071,"Cubic","Extrapolate=Linear","MultiX=Average","Skip=True","Sort=True")</f>
        <v>#N/A Invalid Parameter: Interpolation value</v>
      </c>
      <c r="AJ1071" s="43" t="str">
        <f ca="1"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10"/>
        <v>#REF!</v>
      </c>
      <c r="AI1072" s="43" t="str">
        <f ca="1">_xll.BInterpol('Base IPCA'!$C$3:$C$13,'Base IPCA'!$E$3:$E$13,AH1072,"Cubic","Extrapolate=Linear","MultiX=Average","Skip=True","Sort=True")</f>
        <v>#N/A Invalid Parameter: Interpolation value</v>
      </c>
      <c r="AJ1072" s="43" t="str">
        <f ca="1"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10"/>
        <v>#REF!</v>
      </c>
      <c r="AI1073" s="43" t="str">
        <f ca="1">_xll.BInterpol('Base IPCA'!$C$3:$C$13,'Base IPCA'!$E$3:$E$13,AH1073,"Cubic","Extrapolate=Linear","MultiX=Average","Skip=True","Sort=True")</f>
        <v>#N/A Invalid Parameter: Interpolation value</v>
      </c>
      <c r="AJ1073" s="43" t="str">
        <f ca="1"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10"/>
        <v>#REF!</v>
      </c>
      <c r="AI1074" s="43" t="str">
        <f ca="1">_xll.BInterpol('Base IPCA'!$C$3:$C$13,'Base IPCA'!$E$3:$E$13,AH1074,"Cubic","Extrapolate=Linear","MultiX=Average","Skip=True","Sort=True")</f>
        <v>#N/A Invalid Parameter: Interpolation value</v>
      </c>
      <c r="AJ1074" s="43" t="str">
        <f ca="1"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10"/>
        <v>#REF!</v>
      </c>
      <c r="AI1075" s="43" t="str">
        <f ca="1">_xll.BInterpol('Base IPCA'!$C$3:$C$13,'Base IPCA'!$E$3:$E$13,AH1075,"Cubic","Extrapolate=Linear","MultiX=Average","Skip=True","Sort=True")</f>
        <v>#N/A Invalid Parameter: Interpolation value</v>
      </c>
      <c r="AJ1075" s="43" t="str">
        <f ca="1"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10"/>
        <v>#REF!</v>
      </c>
      <c r="AI1076" s="43" t="str">
        <f ca="1">_xll.BInterpol('Base IPCA'!$C$3:$C$13,'Base IPCA'!$E$3:$E$13,AH1076,"Cubic","Extrapolate=Linear","MultiX=Average","Skip=True","Sort=True")</f>
        <v>#N/A Invalid Parameter: Interpolation value</v>
      </c>
      <c r="AJ1076" s="43" t="str">
        <f ca="1"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10"/>
        <v>#REF!</v>
      </c>
      <c r="AI1077" s="43" t="str">
        <f ca="1">_xll.BInterpol('Base IPCA'!$C$3:$C$13,'Base IPCA'!$E$3:$E$13,AH1077,"Cubic","Extrapolate=Linear","MultiX=Average","Skip=True","Sort=True")</f>
        <v>#N/A Invalid Parameter: Interpolation value</v>
      </c>
      <c r="AJ1077" s="43" t="str">
        <f ca="1"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10"/>
        <v>#REF!</v>
      </c>
      <c r="AI1078" s="43" t="str">
        <f ca="1">_xll.BInterpol('Base IPCA'!$C$3:$C$13,'Base IPCA'!$E$3:$E$13,AH1078,"Cubic","Extrapolate=Linear","MultiX=Average","Skip=True","Sort=True")</f>
        <v>#N/A Invalid Parameter: Interpolation value</v>
      </c>
      <c r="AJ1078" s="43" t="str">
        <f ca="1"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10"/>
        <v>#REF!</v>
      </c>
      <c r="AI1079" s="43" t="str">
        <f ca="1">_xll.BInterpol('Base IPCA'!$C$3:$C$13,'Base IPCA'!$E$3:$E$13,AH1079,"Cubic","Extrapolate=Linear","MultiX=Average","Skip=True","Sort=True")</f>
        <v>#N/A Invalid Parameter: Interpolation value</v>
      </c>
      <c r="AJ1079" s="43" t="str">
        <f ca="1"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10"/>
        <v>#REF!</v>
      </c>
      <c r="AI1080" s="43" t="str">
        <f ca="1">_xll.BInterpol('Base IPCA'!$C$3:$C$13,'Base IPCA'!$E$3:$E$13,AH1080,"Cubic","Extrapolate=Linear","MultiX=Average","Skip=True","Sort=True")</f>
        <v>#N/A Invalid Parameter: Interpolation value</v>
      </c>
      <c r="AJ1080" s="43" t="str">
        <f ca="1"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10"/>
        <v>#REF!</v>
      </c>
      <c r="AI1081" s="43" t="str">
        <f ca="1">_xll.BInterpol('Base IPCA'!$C$3:$C$13,'Base IPCA'!$E$3:$E$13,AH1081,"Cubic","Extrapolate=Linear","MultiX=Average","Skip=True","Sort=True")</f>
        <v>#N/A Invalid Parameter: Interpolation value</v>
      </c>
      <c r="AJ1081" s="43" t="str">
        <f ca="1"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10"/>
        <v>#REF!</v>
      </c>
      <c r="AI1082" s="43" t="str">
        <f ca="1">_xll.BInterpol('Base IPCA'!$C$3:$C$13,'Base IPCA'!$E$3:$E$13,AH1082,"Cubic","Extrapolate=Linear","MultiX=Average","Skip=True","Sort=True")</f>
        <v>#N/A Invalid Parameter: Interpolation value</v>
      </c>
      <c r="AJ1082" s="43" t="str">
        <f ca="1"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10"/>
        <v>#REF!</v>
      </c>
      <c r="AI1083" s="43" t="str">
        <f ca="1">_xll.BInterpol('Base IPCA'!$C$3:$C$13,'Base IPCA'!$E$3:$E$13,AH1083,"Cubic","Extrapolate=Linear","MultiX=Average","Skip=True","Sort=True")</f>
        <v>#N/A Invalid Parameter: Interpolation value</v>
      </c>
      <c r="AJ1083" s="43" t="str">
        <f ca="1"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10"/>
        <v>#REF!</v>
      </c>
      <c r="AI1084" s="43" t="str">
        <f ca="1">_xll.BInterpol('Base IPCA'!$C$3:$C$13,'Base IPCA'!$E$3:$E$13,AH1084,"Cubic","Extrapolate=Linear","MultiX=Average","Skip=True","Sort=True")</f>
        <v>#N/A Invalid Parameter: Interpolation value</v>
      </c>
      <c r="AJ1084" s="43" t="str">
        <f ca="1"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10"/>
        <v>#REF!</v>
      </c>
      <c r="AI1085" s="43" t="str">
        <f ca="1">_xll.BInterpol('Base IPCA'!$C$3:$C$13,'Base IPCA'!$E$3:$E$13,AH1085,"Cubic","Extrapolate=Linear","MultiX=Average","Skip=True","Sort=True")</f>
        <v>#N/A Invalid Parameter: Interpolation value</v>
      </c>
      <c r="AJ1085" s="43" t="str">
        <f ca="1"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10"/>
        <v>#REF!</v>
      </c>
      <c r="AI1086" s="43" t="str">
        <f ca="1">_xll.BInterpol('Base IPCA'!$C$3:$C$13,'Base IPCA'!$E$3:$E$13,AH1086,"Cubic","Extrapolate=Linear","MultiX=Average","Skip=True","Sort=True")</f>
        <v>#N/A Invalid Parameter: Interpolation value</v>
      </c>
      <c r="AJ1086" s="43" t="str">
        <f ca="1"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10"/>
        <v>#REF!</v>
      </c>
      <c r="AI1087" s="43" t="str">
        <f ca="1">_xll.BInterpol('Base IPCA'!$C$3:$C$13,'Base IPCA'!$E$3:$E$13,AH1087,"Cubic","Extrapolate=Linear","MultiX=Average","Skip=True","Sort=True")</f>
        <v>#N/A Invalid Parameter: Interpolation value</v>
      </c>
      <c r="AJ1087" s="43" t="str">
        <f ca="1"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10"/>
        <v>#REF!</v>
      </c>
      <c r="AI1088" s="43" t="str">
        <f ca="1">_xll.BInterpol('Base IPCA'!$C$3:$C$13,'Base IPCA'!$E$3:$E$13,AH1088,"Cubic","Extrapolate=Linear","MultiX=Average","Skip=True","Sort=True")</f>
        <v>#N/A Invalid Parameter: Interpolation value</v>
      </c>
      <c r="AJ1088" s="43" t="str">
        <f ca="1"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10"/>
        <v>#REF!</v>
      </c>
      <c r="AI1089" s="43" t="str">
        <f ca="1">_xll.BInterpol('Base IPCA'!$C$3:$C$13,'Base IPCA'!$E$3:$E$13,AH1089,"Cubic","Extrapolate=Linear","MultiX=Average","Skip=True","Sort=True")</f>
        <v>#N/A Invalid Parameter: Interpolation value</v>
      </c>
      <c r="AJ1089" s="43" t="str">
        <f ca="1"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10"/>
        <v>#REF!</v>
      </c>
      <c r="AI1090" s="43" t="str">
        <f ca="1">_xll.BInterpol('Base IPCA'!$C$3:$C$13,'Base IPCA'!$E$3:$E$13,AH1090,"Cubic","Extrapolate=Linear","MultiX=Average","Skip=True","Sort=True")</f>
        <v>#N/A Invalid Parameter: Interpolation value</v>
      </c>
      <c r="AJ1090" s="43" t="str">
        <f ca="1"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10"/>
        <v>#REF!</v>
      </c>
      <c r="AI1091" s="43" t="str">
        <f ca="1">_xll.BInterpol('Base IPCA'!$C$3:$C$13,'Base IPCA'!$E$3:$E$13,AH1091,"Cubic","Extrapolate=Linear","MultiX=Average","Skip=True","Sort=True")</f>
        <v>#N/A Invalid Parameter: Interpolation value</v>
      </c>
      <c r="AJ1091" s="43" t="str">
        <f ca="1"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10"/>
        <v>#REF!</v>
      </c>
      <c r="AI1092" s="43" t="str">
        <f ca="1">_xll.BInterpol('Base IPCA'!$C$3:$C$13,'Base IPCA'!$E$3:$E$13,AH1092,"Cubic","Extrapolate=Linear","MultiX=Average","Skip=True","Sort=True")</f>
        <v>#N/A Invalid Parameter: Interpolation value</v>
      </c>
      <c r="AJ1092" s="43" t="str">
        <f ca="1"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10"/>
        <v>#REF!</v>
      </c>
      <c r="AI1093" s="43" t="str">
        <f ca="1">_xll.BInterpol('Base IPCA'!$C$3:$C$13,'Base IPCA'!$E$3:$E$13,AH1093,"Cubic","Extrapolate=Linear","MultiX=Average","Skip=True","Sort=True")</f>
        <v>#N/A Invalid Parameter: Interpolation value</v>
      </c>
      <c r="AJ1093" s="43" t="str">
        <f ca="1"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1">AH1093+1</f>
        <v>#REF!</v>
      </c>
      <c r="AI1094" s="43" t="str">
        <f ca="1">_xll.BInterpol('Base IPCA'!$C$3:$C$13,'Base IPCA'!$E$3:$E$13,AH1094,"Cubic","Extrapolate=Linear","MultiX=Average","Skip=True","Sort=True")</f>
        <v>#N/A Invalid Parameter: Interpolation value</v>
      </c>
      <c r="AJ1094" s="43" t="str">
        <f ca="1"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1"/>
        <v>#REF!</v>
      </c>
      <c r="AI1095" s="43" t="str">
        <f ca="1">_xll.BInterpol('Base IPCA'!$C$3:$C$13,'Base IPCA'!$E$3:$E$13,AH1095,"Cubic","Extrapolate=Linear","MultiX=Average","Skip=True","Sort=True")</f>
        <v>#N/A Invalid Parameter: Interpolation value</v>
      </c>
      <c r="AJ1095" s="43" t="str">
        <f ca="1"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1"/>
        <v>#REF!</v>
      </c>
      <c r="AI1096" s="43" t="str">
        <f ca="1">_xll.BInterpol('Base IPCA'!$C$3:$C$13,'Base IPCA'!$E$3:$E$13,AH1096,"Cubic","Extrapolate=Linear","MultiX=Average","Skip=True","Sort=True")</f>
        <v>#N/A Invalid Parameter: Interpolation value</v>
      </c>
      <c r="AJ1096" s="43" t="str">
        <f ca="1"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1"/>
        <v>#REF!</v>
      </c>
      <c r="AI1097" s="43" t="str">
        <f ca="1">_xll.BInterpol('Base IPCA'!$C$3:$C$13,'Base IPCA'!$E$3:$E$13,AH1097,"Cubic","Extrapolate=Linear","MultiX=Average","Skip=True","Sort=True")</f>
        <v>#N/A Invalid Parameter: Interpolation value</v>
      </c>
      <c r="AJ1097" s="43" t="str">
        <f ca="1"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1"/>
        <v>#REF!</v>
      </c>
      <c r="AI1098" s="43" t="str">
        <f ca="1">_xll.BInterpol('Base IPCA'!$C$3:$C$13,'Base IPCA'!$E$3:$E$13,AH1098,"Cubic","Extrapolate=Linear","MultiX=Average","Skip=True","Sort=True")</f>
        <v>#N/A Invalid Parameter: Interpolation value</v>
      </c>
      <c r="AJ1098" s="43" t="str">
        <f ca="1"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1"/>
        <v>#REF!</v>
      </c>
      <c r="AI1099" s="43" t="str">
        <f ca="1">_xll.BInterpol('Base IPCA'!$C$3:$C$13,'Base IPCA'!$E$3:$E$13,AH1099,"Cubic","Extrapolate=Linear","MultiX=Average","Skip=True","Sort=True")</f>
        <v>#N/A Invalid Parameter: Interpolation value</v>
      </c>
      <c r="AJ1099" s="43" t="str">
        <f ca="1"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1"/>
        <v>#REF!</v>
      </c>
      <c r="AI1100" s="43" t="str">
        <f ca="1">_xll.BInterpol('Base IPCA'!$C$3:$C$13,'Base IPCA'!$E$3:$E$13,AH1100,"Cubic","Extrapolate=Linear","MultiX=Average","Skip=True","Sort=True")</f>
        <v>#N/A Invalid Parameter: Interpolation value</v>
      </c>
      <c r="AJ1100" s="43" t="str">
        <f ca="1"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1"/>
        <v>#REF!</v>
      </c>
      <c r="AI1101" s="43" t="str">
        <f ca="1">_xll.BInterpol('Base IPCA'!$C$3:$C$13,'Base IPCA'!$E$3:$E$13,AH1101,"Cubic","Extrapolate=Linear","MultiX=Average","Skip=True","Sort=True")</f>
        <v>#N/A Invalid Parameter: Interpolation value</v>
      </c>
      <c r="AJ1101" s="43" t="str">
        <f ca="1"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1"/>
        <v>#REF!</v>
      </c>
      <c r="AI1102" s="43" t="str">
        <f ca="1">_xll.BInterpol('Base IPCA'!$C$3:$C$13,'Base IPCA'!$E$3:$E$13,AH1102,"Cubic","Extrapolate=Linear","MultiX=Average","Skip=True","Sort=True")</f>
        <v>#N/A Invalid Parameter: Interpolation value</v>
      </c>
      <c r="AJ1102" s="43" t="str">
        <f ca="1"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1"/>
        <v>#REF!</v>
      </c>
      <c r="AI1103" s="43" t="str">
        <f ca="1">_xll.BInterpol('Base IPCA'!$C$3:$C$13,'Base IPCA'!$E$3:$E$13,AH1103,"Cubic","Extrapolate=Linear","MultiX=Average","Skip=True","Sort=True")</f>
        <v>#N/A Invalid Parameter: Interpolation value</v>
      </c>
      <c r="AJ1103" s="43" t="str">
        <f ca="1"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1"/>
        <v>#REF!</v>
      </c>
      <c r="AI1104" s="43" t="str">
        <f ca="1">_xll.BInterpol('Base IPCA'!$C$3:$C$13,'Base IPCA'!$E$3:$E$13,AH1104,"Cubic","Extrapolate=Linear","MultiX=Average","Skip=True","Sort=True")</f>
        <v>#N/A Invalid Parameter: Interpolation value</v>
      </c>
      <c r="AJ1104" s="43" t="str">
        <f ca="1"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1"/>
        <v>#REF!</v>
      </c>
      <c r="AI1105" s="43" t="str">
        <f ca="1">_xll.BInterpol('Base IPCA'!$C$3:$C$13,'Base IPCA'!$E$3:$E$13,AH1105,"Cubic","Extrapolate=Linear","MultiX=Average","Skip=True","Sort=True")</f>
        <v>#N/A Invalid Parameter: Interpolation value</v>
      </c>
      <c r="AJ1105" s="43" t="str">
        <f ca="1"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1"/>
        <v>#REF!</v>
      </c>
      <c r="AI1106" s="43" t="str">
        <f ca="1">_xll.BInterpol('Base IPCA'!$C$3:$C$13,'Base IPCA'!$E$3:$E$13,AH1106,"Cubic","Extrapolate=Linear","MultiX=Average","Skip=True","Sort=True")</f>
        <v>#N/A Invalid Parameter: Interpolation value</v>
      </c>
      <c r="AJ1106" s="43" t="str">
        <f ca="1"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1"/>
        <v>#REF!</v>
      </c>
      <c r="AI1107" s="43" t="str">
        <f ca="1">_xll.BInterpol('Base IPCA'!$C$3:$C$13,'Base IPCA'!$E$3:$E$13,AH1107,"Cubic","Extrapolate=Linear","MultiX=Average","Skip=True","Sort=True")</f>
        <v>#N/A Invalid Parameter: Interpolation value</v>
      </c>
      <c r="AJ1107" s="43" t="str">
        <f ca="1"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1"/>
        <v>#REF!</v>
      </c>
      <c r="AI1108" s="43" t="str">
        <f ca="1">_xll.BInterpol('Base IPCA'!$C$3:$C$13,'Base IPCA'!$E$3:$E$13,AH1108,"Cubic","Extrapolate=Linear","MultiX=Average","Skip=True","Sort=True")</f>
        <v>#N/A Invalid Parameter: Interpolation value</v>
      </c>
      <c r="AJ1108" s="43" t="str">
        <f ca="1"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1"/>
        <v>#REF!</v>
      </c>
      <c r="AI1109" s="43" t="str">
        <f ca="1">_xll.BInterpol('Base IPCA'!$C$3:$C$13,'Base IPCA'!$E$3:$E$13,AH1109,"Cubic","Extrapolate=Linear","MultiX=Average","Skip=True","Sort=True")</f>
        <v>#N/A Invalid Parameter: Interpolation value</v>
      </c>
      <c r="AJ1109" s="43" t="str">
        <f ca="1"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1"/>
        <v>#REF!</v>
      </c>
      <c r="AI1110" s="43" t="str">
        <f ca="1">_xll.BInterpol('Base IPCA'!$C$3:$C$13,'Base IPCA'!$E$3:$E$13,AH1110,"Cubic","Extrapolate=Linear","MultiX=Average","Skip=True","Sort=True")</f>
        <v>#N/A Invalid Parameter: Interpolation value</v>
      </c>
      <c r="AJ1110" s="43" t="str">
        <f ca="1"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1"/>
        <v>#REF!</v>
      </c>
      <c r="AI1111" s="43" t="str">
        <f ca="1">_xll.BInterpol('Base IPCA'!$C$3:$C$13,'Base IPCA'!$E$3:$E$13,AH1111,"Cubic","Extrapolate=Linear","MultiX=Average","Skip=True","Sort=True")</f>
        <v>#N/A Invalid Parameter: Interpolation value</v>
      </c>
      <c r="AJ1111" s="43" t="str">
        <f ca="1"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1"/>
        <v>#REF!</v>
      </c>
      <c r="AI1112" s="43" t="str">
        <f ca="1">_xll.BInterpol('Base IPCA'!$C$3:$C$13,'Base IPCA'!$E$3:$E$13,AH1112,"Cubic","Extrapolate=Linear","MultiX=Average","Skip=True","Sort=True")</f>
        <v>#N/A Invalid Parameter: Interpolation value</v>
      </c>
      <c r="AJ1112" s="43" t="str">
        <f ca="1"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1"/>
        <v>#REF!</v>
      </c>
      <c r="AI1113" s="43" t="str">
        <f ca="1">_xll.BInterpol('Base IPCA'!$C$3:$C$13,'Base IPCA'!$E$3:$E$13,AH1113,"Cubic","Extrapolate=Linear","MultiX=Average","Skip=True","Sort=True")</f>
        <v>#N/A Invalid Parameter: Interpolation value</v>
      </c>
      <c r="AJ1113" s="43" t="str">
        <f ca="1"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1"/>
        <v>#REF!</v>
      </c>
      <c r="AI1114" s="43" t="str">
        <f ca="1">_xll.BInterpol('Base IPCA'!$C$3:$C$13,'Base IPCA'!$E$3:$E$13,AH1114,"Cubic","Extrapolate=Linear","MultiX=Average","Skip=True","Sort=True")</f>
        <v>#N/A Invalid Parameter: Interpolation value</v>
      </c>
      <c r="AJ1114" s="43" t="str">
        <f ca="1"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1"/>
        <v>#REF!</v>
      </c>
      <c r="AI1115" s="43" t="str">
        <f ca="1">_xll.BInterpol('Base IPCA'!$C$3:$C$13,'Base IPCA'!$E$3:$E$13,AH1115,"Cubic","Extrapolate=Linear","MultiX=Average","Skip=True","Sort=True")</f>
        <v>#N/A Invalid Parameter: Interpolation value</v>
      </c>
      <c r="AJ1115" s="43" t="str">
        <f ca="1"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1"/>
        <v>#REF!</v>
      </c>
      <c r="AI1116" s="43" t="str">
        <f ca="1">_xll.BInterpol('Base IPCA'!$C$3:$C$13,'Base IPCA'!$E$3:$E$13,AH1116,"Cubic","Extrapolate=Linear","MultiX=Average","Skip=True","Sort=True")</f>
        <v>#N/A Invalid Parameter: Interpolation value</v>
      </c>
      <c r="AJ1116" s="43" t="str">
        <f ca="1"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1"/>
        <v>#REF!</v>
      </c>
      <c r="AI1117" s="43" t="str">
        <f ca="1">_xll.BInterpol('Base IPCA'!$C$3:$C$13,'Base IPCA'!$E$3:$E$13,AH1117,"Cubic","Extrapolate=Linear","MultiX=Average","Skip=True","Sort=True")</f>
        <v>#N/A Invalid Parameter: Interpolation value</v>
      </c>
      <c r="AJ1117" s="43" t="str">
        <f ca="1"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1"/>
        <v>#REF!</v>
      </c>
      <c r="AI1118" s="43" t="str">
        <f ca="1">_xll.BInterpol('Base IPCA'!$C$3:$C$13,'Base IPCA'!$E$3:$E$13,AH1118,"Cubic","Extrapolate=Linear","MultiX=Average","Skip=True","Sort=True")</f>
        <v>#N/A Invalid Parameter: Interpolation value</v>
      </c>
      <c r="AJ1118" s="43" t="str">
        <f ca="1"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1"/>
        <v>#REF!</v>
      </c>
      <c r="AI1119" s="43" t="str">
        <f ca="1">_xll.BInterpol('Base IPCA'!$C$3:$C$13,'Base IPCA'!$E$3:$E$13,AH1119,"Cubic","Extrapolate=Linear","MultiX=Average","Skip=True","Sort=True")</f>
        <v>#N/A Invalid Parameter: Interpolation value</v>
      </c>
      <c r="AJ1119" s="43" t="str">
        <f ca="1"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1"/>
        <v>#REF!</v>
      </c>
      <c r="AI1120" s="43" t="str">
        <f ca="1">_xll.BInterpol('Base IPCA'!$C$3:$C$13,'Base IPCA'!$E$3:$E$13,AH1120,"Cubic","Extrapolate=Linear","MultiX=Average","Skip=True","Sort=True")</f>
        <v>#N/A Invalid Parameter: Interpolation value</v>
      </c>
      <c r="AJ1120" s="43" t="str">
        <f ca="1"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1"/>
        <v>#REF!</v>
      </c>
      <c r="AI1121" s="43" t="str">
        <f ca="1">_xll.BInterpol('Base IPCA'!$C$3:$C$13,'Base IPCA'!$E$3:$E$13,AH1121,"Cubic","Extrapolate=Linear","MultiX=Average","Skip=True","Sort=True")</f>
        <v>#N/A Invalid Parameter: Interpolation value</v>
      </c>
      <c r="AJ1121" s="43" t="str">
        <f ca="1"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1"/>
        <v>#REF!</v>
      </c>
      <c r="AI1122" s="43" t="str">
        <f ca="1">_xll.BInterpol('Base IPCA'!$C$3:$C$13,'Base IPCA'!$E$3:$E$13,AH1122,"Cubic","Extrapolate=Linear","MultiX=Average","Skip=True","Sort=True")</f>
        <v>#N/A Invalid Parameter: Interpolation value</v>
      </c>
      <c r="AJ1122" s="43" t="str">
        <f ca="1"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1"/>
        <v>#REF!</v>
      </c>
      <c r="AI1123" s="43" t="str">
        <f ca="1">_xll.BInterpol('Base IPCA'!$C$3:$C$13,'Base IPCA'!$E$3:$E$13,AH1123,"Cubic","Extrapolate=Linear","MultiX=Average","Skip=True","Sort=True")</f>
        <v>#N/A Invalid Parameter: Interpolation value</v>
      </c>
      <c r="AJ1123" s="43" t="str">
        <f ca="1"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1"/>
        <v>#REF!</v>
      </c>
      <c r="AI1124" s="43" t="str">
        <f ca="1">_xll.BInterpol('Base IPCA'!$C$3:$C$13,'Base IPCA'!$E$3:$E$13,AH1124,"Cubic","Extrapolate=Linear","MultiX=Average","Skip=True","Sort=True")</f>
        <v>#N/A Invalid Parameter: Interpolation value</v>
      </c>
      <c r="AJ1124" s="43" t="str">
        <f ca="1"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1"/>
        <v>#REF!</v>
      </c>
      <c r="AI1125" s="43" t="str">
        <f ca="1">_xll.BInterpol('Base IPCA'!$C$3:$C$13,'Base IPCA'!$E$3:$E$13,AH1125,"Cubic","Extrapolate=Linear","MultiX=Average","Skip=True","Sort=True")</f>
        <v>#N/A Invalid Parameter: Interpolation value</v>
      </c>
      <c r="AJ1125" s="43" t="str">
        <f ca="1"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1"/>
        <v>#REF!</v>
      </c>
      <c r="AI1126" s="43" t="str">
        <f ca="1">_xll.BInterpol('Base IPCA'!$C$3:$C$13,'Base IPCA'!$E$3:$E$13,AH1126,"Cubic","Extrapolate=Linear","MultiX=Average","Skip=True","Sort=True")</f>
        <v>#N/A Invalid Parameter: Interpolation value</v>
      </c>
      <c r="AJ1126" s="43" t="str">
        <f ca="1"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1"/>
        <v>#REF!</v>
      </c>
      <c r="AI1127" s="43" t="str">
        <f ca="1">_xll.BInterpol('Base IPCA'!$C$3:$C$13,'Base IPCA'!$E$3:$E$13,AH1127,"Cubic","Extrapolate=Linear","MultiX=Average","Skip=True","Sort=True")</f>
        <v>#N/A Invalid Parameter: Interpolation value</v>
      </c>
      <c r="AJ1127" s="43" t="str">
        <f ca="1"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1"/>
        <v>#REF!</v>
      </c>
      <c r="AI1128" s="43" t="str">
        <f ca="1">_xll.BInterpol('Base IPCA'!$C$3:$C$13,'Base IPCA'!$E$3:$E$13,AH1128,"Cubic","Extrapolate=Linear","MultiX=Average","Skip=True","Sort=True")</f>
        <v>#N/A Invalid Parameter: Interpolation value</v>
      </c>
      <c r="AJ1128" s="43" t="str">
        <f ca="1"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1"/>
        <v>#REF!</v>
      </c>
      <c r="AI1129" s="43" t="str">
        <f ca="1">_xll.BInterpol('Base IPCA'!$C$3:$C$13,'Base IPCA'!$E$3:$E$13,AH1129,"Cubic","Extrapolate=Linear","MultiX=Average","Skip=True","Sort=True")</f>
        <v>#N/A Invalid Parameter: Interpolation value</v>
      </c>
      <c r="AJ1129" s="43" t="str">
        <f ca="1"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1"/>
        <v>#REF!</v>
      </c>
      <c r="AI1130" s="43" t="str">
        <f ca="1">_xll.BInterpol('Base IPCA'!$C$3:$C$13,'Base IPCA'!$E$3:$E$13,AH1130,"Cubic","Extrapolate=Linear","MultiX=Average","Skip=True","Sort=True")</f>
        <v>#N/A Invalid Parameter: Interpolation value</v>
      </c>
      <c r="AJ1130" s="43" t="str">
        <f ca="1"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1"/>
        <v>#REF!</v>
      </c>
      <c r="AI1131" s="43" t="str">
        <f ca="1">_xll.BInterpol('Base IPCA'!$C$3:$C$13,'Base IPCA'!$E$3:$E$13,AH1131,"Cubic","Extrapolate=Linear","MultiX=Average","Skip=True","Sort=True")</f>
        <v>#N/A Invalid Parameter: Interpolation value</v>
      </c>
      <c r="AJ1131" s="43" t="str">
        <f ca="1"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1"/>
        <v>#REF!</v>
      </c>
      <c r="AI1132" s="43" t="str">
        <f ca="1">_xll.BInterpol('Base IPCA'!$C$3:$C$13,'Base IPCA'!$E$3:$E$13,AH1132,"Cubic","Extrapolate=Linear","MultiX=Average","Skip=True","Sort=True")</f>
        <v>#N/A Invalid Parameter: Interpolation value</v>
      </c>
      <c r="AJ1132" s="43" t="str">
        <f ca="1"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1"/>
        <v>#REF!</v>
      </c>
      <c r="AI1133" s="43" t="str">
        <f ca="1">_xll.BInterpol('Base IPCA'!$C$3:$C$13,'Base IPCA'!$E$3:$E$13,AH1133,"Cubic","Extrapolate=Linear","MultiX=Average","Skip=True","Sort=True")</f>
        <v>#N/A Invalid Parameter: Interpolation value</v>
      </c>
      <c r="AJ1133" s="43" t="str">
        <f ca="1"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1"/>
        <v>#REF!</v>
      </c>
      <c r="AI1134" s="43" t="str">
        <f ca="1">_xll.BInterpol('Base IPCA'!$C$3:$C$13,'Base IPCA'!$E$3:$E$13,AH1134,"Cubic","Extrapolate=Linear","MultiX=Average","Skip=True","Sort=True")</f>
        <v>#N/A Invalid Parameter: Interpolation value</v>
      </c>
      <c r="AJ1134" s="43" t="str">
        <f ca="1"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1"/>
        <v>#REF!</v>
      </c>
      <c r="AI1135" s="43" t="str">
        <f ca="1">_xll.BInterpol('Base IPCA'!$C$3:$C$13,'Base IPCA'!$E$3:$E$13,AH1135,"Cubic","Extrapolate=Linear","MultiX=Average","Skip=True","Sort=True")</f>
        <v>#N/A Invalid Parameter: Interpolation value</v>
      </c>
      <c r="AJ1135" s="43" t="str">
        <f ca="1"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1"/>
        <v>#REF!</v>
      </c>
      <c r="AI1136" s="43" t="str">
        <f ca="1">_xll.BInterpol('Base IPCA'!$C$3:$C$13,'Base IPCA'!$E$3:$E$13,AH1136,"Cubic","Extrapolate=Linear","MultiX=Average","Skip=True","Sort=True")</f>
        <v>#N/A Invalid Parameter: Interpolation value</v>
      </c>
      <c r="AJ1136" s="43" t="str">
        <f ca="1"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1"/>
        <v>#REF!</v>
      </c>
      <c r="AI1137" s="43" t="str">
        <f ca="1">_xll.BInterpol('Base IPCA'!$C$3:$C$13,'Base IPCA'!$E$3:$E$13,AH1137,"Cubic","Extrapolate=Linear","MultiX=Average","Skip=True","Sort=True")</f>
        <v>#N/A Invalid Parameter: Interpolation value</v>
      </c>
      <c r="AJ1137" s="43" t="str">
        <f ca="1"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1"/>
        <v>#REF!</v>
      </c>
      <c r="AI1138" s="43" t="str">
        <f ca="1">_xll.BInterpol('Base IPCA'!$C$3:$C$13,'Base IPCA'!$E$3:$E$13,AH1138,"Cubic","Extrapolate=Linear","MultiX=Average","Skip=True","Sort=True")</f>
        <v>#N/A Invalid Parameter: Interpolation value</v>
      </c>
      <c r="AJ1138" s="43" t="str">
        <f ca="1"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1"/>
        <v>#REF!</v>
      </c>
      <c r="AI1139" s="43" t="str">
        <f ca="1">_xll.BInterpol('Base IPCA'!$C$3:$C$13,'Base IPCA'!$E$3:$E$13,AH1139,"Cubic","Extrapolate=Linear","MultiX=Average","Skip=True","Sort=True")</f>
        <v>#N/A Invalid Parameter: Interpolation value</v>
      </c>
      <c r="AJ1139" s="43" t="str">
        <f ca="1"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1"/>
        <v>#REF!</v>
      </c>
      <c r="AI1140" s="43" t="str">
        <f ca="1">_xll.BInterpol('Base IPCA'!$C$3:$C$13,'Base IPCA'!$E$3:$E$13,AH1140,"Cubic","Extrapolate=Linear","MultiX=Average","Skip=True","Sort=True")</f>
        <v>#N/A Invalid Parameter: Interpolation value</v>
      </c>
      <c r="AJ1140" s="43" t="str">
        <f ca="1"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1"/>
        <v>#REF!</v>
      </c>
      <c r="AI1141" s="43" t="str">
        <f ca="1">_xll.BInterpol('Base IPCA'!$C$3:$C$13,'Base IPCA'!$E$3:$E$13,AH1141,"Cubic","Extrapolate=Linear","MultiX=Average","Skip=True","Sort=True")</f>
        <v>#N/A Invalid Parameter: Interpolation value</v>
      </c>
      <c r="AJ1141" s="43" t="str">
        <f ca="1"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1"/>
        <v>#REF!</v>
      </c>
      <c r="AI1142" s="43" t="str">
        <f ca="1">_xll.BInterpol('Base IPCA'!$C$3:$C$13,'Base IPCA'!$E$3:$E$13,AH1142,"Cubic","Extrapolate=Linear","MultiX=Average","Skip=True","Sort=True")</f>
        <v>#N/A Invalid Parameter: Interpolation value</v>
      </c>
      <c r="AJ1142" s="43" t="str">
        <f ca="1"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1"/>
        <v>#REF!</v>
      </c>
      <c r="AI1143" s="43" t="str">
        <f ca="1">_xll.BInterpol('Base IPCA'!$C$3:$C$13,'Base IPCA'!$E$3:$E$13,AH1143,"Cubic","Extrapolate=Linear","MultiX=Average","Skip=True","Sort=True")</f>
        <v>#N/A Invalid Parameter: Interpolation value</v>
      </c>
      <c r="AJ1143" s="43" t="str">
        <f ca="1"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1"/>
        <v>#REF!</v>
      </c>
      <c r="AI1144" s="43" t="str">
        <f ca="1">_xll.BInterpol('Base IPCA'!$C$3:$C$13,'Base IPCA'!$E$3:$E$13,AH1144,"Cubic","Extrapolate=Linear","MultiX=Average","Skip=True","Sort=True")</f>
        <v>#N/A Invalid Parameter: Interpolation value</v>
      </c>
      <c r="AJ1144" s="43" t="str">
        <f ca="1"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1"/>
        <v>#REF!</v>
      </c>
      <c r="AI1145" s="43" t="str">
        <f ca="1">_xll.BInterpol('Base IPCA'!$C$3:$C$13,'Base IPCA'!$E$3:$E$13,AH1145,"Cubic","Extrapolate=Linear","MultiX=Average","Skip=True","Sort=True")</f>
        <v>#N/A Invalid Parameter: Interpolation value</v>
      </c>
      <c r="AJ1145" s="43" t="str">
        <f ca="1"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1"/>
        <v>#REF!</v>
      </c>
      <c r="AI1146" s="43" t="str">
        <f ca="1">_xll.BInterpol('Base IPCA'!$C$3:$C$13,'Base IPCA'!$E$3:$E$13,AH1146,"Cubic","Extrapolate=Linear","MultiX=Average","Skip=True","Sort=True")</f>
        <v>#N/A Invalid Parameter: Interpolation value</v>
      </c>
      <c r="AJ1146" s="43" t="str">
        <f ca="1"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1"/>
        <v>#REF!</v>
      </c>
      <c r="AI1147" s="43" t="str">
        <f ca="1">_xll.BInterpol('Base IPCA'!$C$3:$C$13,'Base IPCA'!$E$3:$E$13,AH1147,"Cubic","Extrapolate=Linear","MultiX=Average","Skip=True","Sort=True")</f>
        <v>#N/A Invalid Parameter: Interpolation value</v>
      </c>
      <c r="AJ1147" s="43" t="str">
        <f ca="1"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1"/>
        <v>#REF!</v>
      </c>
      <c r="AI1148" s="43" t="str">
        <f ca="1">_xll.BInterpol('Base IPCA'!$C$3:$C$13,'Base IPCA'!$E$3:$E$13,AH1148,"Cubic","Extrapolate=Linear","MultiX=Average","Skip=True","Sort=True")</f>
        <v>#N/A Invalid Parameter: Interpolation value</v>
      </c>
      <c r="AJ1148" s="43" t="str">
        <f ca="1"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1"/>
        <v>#REF!</v>
      </c>
      <c r="AI1149" s="43" t="str">
        <f ca="1">_xll.BInterpol('Base IPCA'!$C$3:$C$13,'Base IPCA'!$E$3:$E$13,AH1149,"Cubic","Extrapolate=Linear","MultiX=Average","Skip=True","Sort=True")</f>
        <v>#N/A Invalid Parameter: Interpolation value</v>
      </c>
      <c r="AJ1149" s="43" t="str">
        <f ca="1"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1"/>
        <v>#REF!</v>
      </c>
      <c r="AI1150" s="43" t="str">
        <f ca="1">_xll.BInterpol('Base IPCA'!$C$3:$C$13,'Base IPCA'!$E$3:$E$13,AH1150,"Cubic","Extrapolate=Linear","MultiX=Average","Skip=True","Sort=True")</f>
        <v>#N/A Invalid Parameter: Interpolation value</v>
      </c>
      <c r="AJ1150" s="43" t="str">
        <f ca="1"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1"/>
        <v>#REF!</v>
      </c>
      <c r="AI1151" s="43" t="str">
        <f ca="1">_xll.BInterpol('Base IPCA'!$C$3:$C$13,'Base IPCA'!$E$3:$E$13,AH1151,"Cubic","Extrapolate=Linear","MultiX=Average","Skip=True","Sort=True")</f>
        <v>#N/A Invalid Parameter: Interpolation value</v>
      </c>
      <c r="AJ1151" s="43" t="str">
        <f ca="1"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1"/>
        <v>#REF!</v>
      </c>
      <c r="AI1152" s="43" t="str">
        <f ca="1">_xll.BInterpol('Base IPCA'!$C$3:$C$13,'Base IPCA'!$E$3:$E$13,AH1152,"Cubic","Extrapolate=Linear","MultiX=Average","Skip=True","Sort=True")</f>
        <v>#N/A Invalid Parameter: Interpolation value</v>
      </c>
      <c r="AJ1152" s="43" t="str">
        <f ca="1"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1"/>
        <v>#REF!</v>
      </c>
      <c r="AI1153" s="43" t="str">
        <f ca="1">_xll.BInterpol('Base IPCA'!$C$3:$C$13,'Base IPCA'!$E$3:$E$13,AH1153,"Cubic","Extrapolate=Linear","MultiX=Average","Skip=True","Sort=True")</f>
        <v>#N/A Invalid Parameter: Interpolation value</v>
      </c>
      <c r="AJ1153" s="43" t="str">
        <f ca="1"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1"/>
        <v>#REF!</v>
      </c>
      <c r="AI1154" s="43" t="str">
        <f ca="1">_xll.BInterpol('Base IPCA'!$C$3:$C$13,'Base IPCA'!$E$3:$E$13,AH1154,"Cubic","Extrapolate=Linear","MultiX=Average","Skip=True","Sort=True")</f>
        <v>#N/A Invalid Parameter: Interpolation value</v>
      </c>
      <c r="AJ1154" s="43" t="str">
        <f ca="1"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1"/>
        <v>#REF!</v>
      </c>
      <c r="AI1155" s="43" t="str">
        <f ca="1">_xll.BInterpol('Base IPCA'!$C$3:$C$13,'Base IPCA'!$E$3:$E$13,AH1155,"Cubic","Extrapolate=Linear","MultiX=Average","Skip=True","Sort=True")</f>
        <v>#N/A Invalid Parameter: Interpolation value</v>
      </c>
      <c r="AJ1155" s="43" t="str">
        <f ca="1"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1"/>
        <v>#REF!</v>
      </c>
      <c r="AI1156" s="43" t="str">
        <f ca="1">_xll.BInterpol('Base IPCA'!$C$3:$C$13,'Base IPCA'!$E$3:$E$13,AH1156,"Cubic","Extrapolate=Linear","MultiX=Average","Skip=True","Sort=True")</f>
        <v>#N/A Invalid Parameter: Interpolation value</v>
      </c>
      <c r="AJ1156" s="43" t="str">
        <f ca="1"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1"/>
        <v>#REF!</v>
      </c>
      <c r="AI1157" s="43" t="str">
        <f ca="1">_xll.BInterpol('Base IPCA'!$C$3:$C$13,'Base IPCA'!$E$3:$E$13,AH1157,"Cubic","Extrapolate=Linear","MultiX=Average","Skip=True","Sort=True")</f>
        <v>#N/A Invalid Parameter: Interpolation value</v>
      </c>
      <c r="AJ1157" s="43" t="str">
        <f ca="1"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2">AH1157+1</f>
        <v>#REF!</v>
      </c>
      <c r="AI1158" s="43" t="str">
        <f ca="1">_xll.BInterpol('Base IPCA'!$C$3:$C$13,'Base IPCA'!$E$3:$E$13,AH1158,"Cubic","Extrapolate=Linear","MultiX=Average","Skip=True","Sort=True")</f>
        <v>#N/A Invalid Parameter: Interpolation value</v>
      </c>
      <c r="AJ1158" s="43" t="str">
        <f ca="1"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2"/>
        <v>#REF!</v>
      </c>
      <c r="AI1159" s="43" t="str">
        <f ca="1">_xll.BInterpol('Base IPCA'!$C$3:$C$13,'Base IPCA'!$E$3:$E$13,AH1159,"Cubic","Extrapolate=Linear","MultiX=Average","Skip=True","Sort=True")</f>
        <v>#N/A Invalid Parameter: Interpolation value</v>
      </c>
      <c r="AJ1159" s="43" t="str">
        <f ca="1"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2"/>
        <v>#REF!</v>
      </c>
      <c r="AI1160" s="43" t="str">
        <f ca="1">_xll.BInterpol('Base IPCA'!$C$3:$C$13,'Base IPCA'!$E$3:$E$13,AH1160,"Cubic","Extrapolate=Linear","MultiX=Average","Skip=True","Sort=True")</f>
        <v>#N/A Invalid Parameter: Interpolation value</v>
      </c>
      <c r="AJ1160" s="43" t="str">
        <f ca="1"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2"/>
        <v>#REF!</v>
      </c>
      <c r="AI1161" s="43" t="str">
        <f ca="1">_xll.BInterpol('Base IPCA'!$C$3:$C$13,'Base IPCA'!$E$3:$E$13,AH1161,"Cubic","Extrapolate=Linear","MultiX=Average","Skip=True","Sort=True")</f>
        <v>#N/A Invalid Parameter: Interpolation value</v>
      </c>
      <c r="AJ1161" s="43" t="str">
        <f ca="1"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2"/>
        <v>#REF!</v>
      </c>
      <c r="AI1162" s="43" t="str">
        <f ca="1">_xll.BInterpol('Base IPCA'!$C$3:$C$13,'Base IPCA'!$E$3:$E$13,AH1162,"Cubic","Extrapolate=Linear","MultiX=Average","Skip=True","Sort=True")</f>
        <v>#N/A Invalid Parameter: Interpolation value</v>
      </c>
      <c r="AJ1162" s="43" t="str">
        <f ca="1"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2"/>
        <v>#REF!</v>
      </c>
      <c r="AI1163" s="43" t="str">
        <f ca="1">_xll.BInterpol('Base IPCA'!$C$3:$C$13,'Base IPCA'!$E$3:$E$13,AH1163,"Cubic","Extrapolate=Linear","MultiX=Average","Skip=True","Sort=True")</f>
        <v>#N/A Invalid Parameter: Interpolation value</v>
      </c>
      <c r="AJ1163" s="43" t="str">
        <f ca="1"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2"/>
        <v>#REF!</v>
      </c>
      <c r="AI1164" s="43" t="str">
        <f ca="1">_xll.BInterpol('Base IPCA'!$C$3:$C$13,'Base IPCA'!$E$3:$E$13,AH1164,"Cubic","Extrapolate=Linear","MultiX=Average","Skip=True","Sort=True")</f>
        <v>#N/A Invalid Parameter: Interpolation value</v>
      </c>
      <c r="AJ1164" s="43" t="str">
        <f ca="1"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2"/>
        <v>#REF!</v>
      </c>
      <c r="AI1165" s="43" t="str">
        <f ca="1">_xll.BInterpol('Base IPCA'!$C$3:$C$13,'Base IPCA'!$E$3:$E$13,AH1165,"Cubic","Extrapolate=Linear","MultiX=Average","Skip=True","Sort=True")</f>
        <v>#N/A Invalid Parameter: Interpolation value</v>
      </c>
      <c r="AJ1165" s="43" t="str">
        <f ca="1"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2"/>
        <v>#REF!</v>
      </c>
      <c r="AI1166" s="43" t="str">
        <f ca="1">_xll.BInterpol('Base IPCA'!$C$3:$C$13,'Base IPCA'!$E$3:$E$13,AH1166,"Cubic","Extrapolate=Linear","MultiX=Average","Skip=True","Sort=True")</f>
        <v>#N/A Invalid Parameter: Interpolation value</v>
      </c>
      <c r="AJ1166" s="43" t="str">
        <f ca="1"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2"/>
        <v>#REF!</v>
      </c>
      <c r="AI1167" s="43" t="str">
        <f ca="1">_xll.BInterpol('Base IPCA'!$C$3:$C$13,'Base IPCA'!$E$3:$E$13,AH1167,"Cubic","Extrapolate=Linear","MultiX=Average","Skip=True","Sort=True")</f>
        <v>#N/A Invalid Parameter: Interpolation value</v>
      </c>
      <c r="AJ1167" s="43" t="str">
        <f ca="1"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2"/>
        <v>#REF!</v>
      </c>
      <c r="AI1168" s="43" t="str">
        <f ca="1">_xll.BInterpol('Base IPCA'!$C$3:$C$13,'Base IPCA'!$E$3:$E$13,AH1168,"Cubic","Extrapolate=Linear","MultiX=Average","Skip=True","Sort=True")</f>
        <v>#N/A Invalid Parameter: Interpolation value</v>
      </c>
      <c r="AJ1168" s="43" t="str">
        <f ca="1"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2"/>
        <v>#REF!</v>
      </c>
      <c r="AI1169" s="43" t="str">
        <f ca="1">_xll.BInterpol('Base IPCA'!$C$3:$C$13,'Base IPCA'!$E$3:$E$13,AH1169,"Cubic","Extrapolate=Linear","MultiX=Average","Skip=True","Sort=True")</f>
        <v>#N/A Invalid Parameter: Interpolation value</v>
      </c>
      <c r="AJ1169" s="43" t="str">
        <f ca="1"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2"/>
        <v>#REF!</v>
      </c>
      <c r="AI1170" s="43" t="str">
        <f ca="1">_xll.BInterpol('Base IPCA'!$C$3:$C$13,'Base IPCA'!$E$3:$E$13,AH1170,"Cubic","Extrapolate=Linear","MultiX=Average","Skip=True","Sort=True")</f>
        <v>#N/A Invalid Parameter: Interpolation value</v>
      </c>
      <c r="AJ1170" s="43" t="str">
        <f ca="1"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2"/>
        <v>#REF!</v>
      </c>
      <c r="AI1171" s="43" t="str">
        <f ca="1">_xll.BInterpol('Base IPCA'!$C$3:$C$13,'Base IPCA'!$E$3:$E$13,AH1171,"Cubic","Extrapolate=Linear","MultiX=Average","Skip=True","Sort=True")</f>
        <v>#N/A Invalid Parameter: Interpolation value</v>
      </c>
      <c r="AJ1171" s="43" t="str">
        <f ca="1"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2"/>
        <v>#REF!</v>
      </c>
      <c r="AI1172" s="43" t="str">
        <f ca="1">_xll.BInterpol('Base IPCA'!$C$3:$C$13,'Base IPCA'!$E$3:$E$13,AH1172,"Cubic","Extrapolate=Linear","MultiX=Average","Skip=True","Sort=True")</f>
        <v>#N/A Invalid Parameter: Interpolation value</v>
      </c>
      <c r="AJ1172" s="43" t="str">
        <f ca="1"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2"/>
        <v>#REF!</v>
      </c>
      <c r="AI1173" s="43" t="str">
        <f ca="1">_xll.BInterpol('Base IPCA'!$C$3:$C$13,'Base IPCA'!$E$3:$E$13,AH1173,"Cubic","Extrapolate=Linear","MultiX=Average","Skip=True","Sort=True")</f>
        <v>#N/A Invalid Parameter: Interpolation value</v>
      </c>
      <c r="AJ1173" s="43" t="str">
        <f ca="1"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2"/>
        <v>#REF!</v>
      </c>
      <c r="AI1174" s="43" t="str">
        <f ca="1">_xll.BInterpol('Base IPCA'!$C$3:$C$13,'Base IPCA'!$E$3:$E$13,AH1174,"Cubic","Extrapolate=Linear","MultiX=Average","Skip=True","Sort=True")</f>
        <v>#N/A Invalid Parameter: Interpolation value</v>
      </c>
      <c r="AJ1174" s="43" t="str">
        <f ca="1"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2"/>
        <v>#REF!</v>
      </c>
      <c r="AI1175" s="43" t="str">
        <f ca="1">_xll.BInterpol('Base IPCA'!$C$3:$C$13,'Base IPCA'!$E$3:$E$13,AH1175,"Cubic","Extrapolate=Linear","MultiX=Average","Skip=True","Sort=True")</f>
        <v>#N/A Invalid Parameter: Interpolation value</v>
      </c>
      <c r="AJ1175" s="43" t="str">
        <f ca="1"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2"/>
        <v>#REF!</v>
      </c>
      <c r="AI1176" s="43" t="str">
        <f ca="1">_xll.BInterpol('Base IPCA'!$C$3:$C$13,'Base IPCA'!$E$3:$E$13,AH1176,"Cubic","Extrapolate=Linear","MultiX=Average","Skip=True","Sort=True")</f>
        <v>#N/A Invalid Parameter: Interpolation value</v>
      </c>
      <c r="AJ1176" s="43" t="str">
        <f ca="1"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2"/>
        <v>#REF!</v>
      </c>
      <c r="AI1177" s="43" t="str">
        <f ca="1">_xll.BInterpol('Base IPCA'!$C$3:$C$13,'Base IPCA'!$E$3:$E$13,AH1177,"Cubic","Extrapolate=Linear","MultiX=Average","Skip=True","Sort=True")</f>
        <v>#N/A Invalid Parameter: Interpolation value</v>
      </c>
      <c r="AJ1177" s="43" t="str">
        <f ca="1"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2"/>
        <v>#REF!</v>
      </c>
      <c r="AI1178" s="43" t="str">
        <f ca="1">_xll.BInterpol('Base IPCA'!$C$3:$C$13,'Base IPCA'!$E$3:$E$13,AH1178,"Cubic","Extrapolate=Linear","MultiX=Average","Skip=True","Sort=True")</f>
        <v>#N/A Invalid Parameter: Interpolation value</v>
      </c>
      <c r="AJ1178" s="43" t="str">
        <f ca="1"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2"/>
        <v>#REF!</v>
      </c>
      <c r="AI1179" s="43" t="str">
        <f ca="1">_xll.BInterpol('Base IPCA'!$C$3:$C$13,'Base IPCA'!$E$3:$E$13,AH1179,"Cubic","Extrapolate=Linear","MultiX=Average","Skip=True","Sort=True")</f>
        <v>#N/A Invalid Parameter: Interpolation value</v>
      </c>
      <c r="AJ1179" s="43" t="str">
        <f ca="1"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2"/>
        <v>#REF!</v>
      </c>
      <c r="AI1180" s="43" t="str">
        <f ca="1">_xll.BInterpol('Base IPCA'!$C$3:$C$13,'Base IPCA'!$E$3:$E$13,AH1180,"Cubic","Extrapolate=Linear","MultiX=Average","Skip=True","Sort=True")</f>
        <v>#N/A Invalid Parameter: Interpolation value</v>
      </c>
      <c r="AJ1180" s="43" t="str">
        <f ca="1"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2"/>
        <v>#REF!</v>
      </c>
      <c r="AI1181" s="43" t="str">
        <f ca="1">_xll.BInterpol('Base IPCA'!$C$3:$C$13,'Base IPCA'!$E$3:$E$13,AH1181,"Cubic","Extrapolate=Linear","MultiX=Average","Skip=True","Sort=True")</f>
        <v>#N/A Invalid Parameter: Interpolation value</v>
      </c>
      <c r="AJ1181" s="43" t="str">
        <f ca="1"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2"/>
        <v>#REF!</v>
      </c>
      <c r="AI1182" s="43" t="str">
        <f ca="1">_xll.BInterpol('Base IPCA'!$C$3:$C$13,'Base IPCA'!$E$3:$E$13,AH1182,"Cubic","Extrapolate=Linear","MultiX=Average","Skip=True","Sort=True")</f>
        <v>#N/A Invalid Parameter: Interpolation value</v>
      </c>
      <c r="AJ1182" s="43" t="str">
        <f ca="1"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2"/>
        <v>#REF!</v>
      </c>
      <c r="AI1183" s="43" t="str">
        <f ca="1">_xll.BInterpol('Base IPCA'!$C$3:$C$13,'Base IPCA'!$E$3:$E$13,AH1183,"Cubic","Extrapolate=Linear","MultiX=Average","Skip=True","Sort=True")</f>
        <v>#N/A Invalid Parameter: Interpolation value</v>
      </c>
      <c r="AJ1183" s="43" t="str">
        <f ca="1"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2"/>
        <v>#REF!</v>
      </c>
      <c r="AI1184" s="43" t="str">
        <f ca="1">_xll.BInterpol('Base IPCA'!$C$3:$C$13,'Base IPCA'!$E$3:$E$13,AH1184,"Cubic","Extrapolate=Linear","MultiX=Average","Skip=True","Sort=True")</f>
        <v>#N/A Invalid Parameter: Interpolation value</v>
      </c>
      <c r="AJ1184" s="43" t="str">
        <f ca="1"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2"/>
        <v>#REF!</v>
      </c>
      <c r="AI1185" s="43" t="str">
        <f ca="1">_xll.BInterpol('Base IPCA'!$C$3:$C$13,'Base IPCA'!$E$3:$E$13,AH1185,"Cubic","Extrapolate=Linear","MultiX=Average","Skip=True","Sort=True")</f>
        <v>#N/A Invalid Parameter: Interpolation value</v>
      </c>
      <c r="AJ1185" s="43" t="str">
        <f ca="1"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2"/>
        <v>#REF!</v>
      </c>
      <c r="AI1186" s="43" t="str">
        <f ca="1">_xll.BInterpol('Base IPCA'!$C$3:$C$13,'Base IPCA'!$E$3:$E$13,AH1186,"Cubic","Extrapolate=Linear","MultiX=Average","Skip=True","Sort=True")</f>
        <v>#N/A Invalid Parameter: Interpolation value</v>
      </c>
      <c r="AJ1186" s="43" t="str">
        <f ca="1"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2"/>
        <v>#REF!</v>
      </c>
      <c r="AI1187" s="43" t="str">
        <f ca="1">_xll.BInterpol('Base IPCA'!$C$3:$C$13,'Base IPCA'!$E$3:$E$13,AH1187,"Cubic","Extrapolate=Linear","MultiX=Average","Skip=True","Sort=True")</f>
        <v>#N/A Invalid Parameter: Interpolation value</v>
      </c>
      <c r="AJ1187" s="43" t="str">
        <f ca="1"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2"/>
        <v>#REF!</v>
      </c>
      <c r="AI1188" s="43" t="str">
        <f ca="1">_xll.BInterpol('Base IPCA'!$C$3:$C$13,'Base IPCA'!$E$3:$E$13,AH1188,"Cubic","Extrapolate=Linear","MultiX=Average","Skip=True","Sort=True")</f>
        <v>#N/A Invalid Parameter: Interpolation value</v>
      </c>
      <c r="AJ1188" s="43" t="str">
        <f ca="1"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2"/>
        <v>#REF!</v>
      </c>
      <c r="AI1189" s="43" t="str">
        <f ca="1">_xll.BInterpol('Base IPCA'!$C$3:$C$13,'Base IPCA'!$E$3:$E$13,AH1189,"Cubic","Extrapolate=Linear","MultiX=Average","Skip=True","Sort=True")</f>
        <v>#N/A Invalid Parameter: Interpolation value</v>
      </c>
      <c r="AJ1189" s="43" t="str">
        <f ca="1"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2"/>
        <v>#REF!</v>
      </c>
      <c r="AI1190" s="43" t="str">
        <f ca="1">_xll.BInterpol('Base IPCA'!$C$3:$C$13,'Base IPCA'!$E$3:$E$13,AH1190,"Cubic","Extrapolate=Linear","MultiX=Average","Skip=True","Sort=True")</f>
        <v>#N/A Invalid Parameter: Interpolation value</v>
      </c>
      <c r="AJ1190" s="43" t="str">
        <f ca="1"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2"/>
        <v>#REF!</v>
      </c>
      <c r="AI1191" s="43" t="str">
        <f ca="1">_xll.BInterpol('Base IPCA'!$C$3:$C$13,'Base IPCA'!$E$3:$E$13,AH1191,"Cubic","Extrapolate=Linear","MultiX=Average","Skip=True","Sort=True")</f>
        <v>#N/A Invalid Parameter: Interpolation value</v>
      </c>
      <c r="AJ1191" s="43" t="str">
        <f ca="1"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2"/>
        <v>#REF!</v>
      </c>
      <c r="AI1192" s="43" t="str">
        <f ca="1">_xll.BInterpol('Base IPCA'!$C$3:$C$13,'Base IPCA'!$E$3:$E$13,AH1192,"Cubic","Extrapolate=Linear","MultiX=Average","Skip=True","Sort=True")</f>
        <v>#N/A Invalid Parameter: Interpolation value</v>
      </c>
      <c r="AJ1192" s="43" t="str">
        <f ca="1"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2"/>
        <v>#REF!</v>
      </c>
      <c r="AI1193" s="43" t="str">
        <f ca="1">_xll.BInterpol('Base IPCA'!$C$3:$C$13,'Base IPCA'!$E$3:$E$13,AH1193,"Cubic","Extrapolate=Linear","MultiX=Average","Skip=True","Sort=True")</f>
        <v>#N/A Invalid Parameter: Interpolation value</v>
      </c>
      <c r="AJ1193" s="43" t="str">
        <f ca="1"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2"/>
        <v>#REF!</v>
      </c>
      <c r="AI1194" s="43" t="str">
        <f ca="1">_xll.BInterpol('Base IPCA'!$C$3:$C$13,'Base IPCA'!$E$3:$E$13,AH1194,"Cubic","Extrapolate=Linear","MultiX=Average","Skip=True","Sort=True")</f>
        <v>#N/A Invalid Parameter: Interpolation value</v>
      </c>
      <c r="AJ1194" s="43" t="str">
        <f ca="1"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2"/>
        <v>#REF!</v>
      </c>
      <c r="AI1195" s="43" t="str">
        <f ca="1">_xll.BInterpol('Base IPCA'!$C$3:$C$13,'Base IPCA'!$E$3:$E$13,AH1195,"Cubic","Extrapolate=Linear","MultiX=Average","Skip=True","Sort=True")</f>
        <v>#N/A Invalid Parameter: Interpolation value</v>
      </c>
      <c r="AJ1195" s="43" t="str">
        <f ca="1"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2"/>
        <v>#REF!</v>
      </c>
      <c r="AI1196" s="43" t="str">
        <f ca="1">_xll.BInterpol('Base IPCA'!$C$3:$C$13,'Base IPCA'!$E$3:$E$13,AH1196,"Cubic","Extrapolate=Linear","MultiX=Average","Skip=True","Sort=True")</f>
        <v>#N/A Invalid Parameter: Interpolation value</v>
      </c>
      <c r="AJ1196" s="43" t="str">
        <f ca="1"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2"/>
        <v>#REF!</v>
      </c>
      <c r="AI1197" s="43" t="str">
        <f ca="1">_xll.BInterpol('Base IPCA'!$C$3:$C$13,'Base IPCA'!$E$3:$E$13,AH1197,"Cubic","Extrapolate=Linear","MultiX=Average","Skip=True","Sort=True")</f>
        <v>#N/A Invalid Parameter: Interpolation value</v>
      </c>
      <c r="AJ1197" s="43" t="str">
        <f ca="1"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2"/>
        <v>#REF!</v>
      </c>
      <c r="AI1198" s="43" t="str">
        <f ca="1">_xll.BInterpol('Base IPCA'!$C$3:$C$13,'Base IPCA'!$E$3:$E$13,AH1198,"Cubic","Extrapolate=Linear","MultiX=Average","Skip=True","Sort=True")</f>
        <v>#N/A Invalid Parameter: Interpolation value</v>
      </c>
      <c r="AJ1198" s="43" t="str">
        <f ca="1"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2"/>
        <v>#REF!</v>
      </c>
      <c r="AI1199" s="43" t="str">
        <f ca="1">_xll.BInterpol('Base IPCA'!$C$3:$C$13,'Base IPCA'!$E$3:$E$13,AH1199,"Cubic","Extrapolate=Linear","MultiX=Average","Skip=True","Sort=True")</f>
        <v>#N/A Invalid Parameter: Interpolation value</v>
      </c>
      <c r="AJ1199" s="43" t="str">
        <f ca="1"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2"/>
        <v>#REF!</v>
      </c>
      <c r="AI1200" s="43" t="str">
        <f ca="1">_xll.BInterpol('Base IPCA'!$C$3:$C$13,'Base IPCA'!$E$3:$E$13,AH1200,"Cubic","Extrapolate=Linear","MultiX=Average","Skip=True","Sort=True")</f>
        <v>#N/A Invalid Parameter: Interpolation value</v>
      </c>
      <c r="AJ1200" s="43" t="str">
        <f ca="1"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2"/>
        <v>#REF!</v>
      </c>
      <c r="AI1201" s="43" t="str">
        <f ca="1">_xll.BInterpol('Base IPCA'!$C$3:$C$13,'Base IPCA'!$E$3:$E$13,AH1201,"Cubic","Extrapolate=Linear","MultiX=Average","Skip=True","Sort=True")</f>
        <v>#N/A Invalid Parameter: Interpolation value</v>
      </c>
      <c r="AJ1201" s="43" t="str">
        <f ca="1"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2"/>
        <v>#REF!</v>
      </c>
      <c r="AI1202" s="43" t="str">
        <f ca="1">_xll.BInterpol('Base IPCA'!$C$3:$C$13,'Base IPCA'!$E$3:$E$13,AH1202,"Cubic","Extrapolate=Linear","MultiX=Average","Skip=True","Sort=True")</f>
        <v>#N/A Invalid Parameter: Interpolation value</v>
      </c>
      <c r="AJ1202" s="43" t="str">
        <f ca="1"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2"/>
        <v>#REF!</v>
      </c>
      <c r="AI1203" s="43" t="str">
        <f ca="1">_xll.BInterpol('Base IPCA'!$C$3:$C$13,'Base IPCA'!$E$3:$E$13,AH1203,"Cubic","Extrapolate=Linear","MultiX=Average","Skip=True","Sort=True")</f>
        <v>#N/A Invalid Parameter: Interpolation value</v>
      </c>
      <c r="AJ1203" s="43" t="str">
        <f ca="1"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2"/>
        <v>#REF!</v>
      </c>
      <c r="AI1204" s="43" t="str">
        <f ca="1">_xll.BInterpol('Base IPCA'!$C$3:$C$13,'Base IPCA'!$E$3:$E$13,AH1204,"Cubic","Extrapolate=Linear","MultiX=Average","Skip=True","Sort=True")</f>
        <v>#N/A Invalid Parameter: Interpolation value</v>
      </c>
      <c r="AJ1204" s="43" t="str">
        <f ca="1"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2"/>
        <v>#REF!</v>
      </c>
      <c r="AI1205" s="43" t="str">
        <f ca="1">_xll.BInterpol('Base IPCA'!$C$3:$C$13,'Base IPCA'!$E$3:$E$13,AH1205,"Cubic","Extrapolate=Linear","MultiX=Average","Skip=True","Sort=True")</f>
        <v>#N/A Invalid Parameter: Interpolation value</v>
      </c>
      <c r="AJ1205" s="43" t="str">
        <f ca="1"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2"/>
        <v>#REF!</v>
      </c>
      <c r="AI1206" s="43" t="str">
        <f ca="1">_xll.BInterpol('Base IPCA'!$C$3:$C$13,'Base IPCA'!$E$3:$E$13,AH1206,"Cubic","Extrapolate=Linear","MultiX=Average","Skip=True","Sort=True")</f>
        <v>#N/A Invalid Parameter: Interpolation value</v>
      </c>
      <c r="AJ1206" s="43" t="str">
        <f ca="1"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2"/>
        <v>#REF!</v>
      </c>
      <c r="AI1207" s="43" t="str">
        <f ca="1">_xll.BInterpol('Base IPCA'!$C$3:$C$13,'Base IPCA'!$E$3:$E$13,AH1207,"Cubic","Extrapolate=Linear","MultiX=Average","Skip=True","Sort=True")</f>
        <v>#N/A Invalid Parameter: Interpolation value</v>
      </c>
      <c r="AJ1207" s="43" t="str">
        <f ca="1"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2"/>
        <v>#REF!</v>
      </c>
      <c r="AI1208" s="43" t="str">
        <f ca="1">_xll.BInterpol('Base IPCA'!$C$3:$C$13,'Base IPCA'!$E$3:$E$13,AH1208,"Cubic","Extrapolate=Linear","MultiX=Average","Skip=True","Sort=True")</f>
        <v>#N/A Invalid Parameter: Interpolation value</v>
      </c>
      <c r="AJ1208" s="43" t="str">
        <f ca="1"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2"/>
        <v>#REF!</v>
      </c>
      <c r="AI1209" s="43" t="str">
        <f ca="1">_xll.BInterpol('Base IPCA'!$C$3:$C$13,'Base IPCA'!$E$3:$E$13,AH1209,"Cubic","Extrapolate=Linear","MultiX=Average","Skip=True","Sort=True")</f>
        <v>#N/A Invalid Parameter: Interpolation value</v>
      </c>
      <c r="AJ1209" s="43" t="str">
        <f ca="1"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2"/>
        <v>#REF!</v>
      </c>
      <c r="AI1210" s="43" t="str">
        <f ca="1">_xll.BInterpol('Base IPCA'!$C$3:$C$13,'Base IPCA'!$E$3:$E$13,AH1210,"Cubic","Extrapolate=Linear","MultiX=Average","Skip=True","Sort=True")</f>
        <v>#N/A Invalid Parameter: Interpolation value</v>
      </c>
      <c r="AJ1210" s="43" t="str">
        <f ca="1"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2"/>
        <v>#REF!</v>
      </c>
      <c r="AI1211" s="43" t="str">
        <f ca="1">_xll.BInterpol('Base IPCA'!$C$3:$C$13,'Base IPCA'!$E$3:$E$13,AH1211,"Cubic","Extrapolate=Linear","MultiX=Average","Skip=True","Sort=True")</f>
        <v>#N/A Invalid Parameter: Interpolation value</v>
      </c>
      <c r="AJ1211" s="43" t="str">
        <f ca="1"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2"/>
        <v>#REF!</v>
      </c>
      <c r="AI1212" s="43" t="str">
        <f ca="1">_xll.BInterpol('Base IPCA'!$C$3:$C$13,'Base IPCA'!$E$3:$E$13,AH1212,"Cubic","Extrapolate=Linear","MultiX=Average","Skip=True","Sort=True")</f>
        <v>#N/A Invalid Parameter: Interpolation value</v>
      </c>
      <c r="AJ1212" s="43" t="str">
        <f ca="1"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2"/>
        <v>#REF!</v>
      </c>
      <c r="AI1213" s="43" t="str">
        <f ca="1">_xll.BInterpol('Base IPCA'!$C$3:$C$13,'Base IPCA'!$E$3:$E$13,AH1213,"Cubic","Extrapolate=Linear","MultiX=Average","Skip=True","Sort=True")</f>
        <v>#N/A Invalid Parameter: Interpolation value</v>
      </c>
      <c r="AJ1213" s="43" t="str">
        <f ca="1"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2"/>
        <v>#REF!</v>
      </c>
      <c r="AI1214" s="43" t="str">
        <f ca="1">_xll.BInterpol('Base IPCA'!$C$3:$C$13,'Base IPCA'!$E$3:$E$13,AH1214,"Cubic","Extrapolate=Linear","MultiX=Average","Skip=True","Sort=True")</f>
        <v>#N/A Invalid Parameter: Interpolation value</v>
      </c>
      <c r="AJ1214" s="43" t="str">
        <f ca="1"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2"/>
        <v>#REF!</v>
      </c>
      <c r="AI1215" s="43" t="str">
        <f ca="1">_xll.BInterpol('Base IPCA'!$C$3:$C$13,'Base IPCA'!$E$3:$E$13,AH1215,"Cubic","Extrapolate=Linear","MultiX=Average","Skip=True","Sort=True")</f>
        <v>#N/A Invalid Parameter: Interpolation value</v>
      </c>
      <c r="AJ1215" s="43" t="str">
        <f ca="1"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2"/>
        <v>#REF!</v>
      </c>
      <c r="AI1216" s="43" t="str">
        <f ca="1">_xll.BInterpol('Base IPCA'!$C$3:$C$13,'Base IPCA'!$E$3:$E$13,AH1216,"Cubic","Extrapolate=Linear","MultiX=Average","Skip=True","Sort=True")</f>
        <v>#N/A Invalid Parameter: Interpolation value</v>
      </c>
      <c r="AJ1216" s="43" t="str">
        <f ca="1"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2"/>
        <v>#REF!</v>
      </c>
      <c r="AI1217" s="43" t="str">
        <f ca="1">_xll.BInterpol('Base IPCA'!$C$3:$C$13,'Base IPCA'!$E$3:$E$13,AH1217,"Cubic","Extrapolate=Linear","MultiX=Average","Skip=True","Sort=True")</f>
        <v>#N/A Invalid Parameter: Interpolation value</v>
      </c>
      <c r="AJ1217" s="43" t="str">
        <f ca="1"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2"/>
        <v>#REF!</v>
      </c>
      <c r="AI1218" s="43" t="str">
        <f ca="1">_xll.BInterpol('Base IPCA'!$C$3:$C$13,'Base IPCA'!$E$3:$E$13,AH1218,"Cubic","Extrapolate=Linear","MultiX=Average","Skip=True","Sort=True")</f>
        <v>#N/A Invalid Parameter: Interpolation value</v>
      </c>
      <c r="AJ1218" s="43" t="str">
        <f ca="1"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2"/>
        <v>#REF!</v>
      </c>
      <c r="AI1219" s="43" t="str">
        <f ca="1">_xll.BInterpol('Base IPCA'!$C$3:$C$13,'Base IPCA'!$E$3:$E$13,AH1219,"Cubic","Extrapolate=Linear","MultiX=Average","Skip=True","Sort=True")</f>
        <v>#N/A Invalid Parameter: Interpolation value</v>
      </c>
      <c r="AJ1219" s="43" t="str">
        <f ca="1"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2"/>
        <v>#REF!</v>
      </c>
      <c r="AI1220" s="43" t="str">
        <f ca="1">_xll.BInterpol('Base IPCA'!$C$3:$C$13,'Base IPCA'!$E$3:$E$13,AH1220,"Cubic","Extrapolate=Linear","MultiX=Average","Skip=True","Sort=True")</f>
        <v>#N/A Invalid Parameter: Interpolation value</v>
      </c>
      <c r="AJ1220" s="43" t="str">
        <f ca="1"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2"/>
        <v>#REF!</v>
      </c>
      <c r="AI1221" s="43" t="str">
        <f ca="1">_xll.BInterpol('Base IPCA'!$C$3:$C$13,'Base IPCA'!$E$3:$E$13,AH1221,"Cubic","Extrapolate=Linear","MultiX=Average","Skip=True","Sort=True")</f>
        <v>#N/A Invalid Parameter: Interpolation value</v>
      </c>
      <c r="AJ1221" s="43" t="str">
        <f ca="1"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3">AH1221+1</f>
        <v>#REF!</v>
      </c>
      <c r="AI1222" s="43" t="str">
        <f ca="1">_xll.BInterpol('Base IPCA'!$C$3:$C$13,'Base IPCA'!$E$3:$E$13,AH1222,"Cubic","Extrapolate=Linear","MultiX=Average","Skip=True","Sort=True")</f>
        <v>#N/A Invalid Parameter: Interpolation value</v>
      </c>
      <c r="AJ1222" s="43" t="str">
        <f ca="1"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3"/>
        <v>#REF!</v>
      </c>
      <c r="AI1223" s="43" t="str">
        <f ca="1">_xll.BInterpol('Base IPCA'!$C$3:$C$13,'Base IPCA'!$E$3:$E$13,AH1223,"Cubic","Extrapolate=Linear","MultiX=Average","Skip=True","Sort=True")</f>
        <v>#N/A Invalid Parameter: Interpolation value</v>
      </c>
      <c r="AJ1223" s="43" t="str">
        <f ca="1"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3"/>
        <v>#REF!</v>
      </c>
      <c r="AI1224" s="43" t="str">
        <f ca="1">_xll.BInterpol('Base IPCA'!$C$3:$C$13,'Base IPCA'!$E$3:$E$13,AH1224,"Cubic","Extrapolate=Linear","MultiX=Average","Skip=True","Sort=True")</f>
        <v>#N/A Invalid Parameter: Interpolation value</v>
      </c>
      <c r="AJ1224" s="43" t="str">
        <f ca="1"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3"/>
        <v>#REF!</v>
      </c>
      <c r="AI1225" s="43" t="str">
        <f ca="1">_xll.BInterpol('Base IPCA'!$C$3:$C$13,'Base IPCA'!$E$3:$E$13,AH1225,"Cubic","Extrapolate=Linear","MultiX=Average","Skip=True","Sort=True")</f>
        <v>#N/A Invalid Parameter: Interpolation value</v>
      </c>
      <c r="AJ1225" s="43" t="str">
        <f ca="1"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3"/>
        <v>#REF!</v>
      </c>
      <c r="AI1226" s="43" t="str">
        <f ca="1">_xll.BInterpol('Base IPCA'!$C$3:$C$13,'Base IPCA'!$E$3:$E$13,AH1226,"Cubic","Extrapolate=Linear","MultiX=Average","Skip=True","Sort=True")</f>
        <v>#N/A Invalid Parameter: Interpolation value</v>
      </c>
      <c r="AJ1226" s="43" t="str">
        <f ca="1"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3"/>
        <v>#REF!</v>
      </c>
      <c r="AI1227" s="43" t="str">
        <f ca="1">_xll.BInterpol('Base IPCA'!$C$3:$C$13,'Base IPCA'!$E$3:$E$13,AH1227,"Cubic","Extrapolate=Linear","MultiX=Average","Skip=True","Sort=True")</f>
        <v>#N/A Invalid Parameter: Interpolation value</v>
      </c>
      <c r="AJ1227" s="43" t="str">
        <f ca="1"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3"/>
        <v>#REF!</v>
      </c>
      <c r="AI1228" s="43" t="str">
        <f ca="1">_xll.BInterpol('Base IPCA'!$C$3:$C$13,'Base IPCA'!$E$3:$E$13,AH1228,"Cubic","Extrapolate=Linear","MultiX=Average","Skip=True","Sort=True")</f>
        <v>#N/A Invalid Parameter: Interpolation value</v>
      </c>
      <c r="AJ1228" s="43" t="str">
        <f ca="1"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3"/>
        <v>#REF!</v>
      </c>
      <c r="AI1229" s="43" t="str">
        <f ca="1">_xll.BInterpol('Base IPCA'!$C$3:$C$13,'Base IPCA'!$E$3:$E$13,AH1229,"Cubic","Extrapolate=Linear","MultiX=Average","Skip=True","Sort=True")</f>
        <v>#N/A Invalid Parameter: Interpolation value</v>
      </c>
      <c r="AJ1229" s="43" t="str">
        <f ca="1"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3"/>
        <v>#REF!</v>
      </c>
      <c r="AI1230" s="43" t="str">
        <f ca="1">_xll.BInterpol('Base IPCA'!$C$3:$C$13,'Base IPCA'!$E$3:$E$13,AH1230,"Cubic","Extrapolate=Linear","MultiX=Average","Skip=True","Sort=True")</f>
        <v>#N/A Invalid Parameter: Interpolation value</v>
      </c>
      <c r="AJ1230" s="43" t="str">
        <f ca="1"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3"/>
        <v>#REF!</v>
      </c>
      <c r="AI1231" s="43" t="str">
        <f ca="1">_xll.BInterpol('Base IPCA'!$C$3:$C$13,'Base IPCA'!$E$3:$E$13,AH1231,"Cubic","Extrapolate=Linear","MultiX=Average","Skip=True","Sort=True")</f>
        <v>#N/A Invalid Parameter: Interpolation value</v>
      </c>
      <c r="AJ1231" s="43" t="str">
        <f ca="1"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3"/>
        <v>#REF!</v>
      </c>
      <c r="AI1232" s="43" t="str">
        <f ca="1">_xll.BInterpol('Base IPCA'!$C$3:$C$13,'Base IPCA'!$E$3:$E$13,AH1232,"Cubic","Extrapolate=Linear","MultiX=Average","Skip=True","Sort=True")</f>
        <v>#N/A Invalid Parameter: Interpolation value</v>
      </c>
      <c r="AJ1232" s="43" t="str">
        <f ca="1"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3"/>
        <v>#REF!</v>
      </c>
      <c r="AI1233" s="43" t="str">
        <f ca="1">_xll.BInterpol('Base IPCA'!$C$3:$C$13,'Base IPCA'!$E$3:$E$13,AH1233,"Cubic","Extrapolate=Linear","MultiX=Average","Skip=True","Sort=True")</f>
        <v>#N/A Invalid Parameter: Interpolation value</v>
      </c>
      <c r="AJ1233" s="43" t="str">
        <f ca="1"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3"/>
        <v>#REF!</v>
      </c>
      <c r="AI1234" s="43" t="str">
        <f ca="1">_xll.BInterpol('Base IPCA'!$C$3:$C$13,'Base IPCA'!$E$3:$E$13,AH1234,"Cubic","Extrapolate=Linear","MultiX=Average","Skip=True","Sort=True")</f>
        <v>#N/A Invalid Parameter: Interpolation value</v>
      </c>
      <c r="AJ1234" s="43" t="str">
        <f ca="1"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3"/>
        <v>#REF!</v>
      </c>
      <c r="AI1235" s="43" t="str">
        <f ca="1">_xll.BInterpol('Base IPCA'!$C$3:$C$13,'Base IPCA'!$E$3:$E$13,AH1235,"Cubic","Extrapolate=Linear","MultiX=Average","Skip=True","Sort=True")</f>
        <v>#N/A Invalid Parameter: Interpolation value</v>
      </c>
      <c r="AJ1235" s="43" t="str">
        <f ca="1"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3"/>
        <v>#REF!</v>
      </c>
      <c r="AI1236" s="43" t="str">
        <f ca="1">_xll.BInterpol('Base IPCA'!$C$3:$C$13,'Base IPCA'!$E$3:$E$13,AH1236,"Cubic","Extrapolate=Linear","MultiX=Average","Skip=True","Sort=True")</f>
        <v>#N/A Invalid Parameter: Interpolation value</v>
      </c>
      <c r="AJ1236" s="43" t="str">
        <f ca="1"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3"/>
        <v>#REF!</v>
      </c>
      <c r="AI1237" s="43" t="str">
        <f ca="1">_xll.BInterpol('Base IPCA'!$C$3:$C$13,'Base IPCA'!$E$3:$E$13,AH1237,"Cubic","Extrapolate=Linear","MultiX=Average","Skip=True","Sort=True")</f>
        <v>#N/A Invalid Parameter: Interpolation value</v>
      </c>
      <c r="AJ1237" s="43" t="str">
        <f ca="1"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3"/>
        <v>#REF!</v>
      </c>
      <c r="AI1238" s="43" t="str">
        <f ca="1">_xll.BInterpol('Base IPCA'!$C$3:$C$13,'Base IPCA'!$E$3:$E$13,AH1238,"Cubic","Extrapolate=Linear","MultiX=Average","Skip=True","Sort=True")</f>
        <v>#N/A Invalid Parameter: Interpolation value</v>
      </c>
      <c r="AJ1238" s="43" t="str">
        <f ca="1"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3"/>
        <v>#REF!</v>
      </c>
      <c r="AI1239" s="43" t="str">
        <f ca="1">_xll.BInterpol('Base IPCA'!$C$3:$C$13,'Base IPCA'!$E$3:$E$13,AH1239,"Cubic","Extrapolate=Linear","MultiX=Average","Skip=True","Sort=True")</f>
        <v>#N/A Invalid Parameter: Interpolation value</v>
      </c>
      <c r="AJ1239" s="43" t="str">
        <f ca="1"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3"/>
        <v>#REF!</v>
      </c>
      <c r="AI1240" s="43" t="str">
        <f ca="1">_xll.BInterpol('Base IPCA'!$C$3:$C$13,'Base IPCA'!$E$3:$E$13,AH1240,"Cubic","Extrapolate=Linear","MultiX=Average","Skip=True","Sort=True")</f>
        <v>#N/A Invalid Parameter: Interpolation value</v>
      </c>
      <c r="AJ1240" s="43" t="str">
        <f ca="1"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3"/>
        <v>#REF!</v>
      </c>
      <c r="AI1241" s="43" t="str">
        <f ca="1">_xll.BInterpol('Base IPCA'!$C$3:$C$13,'Base IPCA'!$E$3:$E$13,AH1241,"Cubic","Extrapolate=Linear","MultiX=Average","Skip=True","Sort=True")</f>
        <v>#N/A Invalid Parameter: Interpolation value</v>
      </c>
      <c r="AJ1241" s="43" t="str">
        <f ca="1"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3"/>
        <v>#REF!</v>
      </c>
      <c r="AI1242" s="43" t="str">
        <f ca="1">_xll.BInterpol('Base IPCA'!$C$3:$C$13,'Base IPCA'!$E$3:$E$13,AH1242,"Cubic","Extrapolate=Linear","MultiX=Average","Skip=True","Sort=True")</f>
        <v>#N/A Invalid Parameter: Interpolation value</v>
      </c>
      <c r="AJ1242" s="43" t="str">
        <f ca="1"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3"/>
        <v>#REF!</v>
      </c>
      <c r="AI1243" s="43" t="str">
        <f ca="1">_xll.BInterpol('Base IPCA'!$C$3:$C$13,'Base IPCA'!$E$3:$E$13,AH1243,"Cubic","Extrapolate=Linear","MultiX=Average","Skip=True","Sort=True")</f>
        <v>#N/A Invalid Parameter: Interpolation value</v>
      </c>
      <c r="AJ1243" s="43" t="str">
        <f ca="1"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3"/>
        <v>#REF!</v>
      </c>
      <c r="AI1244" s="43" t="str">
        <f ca="1">_xll.BInterpol('Base IPCA'!$C$3:$C$13,'Base IPCA'!$E$3:$E$13,AH1244,"Cubic","Extrapolate=Linear","MultiX=Average","Skip=True","Sort=True")</f>
        <v>#N/A Invalid Parameter: Interpolation value</v>
      </c>
      <c r="AJ1244" s="43" t="str">
        <f ca="1"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3"/>
        <v>#REF!</v>
      </c>
      <c r="AI1245" s="43" t="str">
        <f ca="1">_xll.BInterpol('Base IPCA'!$C$3:$C$13,'Base IPCA'!$E$3:$E$13,AH1245,"Cubic","Extrapolate=Linear","MultiX=Average","Skip=True","Sort=True")</f>
        <v>#N/A Invalid Parameter: Interpolation value</v>
      </c>
      <c r="AJ1245" s="43" t="str">
        <f ca="1"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3"/>
        <v>#REF!</v>
      </c>
      <c r="AI1246" s="43" t="str">
        <f ca="1">_xll.BInterpol('Base IPCA'!$C$3:$C$13,'Base IPCA'!$E$3:$E$13,AH1246,"Cubic","Extrapolate=Linear","MultiX=Average","Skip=True","Sort=True")</f>
        <v>#N/A Invalid Parameter: Interpolation value</v>
      </c>
      <c r="AJ1246" s="43" t="str">
        <f ca="1"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3"/>
        <v>#REF!</v>
      </c>
      <c r="AI1247" s="43" t="str">
        <f ca="1">_xll.BInterpol('Base IPCA'!$C$3:$C$13,'Base IPCA'!$E$3:$E$13,AH1247,"Cubic","Extrapolate=Linear","MultiX=Average","Skip=True","Sort=True")</f>
        <v>#N/A Invalid Parameter: Interpolation value</v>
      </c>
      <c r="AJ1247" s="43" t="str">
        <f ca="1"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3"/>
        <v>#REF!</v>
      </c>
      <c r="AI1248" s="43" t="str">
        <f ca="1">_xll.BInterpol('Base IPCA'!$C$3:$C$13,'Base IPCA'!$E$3:$E$13,AH1248,"Cubic","Extrapolate=Linear","MultiX=Average","Skip=True","Sort=True")</f>
        <v>#N/A Invalid Parameter: Interpolation value</v>
      </c>
      <c r="AJ1248" s="43" t="str">
        <f ca="1"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3"/>
        <v>#REF!</v>
      </c>
      <c r="AI1249" s="43" t="str">
        <f ca="1">_xll.BInterpol('Base IPCA'!$C$3:$C$13,'Base IPCA'!$E$3:$E$13,AH1249,"Cubic","Extrapolate=Linear","MultiX=Average","Skip=True","Sort=True")</f>
        <v>#N/A Invalid Parameter: Interpolation value</v>
      </c>
      <c r="AJ1249" s="43" t="str">
        <f ca="1"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3"/>
        <v>#REF!</v>
      </c>
      <c r="AI1250" s="43" t="str">
        <f ca="1">_xll.BInterpol('Base IPCA'!$C$3:$C$13,'Base IPCA'!$E$3:$E$13,AH1250,"Cubic","Extrapolate=Linear","MultiX=Average","Skip=True","Sort=True")</f>
        <v>#N/A Invalid Parameter: Interpolation value</v>
      </c>
      <c r="AJ1250" s="43" t="str">
        <f ca="1"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3"/>
        <v>#REF!</v>
      </c>
      <c r="AI1251" s="43" t="str">
        <f ca="1">_xll.BInterpol('Base IPCA'!$C$3:$C$13,'Base IPCA'!$E$3:$E$13,AH1251,"Cubic","Extrapolate=Linear","MultiX=Average","Skip=True","Sort=True")</f>
        <v>#N/A Invalid Parameter: Interpolation value</v>
      </c>
      <c r="AJ1251" s="43" t="str">
        <f ca="1"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3"/>
        <v>#REF!</v>
      </c>
      <c r="AI1252" s="43" t="str">
        <f ca="1">_xll.BInterpol('Base IPCA'!$C$3:$C$13,'Base IPCA'!$E$3:$E$13,AH1252,"Cubic","Extrapolate=Linear","MultiX=Average","Skip=True","Sort=True")</f>
        <v>#N/A Invalid Parameter: Interpolation value</v>
      </c>
      <c r="AJ1252" s="43" t="str">
        <f ca="1"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3"/>
        <v>#REF!</v>
      </c>
      <c r="AI1253" s="43" t="str">
        <f ca="1">_xll.BInterpol('Base IPCA'!$C$3:$C$13,'Base IPCA'!$E$3:$E$13,AH1253,"Cubic","Extrapolate=Linear","MultiX=Average","Skip=True","Sort=True")</f>
        <v>#N/A Invalid Parameter: Interpolation value</v>
      </c>
      <c r="AJ1253" s="43" t="str">
        <f ca="1"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3"/>
        <v>#REF!</v>
      </c>
      <c r="AI1254" s="43" t="str">
        <f ca="1">_xll.BInterpol('Base IPCA'!$C$3:$C$13,'Base IPCA'!$E$3:$E$13,AH1254,"Cubic","Extrapolate=Linear","MultiX=Average","Skip=True","Sort=True")</f>
        <v>#N/A Invalid Parameter: Interpolation value</v>
      </c>
      <c r="AJ1254" s="43" t="str">
        <f ca="1"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3"/>
        <v>#REF!</v>
      </c>
      <c r="AI1255" s="43" t="str">
        <f ca="1">_xll.BInterpol('Base IPCA'!$C$3:$C$13,'Base IPCA'!$E$3:$E$13,AH1255,"Cubic","Extrapolate=Linear","MultiX=Average","Skip=True","Sort=True")</f>
        <v>#N/A Invalid Parameter: Interpolation value</v>
      </c>
      <c r="AJ1255" s="43" t="str">
        <f ca="1"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3"/>
        <v>#REF!</v>
      </c>
      <c r="AI1256" s="43" t="str">
        <f ca="1">_xll.BInterpol('Base IPCA'!$C$3:$C$13,'Base IPCA'!$E$3:$E$13,AH1256,"Cubic","Extrapolate=Linear","MultiX=Average","Skip=True","Sort=True")</f>
        <v>#N/A Invalid Parameter: Interpolation value</v>
      </c>
      <c r="AJ1256" s="43" t="str">
        <f ca="1"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3"/>
        <v>#REF!</v>
      </c>
      <c r="AI1257" s="43" t="str">
        <f ca="1">_xll.BInterpol('Base IPCA'!$C$3:$C$13,'Base IPCA'!$E$3:$E$13,AH1257,"Cubic","Extrapolate=Linear","MultiX=Average","Skip=True","Sort=True")</f>
        <v>#N/A Invalid Parameter: Interpolation value</v>
      </c>
      <c r="AJ1257" s="43" t="str">
        <f ca="1"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3"/>
        <v>#REF!</v>
      </c>
      <c r="AI1258" s="43" t="str">
        <f ca="1">_xll.BInterpol('Base IPCA'!$C$3:$C$13,'Base IPCA'!$E$3:$E$13,AH1258,"Cubic","Extrapolate=Linear","MultiX=Average","Skip=True","Sort=True")</f>
        <v>#N/A Invalid Parameter: Interpolation value</v>
      </c>
      <c r="AJ1258" s="43" t="str">
        <f ca="1"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3"/>
        <v>#REF!</v>
      </c>
      <c r="AI1259" s="43" t="str">
        <f ca="1">_xll.BInterpol('Base IPCA'!$C$3:$C$13,'Base IPCA'!$E$3:$E$13,AH1259,"Cubic","Extrapolate=Linear","MultiX=Average","Skip=True","Sort=True")</f>
        <v>#N/A Invalid Parameter: Interpolation value</v>
      </c>
      <c r="AJ1259" s="43" t="str">
        <f ca="1"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3"/>
        <v>#REF!</v>
      </c>
      <c r="AI1260" s="43" t="str">
        <f ca="1">_xll.BInterpol('Base IPCA'!$C$3:$C$13,'Base IPCA'!$E$3:$E$13,AH1260,"Cubic","Extrapolate=Linear","MultiX=Average","Skip=True","Sort=True")</f>
        <v>#N/A Invalid Parameter: Interpolation value</v>
      </c>
      <c r="AJ1260" s="43" t="str">
        <f ca="1"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3"/>
        <v>#REF!</v>
      </c>
      <c r="AI1261" s="43" t="str">
        <f ca="1">_xll.BInterpol('Base IPCA'!$C$3:$C$13,'Base IPCA'!$E$3:$E$13,AH1261,"Cubic","Extrapolate=Linear","MultiX=Average","Skip=True","Sort=True")</f>
        <v>#N/A Invalid Parameter: Interpolation value</v>
      </c>
      <c r="AJ1261" s="43" t="str">
        <f ca="1"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3"/>
        <v>#REF!</v>
      </c>
      <c r="AI1262" s="43" t="str">
        <f ca="1">_xll.BInterpol('Base IPCA'!$C$3:$C$13,'Base IPCA'!$E$3:$E$13,AH1262,"Cubic","Extrapolate=Linear","MultiX=Average","Skip=True","Sort=True")</f>
        <v>#N/A Invalid Parameter: Interpolation value</v>
      </c>
      <c r="AJ1262" s="43" t="str">
        <f ca="1"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3"/>
        <v>#REF!</v>
      </c>
      <c r="AI1263" s="43" t="str">
        <f ca="1">_xll.BInterpol('Base IPCA'!$C$3:$C$13,'Base IPCA'!$E$3:$E$13,AH1263,"Cubic","Extrapolate=Linear","MultiX=Average","Skip=True","Sort=True")</f>
        <v>#N/A Invalid Parameter: Interpolation value</v>
      </c>
      <c r="AJ1263" s="43" t="str">
        <f ca="1"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3"/>
        <v>#REF!</v>
      </c>
      <c r="AI1264" s="43" t="str">
        <f ca="1">_xll.BInterpol('Base IPCA'!$C$3:$C$13,'Base IPCA'!$E$3:$E$13,AH1264,"Cubic","Extrapolate=Linear","MultiX=Average","Skip=True","Sort=True")</f>
        <v>#N/A Invalid Parameter: Interpolation value</v>
      </c>
      <c r="AJ1264" s="43" t="str">
        <f ca="1"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3"/>
        <v>#REF!</v>
      </c>
      <c r="AI1265" s="43" t="str">
        <f ca="1">_xll.BInterpol('Base IPCA'!$C$3:$C$13,'Base IPCA'!$E$3:$E$13,AH1265,"Cubic","Extrapolate=Linear","MultiX=Average","Skip=True","Sort=True")</f>
        <v>#N/A Invalid Parameter: Interpolation value</v>
      </c>
      <c r="AJ1265" s="43" t="str">
        <f ca="1"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3"/>
        <v>#REF!</v>
      </c>
      <c r="AI1266" s="43" t="str">
        <f ca="1">_xll.BInterpol('Base IPCA'!$C$3:$C$13,'Base IPCA'!$E$3:$E$13,AH1266,"Cubic","Extrapolate=Linear","MultiX=Average","Skip=True","Sort=True")</f>
        <v>#N/A Invalid Parameter: Interpolation value</v>
      </c>
      <c r="AJ1266" s="43" t="str">
        <f ca="1"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3"/>
        <v>#REF!</v>
      </c>
      <c r="AI1267" s="43" t="str">
        <f ca="1">_xll.BInterpol('Base IPCA'!$C$3:$C$13,'Base IPCA'!$E$3:$E$13,AH1267,"Cubic","Extrapolate=Linear","MultiX=Average","Skip=True","Sort=True")</f>
        <v>#N/A Invalid Parameter: Interpolation value</v>
      </c>
      <c r="AJ1267" s="43" t="str">
        <f ca="1"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3"/>
        <v>#REF!</v>
      </c>
      <c r="AI1268" s="43" t="str">
        <f ca="1">_xll.BInterpol('Base IPCA'!$C$3:$C$13,'Base IPCA'!$E$3:$E$13,AH1268,"Cubic","Extrapolate=Linear","MultiX=Average","Skip=True","Sort=True")</f>
        <v>#N/A Invalid Parameter: Interpolation value</v>
      </c>
      <c r="AJ1268" s="43" t="str">
        <f ca="1"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3"/>
        <v>#REF!</v>
      </c>
      <c r="AI1269" s="43" t="str">
        <f ca="1">_xll.BInterpol('Base IPCA'!$C$3:$C$13,'Base IPCA'!$E$3:$E$13,AH1269,"Cubic","Extrapolate=Linear","MultiX=Average","Skip=True","Sort=True")</f>
        <v>#N/A Invalid Parameter: Interpolation value</v>
      </c>
      <c r="AJ1269" s="43" t="str">
        <f ca="1"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3"/>
        <v>#REF!</v>
      </c>
      <c r="AI1270" s="43" t="str">
        <f ca="1">_xll.BInterpol('Base IPCA'!$C$3:$C$13,'Base IPCA'!$E$3:$E$13,AH1270,"Cubic","Extrapolate=Linear","MultiX=Average","Skip=True","Sort=True")</f>
        <v>#N/A Invalid Parameter: Interpolation value</v>
      </c>
      <c r="AJ1270" s="43" t="str">
        <f ca="1"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3"/>
        <v>#REF!</v>
      </c>
      <c r="AI1271" s="43" t="str">
        <f ca="1">_xll.BInterpol('Base IPCA'!$C$3:$C$13,'Base IPCA'!$E$3:$E$13,AH1271,"Cubic","Extrapolate=Linear","MultiX=Average","Skip=True","Sort=True")</f>
        <v>#N/A Invalid Parameter: Interpolation value</v>
      </c>
      <c r="AJ1271" s="43" t="str">
        <f ca="1"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3"/>
        <v>#REF!</v>
      </c>
      <c r="AI1272" s="43" t="str">
        <f ca="1">_xll.BInterpol('Base IPCA'!$C$3:$C$13,'Base IPCA'!$E$3:$E$13,AH1272,"Cubic","Extrapolate=Linear","MultiX=Average","Skip=True","Sort=True")</f>
        <v>#N/A Invalid Parameter: Interpolation value</v>
      </c>
      <c r="AJ1272" s="43" t="str">
        <f ca="1"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3"/>
        <v>#REF!</v>
      </c>
      <c r="AI1273" s="43" t="str">
        <f ca="1">_xll.BInterpol('Base IPCA'!$C$3:$C$13,'Base IPCA'!$E$3:$E$13,AH1273,"Cubic","Extrapolate=Linear","MultiX=Average","Skip=True","Sort=True")</f>
        <v>#N/A Invalid Parameter: Interpolation value</v>
      </c>
      <c r="AJ1273" s="43" t="str">
        <f ca="1"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3"/>
        <v>#REF!</v>
      </c>
      <c r="AI1274" s="43" t="str">
        <f ca="1">_xll.BInterpol('Base IPCA'!$C$3:$C$13,'Base IPCA'!$E$3:$E$13,AH1274,"Cubic","Extrapolate=Linear","MultiX=Average","Skip=True","Sort=True")</f>
        <v>#N/A Invalid Parameter: Interpolation value</v>
      </c>
      <c r="AJ1274" s="43" t="str">
        <f ca="1"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3"/>
        <v>#REF!</v>
      </c>
      <c r="AI1275" s="43" t="str">
        <f ca="1">_xll.BInterpol('Base IPCA'!$C$3:$C$13,'Base IPCA'!$E$3:$E$13,AH1275,"Cubic","Extrapolate=Linear","MultiX=Average","Skip=True","Sort=True")</f>
        <v>#N/A Invalid Parameter: Interpolation value</v>
      </c>
      <c r="AJ1275" s="43" t="str">
        <f ca="1"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3"/>
        <v>#REF!</v>
      </c>
      <c r="AI1276" s="43" t="str">
        <f ca="1">_xll.BInterpol('Base IPCA'!$C$3:$C$13,'Base IPCA'!$E$3:$E$13,AH1276,"Cubic","Extrapolate=Linear","MultiX=Average","Skip=True","Sort=True")</f>
        <v>#N/A Invalid Parameter: Interpolation value</v>
      </c>
      <c r="AJ1276" s="43" t="str">
        <f ca="1"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3"/>
        <v>#REF!</v>
      </c>
      <c r="AI1277" s="43" t="str">
        <f ca="1">_xll.BInterpol('Base IPCA'!$C$3:$C$13,'Base IPCA'!$E$3:$E$13,AH1277,"Cubic","Extrapolate=Linear","MultiX=Average","Skip=True","Sort=True")</f>
        <v>#N/A Invalid Parameter: Interpolation value</v>
      </c>
      <c r="AJ1277" s="43" t="str">
        <f ca="1"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3"/>
        <v>#REF!</v>
      </c>
      <c r="AI1278" s="43" t="str">
        <f ca="1">_xll.BInterpol('Base IPCA'!$C$3:$C$13,'Base IPCA'!$E$3:$E$13,AH1278,"Cubic","Extrapolate=Linear","MultiX=Average","Skip=True","Sort=True")</f>
        <v>#N/A Invalid Parameter: Interpolation value</v>
      </c>
      <c r="AJ1278" s="43" t="str">
        <f ca="1"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3"/>
        <v>#REF!</v>
      </c>
      <c r="AI1279" s="43" t="str">
        <f ca="1">_xll.BInterpol('Base IPCA'!$C$3:$C$13,'Base IPCA'!$E$3:$E$13,AH1279,"Cubic","Extrapolate=Linear","MultiX=Average","Skip=True","Sort=True")</f>
        <v>#N/A Invalid Parameter: Interpolation value</v>
      </c>
      <c r="AJ1279" s="43" t="str">
        <f ca="1"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3"/>
        <v>#REF!</v>
      </c>
      <c r="AI1280" s="43" t="str">
        <f ca="1">_xll.BInterpol('Base IPCA'!$C$3:$C$13,'Base IPCA'!$E$3:$E$13,AH1280,"Cubic","Extrapolate=Linear","MultiX=Average","Skip=True","Sort=True")</f>
        <v>#N/A Invalid Parameter: Interpolation value</v>
      </c>
      <c r="AJ1280" s="43" t="str">
        <f ca="1"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3"/>
        <v>#REF!</v>
      </c>
      <c r="AI1281" s="43" t="str">
        <f ca="1">_xll.BInterpol('Base IPCA'!$C$3:$C$13,'Base IPCA'!$E$3:$E$13,AH1281,"Cubic","Extrapolate=Linear","MultiX=Average","Skip=True","Sort=True")</f>
        <v>#N/A Invalid Parameter: Interpolation value</v>
      </c>
      <c r="AJ1281" s="43" t="str">
        <f ca="1"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3"/>
        <v>#REF!</v>
      </c>
      <c r="AI1282" s="43" t="str">
        <f ca="1">_xll.BInterpol('Base IPCA'!$C$3:$C$13,'Base IPCA'!$E$3:$E$13,AH1282,"Cubic","Extrapolate=Linear","MultiX=Average","Skip=True","Sort=True")</f>
        <v>#N/A Invalid Parameter: Interpolation value</v>
      </c>
      <c r="AJ1282" s="43" t="str">
        <f ca="1"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3"/>
        <v>#REF!</v>
      </c>
      <c r="AI1283" s="43" t="str">
        <f ca="1">_xll.BInterpol('Base IPCA'!$C$3:$C$13,'Base IPCA'!$E$3:$E$13,AH1283,"Cubic","Extrapolate=Linear","MultiX=Average","Skip=True","Sort=True")</f>
        <v>#N/A Invalid Parameter: Interpolation value</v>
      </c>
      <c r="AJ1283" s="43" t="str">
        <f ca="1"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3"/>
        <v>#REF!</v>
      </c>
      <c r="AI1284" s="43" t="str">
        <f ca="1">_xll.BInterpol('Base IPCA'!$C$3:$C$13,'Base IPCA'!$E$3:$E$13,AH1284,"Cubic","Extrapolate=Linear","MultiX=Average","Skip=True","Sort=True")</f>
        <v>#N/A Invalid Parameter: Interpolation value</v>
      </c>
      <c r="AJ1284" s="43" t="str">
        <f ca="1"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3"/>
        <v>#REF!</v>
      </c>
      <c r="AI1285" s="43" t="str">
        <f ca="1">_xll.BInterpol('Base IPCA'!$C$3:$C$13,'Base IPCA'!$E$3:$E$13,AH1285,"Cubic","Extrapolate=Linear","MultiX=Average","Skip=True","Sort=True")</f>
        <v>#N/A Invalid Parameter: Interpolation value</v>
      </c>
      <c r="AJ1285" s="43" t="str">
        <f ca="1"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4">AH1285+1</f>
        <v>#REF!</v>
      </c>
      <c r="AI1286" s="43" t="str">
        <f ca="1">_xll.BInterpol('Base IPCA'!$C$3:$C$13,'Base IPCA'!$E$3:$E$13,AH1286,"Cubic","Extrapolate=Linear","MultiX=Average","Skip=True","Sort=True")</f>
        <v>#N/A Invalid Parameter: Interpolation value</v>
      </c>
      <c r="AJ1286" s="43" t="str">
        <f ca="1"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4"/>
        <v>#REF!</v>
      </c>
      <c r="AI1287" s="43" t="str">
        <f ca="1">_xll.BInterpol('Base IPCA'!$C$3:$C$13,'Base IPCA'!$E$3:$E$13,AH1287,"Cubic","Extrapolate=Linear","MultiX=Average","Skip=True","Sort=True")</f>
        <v>#N/A Invalid Parameter: Interpolation value</v>
      </c>
      <c r="AJ1287" s="43" t="str">
        <f ca="1"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4"/>
        <v>#REF!</v>
      </c>
      <c r="AI1288" s="43" t="str">
        <f ca="1">_xll.BInterpol('Base IPCA'!$C$3:$C$13,'Base IPCA'!$E$3:$E$13,AH1288,"Cubic","Extrapolate=Linear","MultiX=Average","Skip=True","Sort=True")</f>
        <v>#N/A Invalid Parameter: Interpolation value</v>
      </c>
      <c r="AJ1288" s="43" t="str">
        <f ca="1"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4"/>
        <v>#REF!</v>
      </c>
      <c r="AI1289" s="43" t="str">
        <f ca="1">_xll.BInterpol('Base IPCA'!$C$3:$C$13,'Base IPCA'!$E$3:$E$13,AH1289,"Cubic","Extrapolate=Linear","MultiX=Average","Skip=True","Sort=True")</f>
        <v>#N/A Invalid Parameter: Interpolation value</v>
      </c>
      <c r="AJ1289" s="43" t="str">
        <f ca="1"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4"/>
        <v>#REF!</v>
      </c>
      <c r="AI1290" s="43" t="str">
        <f ca="1">_xll.BInterpol('Base IPCA'!$C$3:$C$13,'Base IPCA'!$E$3:$E$13,AH1290,"Cubic","Extrapolate=Linear","MultiX=Average","Skip=True","Sort=True")</f>
        <v>#N/A Invalid Parameter: Interpolation value</v>
      </c>
      <c r="AJ1290" s="43" t="str">
        <f ca="1"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4"/>
        <v>#REF!</v>
      </c>
      <c r="AI1291" s="43" t="str">
        <f ca="1">_xll.BInterpol('Base IPCA'!$C$3:$C$13,'Base IPCA'!$E$3:$E$13,AH1291,"Cubic","Extrapolate=Linear","MultiX=Average","Skip=True","Sort=True")</f>
        <v>#N/A Invalid Parameter: Interpolation value</v>
      </c>
      <c r="AJ1291" s="43" t="str">
        <f ca="1"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4"/>
        <v>#REF!</v>
      </c>
      <c r="AI1292" s="43" t="str">
        <f ca="1">_xll.BInterpol('Base IPCA'!$C$3:$C$13,'Base IPCA'!$E$3:$E$13,AH1292,"Cubic","Extrapolate=Linear","MultiX=Average","Skip=True","Sort=True")</f>
        <v>#N/A Invalid Parameter: Interpolation value</v>
      </c>
      <c r="AJ1292" s="43" t="str">
        <f ca="1"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4"/>
        <v>#REF!</v>
      </c>
      <c r="AI1293" s="43" t="str">
        <f ca="1">_xll.BInterpol('Base IPCA'!$C$3:$C$13,'Base IPCA'!$E$3:$E$13,AH1293,"Cubic","Extrapolate=Linear","MultiX=Average","Skip=True","Sort=True")</f>
        <v>#N/A Invalid Parameter: Interpolation value</v>
      </c>
      <c r="AJ1293" s="43" t="str">
        <f ca="1"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4"/>
        <v>#REF!</v>
      </c>
      <c r="AI1294" s="43" t="str">
        <f ca="1">_xll.BInterpol('Base IPCA'!$C$3:$C$13,'Base IPCA'!$E$3:$E$13,AH1294,"Cubic","Extrapolate=Linear","MultiX=Average","Skip=True","Sort=True")</f>
        <v>#N/A Invalid Parameter: Interpolation value</v>
      </c>
      <c r="AJ1294" s="43" t="str">
        <f ca="1"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4"/>
        <v>#REF!</v>
      </c>
      <c r="AI1295" s="43" t="str">
        <f ca="1">_xll.BInterpol('Base IPCA'!$C$3:$C$13,'Base IPCA'!$E$3:$E$13,AH1295,"Cubic","Extrapolate=Linear","MultiX=Average","Skip=True","Sort=True")</f>
        <v>#N/A Invalid Parameter: Interpolation value</v>
      </c>
      <c r="AJ1295" s="43" t="str">
        <f ca="1"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4"/>
        <v>#REF!</v>
      </c>
      <c r="AI1296" s="43" t="str">
        <f ca="1">_xll.BInterpol('Base IPCA'!$C$3:$C$13,'Base IPCA'!$E$3:$E$13,AH1296,"Cubic","Extrapolate=Linear","MultiX=Average","Skip=True","Sort=True")</f>
        <v>#N/A Invalid Parameter: Interpolation value</v>
      </c>
      <c r="AJ1296" s="43" t="str">
        <f ca="1"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4"/>
        <v>#REF!</v>
      </c>
      <c r="AI1297" s="43" t="str">
        <f ca="1">_xll.BInterpol('Base IPCA'!$C$3:$C$13,'Base IPCA'!$E$3:$E$13,AH1297,"Cubic","Extrapolate=Linear","MultiX=Average","Skip=True","Sort=True")</f>
        <v>#N/A Invalid Parameter: Interpolation value</v>
      </c>
      <c r="AJ1297" s="43" t="str">
        <f ca="1"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4"/>
        <v>#REF!</v>
      </c>
      <c r="AI1298" s="43" t="str">
        <f ca="1">_xll.BInterpol('Base IPCA'!$C$3:$C$13,'Base IPCA'!$E$3:$E$13,AH1298,"Cubic","Extrapolate=Linear","MultiX=Average","Skip=True","Sort=True")</f>
        <v>#N/A Invalid Parameter: Interpolation value</v>
      </c>
      <c r="AJ1298" s="43" t="str">
        <f ca="1"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4"/>
        <v>#REF!</v>
      </c>
      <c r="AI1299" s="43" t="str">
        <f ca="1">_xll.BInterpol('Base IPCA'!$C$3:$C$13,'Base IPCA'!$E$3:$E$13,AH1299,"Cubic","Extrapolate=Linear","MultiX=Average","Skip=True","Sort=True")</f>
        <v>#N/A Invalid Parameter: Interpolation value</v>
      </c>
      <c r="AJ1299" s="43" t="str">
        <f ca="1"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4"/>
        <v>#REF!</v>
      </c>
      <c r="AI1300" s="43" t="str">
        <f ca="1">_xll.BInterpol('Base IPCA'!$C$3:$C$13,'Base IPCA'!$E$3:$E$13,AH1300,"Cubic","Extrapolate=Linear","MultiX=Average","Skip=True","Sort=True")</f>
        <v>#N/A Invalid Parameter: Interpolation value</v>
      </c>
      <c r="AJ1300" s="43" t="str">
        <f ca="1"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4"/>
        <v>#REF!</v>
      </c>
      <c r="AI1301" s="43" t="str">
        <f ca="1">_xll.BInterpol('Base IPCA'!$C$3:$C$13,'Base IPCA'!$E$3:$E$13,AH1301,"Cubic","Extrapolate=Linear","MultiX=Average","Skip=True","Sort=True")</f>
        <v>#N/A Invalid Parameter: Interpolation value</v>
      </c>
      <c r="AJ1301" s="43" t="str">
        <f ca="1"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4"/>
        <v>#REF!</v>
      </c>
      <c r="AI1302" s="43" t="str">
        <f ca="1">_xll.BInterpol('Base IPCA'!$C$3:$C$13,'Base IPCA'!$E$3:$E$13,AH1302,"Cubic","Extrapolate=Linear","MultiX=Average","Skip=True","Sort=True")</f>
        <v>#N/A Invalid Parameter: Interpolation value</v>
      </c>
      <c r="AJ1302" s="43" t="str">
        <f ca="1"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4"/>
        <v>#REF!</v>
      </c>
      <c r="AI1303" s="43" t="str">
        <f ca="1">_xll.BInterpol('Base IPCA'!$C$3:$C$13,'Base IPCA'!$E$3:$E$13,AH1303,"Cubic","Extrapolate=Linear","MultiX=Average","Skip=True","Sort=True")</f>
        <v>#N/A Invalid Parameter: Interpolation value</v>
      </c>
      <c r="AJ1303" s="43" t="str">
        <f ca="1"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4"/>
        <v>#REF!</v>
      </c>
      <c r="AI1304" s="43" t="str">
        <f ca="1">_xll.BInterpol('Base IPCA'!$C$3:$C$13,'Base IPCA'!$E$3:$E$13,AH1304,"Cubic","Extrapolate=Linear","MultiX=Average","Skip=True","Sort=True")</f>
        <v>#N/A Invalid Parameter: Interpolation value</v>
      </c>
      <c r="AJ1304" s="43" t="str">
        <f ca="1"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4"/>
        <v>#REF!</v>
      </c>
      <c r="AI1305" s="43" t="str">
        <f ca="1">_xll.BInterpol('Base IPCA'!$C$3:$C$13,'Base IPCA'!$E$3:$E$13,AH1305,"Cubic","Extrapolate=Linear","MultiX=Average","Skip=True","Sort=True")</f>
        <v>#N/A Invalid Parameter: Interpolation value</v>
      </c>
      <c r="AJ1305" s="43" t="str">
        <f ca="1"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4"/>
        <v>#REF!</v>
      </c>
      <c r="AI1306" s="43" t="str">
        <f ca="1">_xll.BInterpol('Base IPCA'!$C$3:$C$13,'Base IPCA'!$E$3:$E$13,AH1306,"Cubic","Extrapolate=Linear","MultiX=Average","Skip=True","Sort=True")</f>
        <v>#N/A Invalid Parameter: Interpolation value</v>
      </c>
      <c r="AJ1306" s="43" t="str">
        <f ca="1"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4"/>
        <v>#REF!</v>
      </c>
      <c r="AI1307" s="43" t="str">
        <f ca="1">_xll.BInterpol('Base IPCA'!$C$3:$C$13,'Base IPCA'!$E$3:$E$13,AH1307,"Cubic","Extrapolate=Linear","MultiX=Average","Skip=True","Sort=True")</f>
        <v>#N/A Invalid Parameter: Interpolation value</v>
      </c>
      <c r="AJ1307" s="43" t="str">
        <f ca="1"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4"/>
        <v>#REF!</v>
      </c>
      <c r="AI1308" s="43" t="str">
        <f ca="1">_xll.BInterpol('Base IPCA'!$C$3:$C$13,'Base IPCA'!$E$3:$E$13,AH1308,"Cubic","Extrapolate=Linear","MultiX=Average","Skip=True","Sort=True")</f>
        <v>#N/A Invalid Parameter: Interpolation value</v>
      </c>
      <c r="AJ1308" s="43" t="str">
        <f ca="1"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4"/>
        <v>#REF!</v>
      </c>
      <c r="AI1309" s="43" t="str">
        <f ca="1">_xll.BInterpol('Base IPCA'!$C$3:$C$13,'Base IPCA'!$E$3:$E$13,AH1309,"Cubic","Extrapolate=Linear","MultiX=Average","Skip=True","Sort=True")</f>
        <v>#N/A Invalid Parameter: Interpolation value</v>
      </c>
      <c r="AJ1309" s="43" t="str">
        <f ca="1"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4"/>
        <v>#REF!</v>
      </c>
      <c r="AI1310" s="43" t="str">
        <f ca="1">_xll.BInterpol('Base IPCA'!$C$3:$C$13,'Base IPCA'!$E$3:$E$13,AH1310,"Cubic","Extrapolate=Linear","MultiX=Average","Skip=True","Sort=True")</f>
        <v>#N/A Invalid Parameter: Interpolation value</v>
      </c>
      <c r="AJ1310" s="43" t="str">
        <f ca="1"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4"/>
        <v>#REF!</v>
      </c>
      <c r="AI1311" s="43" t="str">
        <f ca="1">_xll.BInterpol('Base IPCA'!$C$3:$C$13,'Base IPCA'!$E$3:$E$13,AH1311,"Cubic","Extrapolate=Linear","MultiX=Average","Skip=True","Sort=True")</f>
        <v>#N/A Invalid Parameter: Interpolation value</v>
      </c>
      <c r="AJ1311" s="43" t="str">
        <f ca="1"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4"/>
        <v>#REF!</v>
      </c>
      <c r="AI1312" s="43" t="str">
        <f ca="1">_xll.BInterpol('Base IPCA'!$C$3:$C$13,'Base IPCA'!$E$3:$E$13,AH1312,"Cubic","Extrapolate=Linear","MultiX=Average","Skip=True","Sort=True")</f>
        <v>#N/A Invalid Parameter: Interpolation value</v>
      </c>
      <c r="AJ1312" s="43" t="str">
        <f ca="1"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4"/>
        <v>#REF!</v>
      </c>
      <c r="AI1313" s="43" t="str">
        <f ca="1">_xll.BInterpol('Base IPCA'!$C$3:$C$13,'Base IPCA'!$E$3:$E$13,AH1313,"Cubic","Extrapolate=Linear","MultiX=Average","Skip=True","Sort=True")</f>
        <v>#N/A Invalid Parameter: Interpolation value</v>
      </c>
      <c r="AJ1313" s="43" t="str">
        <f ca="1"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4"/>
        <v>#REF!</v>
      </c>
      <c r="AI1314" s="43" t="str">
        <f ca="1">_xll.BInterpol('Base IPCA'!$C$3:$C$13,'Base IPCA'!$E$3:$E$13,AH1314,"Cubic","Extrapolate=Linear","MultiX=Average","Skip=True","Sort=True")</f>
        <v>#N/A Invalid Parameter: Interpolation value</v>
      </c>
      <c r="AJ1314" s="43" t="str">
        <f ca="1"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4"/>
        <v>#REF!</v>
      </c>
      <c r="AI1315" s="43" t="str">
        <f ca="1">_xll.BInterpol('Base IPCA'!$C$3:$C$13,'Base IPCA'!$E$3:$E$13,AH1315,"Cubic","Extrapolate=Linear","MultiX=Average","Skip=True","Sort=True")</f>
        <v>#N/A Invalid Parameter: Interpolation value</v>
      </c>
      <c r="AJ1315" s="43" t="str">
        <f ca="1"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4"/>
        <v>#REF!</v>
      </c>
      <c r="AI1316" s="43" t="str">
        <f ca="1">_xll.BInterpol('Base IPCA'!$C$3:$C$13,'Base IPCA'!$E$3:$E$13,AH1316,"Cubic","Extrapolate=Linear","MultiX=Average","Skip=True","Sort=True")</f>
        <v>#N/A Invalid Parameter: Interpolation value</v>
      </c>
      <c r="AJ1316" s="43" t="str">
        <f ca="1"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4"/>
        <v>#REF!</v>
      </c>
      <c r="AI1317" s="43" t="str">
        <f ca="1">_xll.BInterpol('Base IPCA'!$C$3:$C$13,'Base IPCA'!$E$3:$E$13,AH1317,"Cubic","Extrapolate=Linear","MultiX=Average","Skip=True","Sort=True")</f>
        <v>#N/A Invalid Parameter: Interpolation value</v>
      </c>
      <c r="AJ1317" s="43" t="str">
        <f ca="1"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4"/>
        <v>#REF!</v>
      </c>
      <c r="AI1318" s="43" t="str">
        <f ca="1">_xll.BInterpol('Base IPCA'!$C$3:$C$13,'Base IPCA'!$E$3:$E$13,AH1318,"Cubic","Extrapolate=Linear","MultiX=Average","Skip=True","Sort=True")</f>
        <v>#N/A Invalid Parameter: Interpolation value</v>
      </c>
      <c r="AJ1318" s="43" t="str">
        <f ca="1"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4"/>
        <v>#REF!</v>
      </c>
      <c r="AI1319" s="43" t="str">
        <f ca="1">_xll.BInterpol('Base IPCA'!$C$3:$C$13,'Base IPCA'!$E$3:$E$13,AH1319,"Cubic","Extrapolate=Linear","MultiX=Average","Skip=True","Sort=True")</f>
        <v>#N/A Invalid Parameter: Interpolation value</v>
      </c>
      <c r="AJ1319" s="43" t="str">
        <f ca="1"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4"/>
        <v>#REF!</v>
      </c>
      <c r="AI1320" s="43" t="str">
        <f ca="1">_xll.BInterpol('Base IPCA'!$C$3:$C$13,'Base IPCA'!$E$3:$E$13,AH1320,"Cubic","Extrapolate=Linear","MultiX=Average","Skip=True","Sort=True")</f>
        <v>#N/A Invalid Parameter: Interpolation value</v>
      </c>
      <c r="AJ1320" s="43" t="str">
        <f ca="1"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4"/>
        <v>#REF!</v>
      </c>
      <c r="AI1321" s="43" t="str">
        <f ca="1">_xll.BInterpol('Base IPCA'!$C$3:$C$13,'Base IPCA'!$E$3:$E$13,AH1321,"Cubic","Extrapolate=Linear","MultiX=Average","Skip=True","Sort=True")</f>
        <v>#N/A Invalid Parameter: Interpolation value</v>
      </c>
      <c r="AJ1321" s="43" t="str">
        <f ca="1"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4"/>
        <v>#REF!</v>
      </c>
      <c r="AI1322" s="43" t="str">
        <f ca="1">_xll.BInterpol('Base IPCA'!$C$3:$C$13,'Base IPCA'!$E$3:$E$13,AH1322,"Cubic","Extrapolate=Linear","MultiX=Average","Skip=True","Sort=True")</f>
        <v>#N/A Invalid Parameter: Interpolation value</v>
      </c>
      <c r="AJ1322" s="43" t="str">
        <f ca="1"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4"/>
        <v>#REF!</v>
      </c>
      <c r="AI1323" s="43" t="str">
        <f ca="1">_xll.BInterpol('Base IPCA'!$C$3:$C$13,'Base IPCA'!$E$3:$E$13,AH1323,"Cubic","Extrapolate=Linear","MultiX=Average","Skip=True","Sort=True")</f>
        <v>#N/A Invalid Parameter: Interpolation value</v>
      </c>
      <c r="AJ1323" s="43" t="str">
        <f ca="1"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4"/>
        <v>#REF!</v>
      </c>
      <c r="AI1324" s="43" t="str">
        <f ca="1">_xll.BInterpol('Base IPCA'!$C$3:$C$13,'Base IPCA'!$E$3:$E$13,AH1324,"Cubic","Extrapolate=Linear","MultiX=Average","Skip=True","Sort=True")</f>
        <v>#N/A Invalid Parameter: Interpolation value</v>
      </c>
      <c r="AJ1324" s="43" t="str">
        <f ca="1"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4"/>
        <v>#REF!</v>
      </c>
      <c r="AI1325" s="43" t="str">
        <f ca="1">_xll.BInterpol('Base IPCA'!$C$3:$C$13,'Base IPCA'!$E$3:$E$13,AH1325,"Cubic","Extrapolate=Linear","MultiX=Average","Skip=True","Sort=True")</f>
        <v>#N/A Invalid Parameter: Interpolation value</v>
      </c>
      <c r="AJ1325" s="43" t="str">
        <f ca="1"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4"/>
        <v>#REF!</v>
      </c>
      <c r="AI1326" s="43" t="str">
        <f ca="1">_xll.BInterpol('Base IPCA'!$C$3:$C$13,'Base IPCA'!$E$3:$E$13,AH1326,"Cubic","Extrapolate=Linear","MultiX=Average","Skip=True","Sort=True")</f>
        <v>#N/A Invalid Parameter: Interpolation value</v>
      </c>
      <c r="AJ1326" s="43" t="str">
        <f ca="1"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4"/>
        <v>#REF!</v>
      </c>
      <c r="AI1327" s="43" t="str">
        <f ca="1">_xll.BInterpol('Base IPCA'!$C$3:$C$13,'Base IPCA'!$E$3:$E$13,AH1327,"Cubic","Extrapolate=Linear","MultiX=Average","Skip=True","Sort=True")</f>
        <v>#N/A Invalid Parameter: Interpolation value</v>
      </c>
      <c r="AJ1327" s="43" t="str">
        <f ca="1"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4"/>
        <v>#REF!</v>
      </c>
      <c r="AI1328" s="43" t="str">
        <f ca="1">_xll.BInterpol('Base IPCA'!$C$3:$C$13,'Base IPCA'!$E$3:$E$13,AH1328,"Cubic","Extrapolate=Linear","MultiX=Average","Skip=True","Sort=True")</f>
        <v>#N/A Invalid Parameter: Interpolation value</v>
      </c>
      <c r="AJ1328" s="43" t="str">
        <f ca="1"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4"/>
        <v>#REF!</v>
      </c>
      <c r="AI1329" s="43" t="str">
        <f ca="1">_xll.BInterpol('Base IPCA'!$C$3:$C$13,'Base IPCA'!$E$3:$E$13,AH1329,"Cubic","Extrapolate=Linear","MultiX=Average","Skip=True","Sort=True")</f>
        <v>#N/A Invalid Parameter: Interpolation value</v>
      </c>
      <c r="AJ1329" s="43" t="str">
        <f ca="1"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4"/>
        <v>#REF!</v>
      </c>
      <c r="AI1330" s="43" t="str">
        <f ca="1">_xll.BInterpol('Base IPCA'!$C$3:$C$13,'Base IPCA'!$E$3:$E$13,AH1330,"Cubic","Extrapolate=Linear","MultiX=Average","Skip=True","Sort=True")</f>
        <v>#N/A Invalid Parameter: Interpolation value</v>
      </c>
      <c r="AJ1330" s="43" t="str">
        <f ca="1"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4"/>
        <v>#REF!</v>
      </c>
      <c r="AI1331" s="43" t="str">
        <f ca="1">_xll.BInterpol('Base IPCA'!$C$3:$C$13,'Base IPCA'!$E$3:$E$13,AH1331,"Cubic","Extrapolate=Linear","MultiX=Average","Skip=True","Sort=True")</f>
        <v>#N/A Invalid Parameter: Interpolation value</v>
      </c>
      <c r="AJ1331" s="43" t="str">
        <f ca="1"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4"/>
        <v>#REF!</v>
      </c>
      <c r="AI1332" s="43" t="str">
        <f ca="1">_xll.BInterpol('Base IPCA'!$C$3:$C$13,'Base IPCA'!$E$3:$E$13,AH1332,"Cubic","Extrapolate=Linear","MultiX=Average","Skip=True","Sort=True")</f>
        <v>#N/A Invalid Parameter: Interpolation value</v>
      </c>
      <c r="AJ1332" s="43" t="str">
        <f ca="1"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4"/>
        <v>#REF!</v>
      </c>
      <c r="AI1333" s="43" t="str">
        <f ca="1">_xll.BInterpol('Base IPCA'!$C$3:$C$13,'Base IPCA'!$E$3:$E$13,AH1333,"Cubic","Extrapolate=Linear","MultiX=Average","Skip=True","Sort=True")</f>
        <v>#N/A Invalid Parameter: Interpolation value</v>
      </c>
      <c r="AJ1333" s="43" t="str">
        <f ca="1"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4"/>
        <v>#REF!</v>
      </c>
      <c r="AI1334" s="43" t="str">
        <f ca="1">_xll.BInterpol('Base IPCA'!$C$3:$C$13,'Base IPCA'!$E$3:$E$13,AH1334,"Cubic","Extrapolate=Linear","MultiX=Average","Skip=True","Sort=True")</f>
        <v>#N/A Invalid Parameter: Interpolation value</v>
      </c>
      <c r="AJ1334" s="43" t="str">
        <f ca="1"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4"/>
        <v>#REF!</v>
      </c>
      <c r="AI1335" s="43" t="str">
        <f ca="1">_xll.BInterpol('Base IPCA'!$C$3:$C$13,'Base IPCA'!$E$3:$E$13,AH1335,"Cubic","Extrapolate=Linear","MultiX=Average","Skip=True","Sort=True")</f>
        <v>#N/A Invalid Parameter: Interpolation value</v>
      </c>
      <c r="AJ1335" s="43" t="str">
        <f ca="1"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4"/>
        <v>#REF!</v>
      </c>
      <c r="AI1336" s="43" t="str">
        <f ca="1">_xll.BInterpol('Base IPCA'!$C$3:$C$13,'Base IPCA'!$E$3:$E$13,AH1336,"Cubic","Extrapolate=Linear","MultiX=Average","Skip=True","Sort=True")</f>
        <v>#N/A Invalid Parameter: Interpolation value</v>
      </c>
      <c r="AJ1336" s="43" t="str">
        <f ca="1"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4"/>
        <v>#REF!</v>
      </c>
      <c r="AI1337" s="43" t="str">
        <f ca="1">_xll.BInterpol('Base IPCA'!$C$3:$C$13,'Base IPCA'!$E$3:$E$13,AH1337,"Cubic","Extrapolate=Linear","MultiX=Average","Skip=True","Sort=True")</f>
        <v>#N/A Invalid Parameter: Interpolation value</v>
      </c>
      <c r="AJ1337" s="43" t="str">
        <f ca="1"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4"/>
        <v>#REF!</v>
      </c>
      <c r="AI1338" s="43" t="str">
        <f ca="1">_xll.BInterpol('Base IPCA'!$C$3:$C$13,'Base IPCA'!$E$3:$E$13,AH1338,"Cubic","Extrapolate=Linear","MultiX=Average","Skip=True","Sort=True")</f>
        <v>#N/A Invalid Parameter: Interpolation value</v>
      </c>
      <c r="AJ1338" s="43" t="str">
        <f ca="1"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4"/>
        <v>#REF!</v>
      </c>
      <c r="AI1339" s="43" t="str">
        <f ca="1">_xll.BInterpol('Base IPCA'!$C$3:$C$13,'Base IPCA'!$E$3:$E$13,AH1339,"Cubic","Extrapolate=Linear","MultiX=Average","Skip=True","Sort=True")</f>
        <v>#N/A Invalid Parameter: Interpolation value</v>
      </c>
      <c r="AJ1339" s="43" t="str">
        <f ca="1"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4"/>
        <v>#REF!</v>
      </c>
      <c r="AI1340" s="43" t="str">
        <f ca="1">_xll.BInterpol('Base IPCA'!$C$3:$C$13,'Base IPCA'!$E$3:$E$13,AH1340,"Cubic","Extrapolate=Linear","MultiX=Average","Skip=True","Sort=True")</f>
        <v>#N/A Invalid Parameter: Interpolation value</v>
      </c>
      <c r="AJ1340" s="43" t="str">
        <f ca="1"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4"/>
        <v>#REF!</v>
      </c>
      <c r="AI1341" s="43" t="str">
        <f ca="1">_xll.BInterpol('Base IPCA'!$C$3:$C$13,'Base IPCA'!$E$3:$E$13,AH1341,"Cubic","Extrapolate=Linear","MultiX=Average","Skip=True","Sort=True")</f>
        <v>#N/A Invalid Parameter: Interpolation value</v>
      </c>
      <c r="AJ1341" s="43" t="str">
        <f ca="1"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4"/>
        <v>#REF!</v>
      </c>
      <c r="AI1342" s="43" t="str">
        <f ca="1">_xll.BInterpol('Base IPCA'!$C$3:$C$13,'Base IPCA'!$E$3:$E$13,AH1342,"Cubic","Extrapolate=Linear","MultiX=Average","Skip=True","Sort=True")</f>
        <v>#N/A Invalid Parameter: Interpolation value</v>
      </c>
      <c r="AJ1342" s="43" t="str">
        <f ca="1"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4"/>
        <v>#REF!</v>
      </c>
      <c r="AI1343" s="43" t="str">
        <f ca="1">_xll.BInterpol('Base IPCA'!$C$3:$C$13,'Base IPCA'!$E$3:$E$13,AH1343,"Cubic","Extrapolate=Linear","MultiX=Average","Skip=True","Sort=True")</f>
        <v>#N/A Invalid Parameter: Interpolation value</v>
      </c>
      <c r="AJ1343" s="43" t="str">
        <f ca="1"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4"/>
        <v>#REF!</v>
      </c>
      <c r="AI1344" s="43" t="str">
        <f ca="1">_xll.BInterpol('Base IPCA'!$C$3:$C$13,'Base IPCA'!$E$3:$E$13,AH1344,"Cubic","Extrapolate=Linear","MultiX=Average","Skip=True","Sort=True")</f>
        <v>#N/A Invalid Parameter: Interpolation value</v>
      </c>
      <c r="AJ1344" s="43" t="str">
        <f ca="1"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4"/>
        <v>#REF!</v>
      </c>
      <c r="AI1345" s="43" t="str">
        <f ca="1">_xll.BInterpol('Base IPCA'!$C$3:$C$13,'Base IPCA'!$E$3:$E$13,AH1345,"Cubic","Extrapolate=Linear","MultiX=Average","Skip=True","Sort=True")</f>
        <v>#N/A Invalid Parameter: Interpolation value</v>
      </c>
      <c r="AJ1345" s="43" t="str">
        <f ca="1"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4"/>
        <v>#REF!</v>
      </c>
      <c r="AI1346" s="43" t="str">
        <f ca="1">_xll.BInterpol('Base IPCA'!$C$3:$C$13,'Base IPCA'!$E$3:$E$13,AH1346,"Cubic","Extrapolate=Linear","MultiX=Average","Skip=True","Sort=True")</f>
        <v>#N/A Invalid Parameter: Interpolation value</v>
      </c>
      <c r="AJ1346" s="43" t="str">
        <f ca="1"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4"/>
        <v>#REF!</v>
      </c>
      <c r="AI1347" s="43" t="str">
        <f ca="1">_xll.BInterpol('Base IPCA'!$C$3:$C$13,'Base IPCA'!$E$3:$E$13,AH1347,"Cubic","Extrapolate=Linear","MultiX=Average","Skip=True","Sort=True")</f>
        <v>#N/A Invalid Parameter: Interpolation value</v>
      </c>
      <c r="AJ1347" s="43" t="str">
        <f ca="1"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4"/>
        <v>#REF!</v>
      </c>
      <c r="AI1348" s="43" t="str">
        <f ca="1">_xll.BInterpol('Base IPCA'!$C$3:$C$13,'Base IPCA'!$E$3:$E$13,AH1348,"Cubic","Extrapolate=Linear","MultiX=Average","Skip=True","Sort=True")</f>
        <v>#N/A Invalid Parameter: Interpolation value</v>
      </c>
      <c r="AJ1348" s="43" t="str">
        <f ca="1"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4"/>
        <v>#REF!</v>
      </c>
      <c r="AI1349" s="43" t="str">
        <f ca="1">_xll.BInterpol('Base IPCA'!$C$3:$C$13,'Base IPCA'!$E$3:$E$13,AH1349,"Cubic","Extrapolate=Linear","MultiX=Average","Skip=True","Sort=True")</f>
        <v>#N/A Invalid Parameter: Interpolation value</v>
      </c>
      <c r="AJ1349" s="43" t="str">
        <f ca="1"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5">AH1349+1</f>
        <v>#REF!</v>
      </c>
      <c r="AI1350" s="43" t="str">
        <f ca="1">_xll.BInterpol('Base IPCA'!$C$3:$C$13,'Base IPCA'!$E$3:$E$13,AH1350,"Cubic","Extrapolate=Linear","MultiX=Average","Skip=True","Sort=True")</f>
        <v>#N/A Invalid Parameter: Interpolation value</v>
      </c>
      <c r="AJ1350" s="43" t="str">
        <f ca="1"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5"/>
        <v>#REF!</v>
      </c>
      <c r="AI1351" s="43" t="str">
        <f ca="1">_xll.BInterpol('Base IPCA'!$C$3:$C$13,'Base IPCA'!$E$3:$E$13,AH1351,"Cubic","Extrapolate=Linear","MultiX=Average","Skip=True","Sort=True")</f>
        <v>#N/A Invalid Parameter: Interpolation value</v>
      </c>
      <c r="AJ1351" s="43" t="str">
        <f ca="1"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5"/>
        <v>#REF!</v>
      </c>
      <c r="AI1352" s="43" t="str">
        <f ca="1">_xll.BInterpol('Base IPCA'!$C$3:$C$13,'Base IPCA'!$E$3:$E$13,AH1352,"Cubic","Extrapolate=Linear","MultiX=Average","Skip=True","Sort=True")</f>
        <v>#N/A Invalid Parameter: Interpolation value</v>
      </c>
      <c r="AJ1352" s="43" t="str">
        <f ca="1"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5"/>
        <v>#REF!</v>
      </c>
      <c r="AI1353" s="43" t="str">
        <f ca="1">_xll.BInterpol('Base IPCA'!$C$3:$C$13,'Base IPCA'!$E$3:$E$13,AH1353,"Cubic","Extrapolate=Linear","MultiX=Average","Skip=True","Sort=True")</f>
        <v>#N/A Invalid Parameter: Interpolation value</v>
      </c>
      <c r="AJ1353" s="43" t="str">
        <f ca="1"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5"/>
        <v>#REF!</v>
      </c>
      <c r="AI1354" s="43" t="str">
        <f ca="1">_xll.BInterpol('Base IPCA'!$C$3:$C$13,'Base IPCA'!$E$3:$E$13,AH1354,"Cubic","Extrapolate=Linear","MultiX=Average","Skip=True","Sort=True")</f>
        <v>#N/A Invalid Parameter: Interpolation value</v>
      </c>
      <c r="AJ1354" s="43" t="str">
        <f ca="1"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5"/>
        <v>#REF!</v>
      </c>
      <c r="AI1355" s="43" t="str">
        <f ca="1">_xll.BInterpol('Base IPCA'!$C$3:$C$13,'Base IPCA'!$E$3:$E$13,AH1355,"Cubic","Extrapolate=Linear","MultiX=Average","Skip=True","Sort=True")</f>
        <v>#N/A Invalid Parameter: Interpolation value</v>
      </c>
      <c r="AJ1355" s="43" t="str">
        <f ca="1"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5"/>
        <v>#REF!</v>
      </c>
      <c r="AI1356" s="43" t="str">
        <f ca="1">_xll.BInterpol('Base IPCA'!$C$3:$C$13,'Base IPCA'!$E$3:$E$13,AH1356,"Cubic","Extrapolate=Linear","MultiX=Average","Skip=True","Sort=True")</f>
        <v>#N/A Invalid Parameter: Interpolation value</v>
      </c>
      <c r="AJ1356" s="43" t="str">
        <f ca="1"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5"/>
        <v>#REF!</v>
      </c>
      <c r="AI1357" s="43" t="str">
        <f ca="1">_xll.BInterpol('Base IPCA'!$C$3:$C$13,'Base IPCA'!$E$3:$E$13,AH1357,"Cubic","Extrapolate=Linear","MultiX=Average","Skip=True","Sort=True")</f>
        <v>#N/A Invalid Parameter: Interpolation value</v>
      </c>
      <c r="AJ1357" s="43" t="str">
        <f ca="1"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5"/>
        <v>#REF!</v>
      </c>
      <c r="AI1358" s="43" t="str">
        <f ca="1">_xll.BInterpol('Base IPCA'!$C$3:$C$13,'Base IPCA'!$E$3:$E$13,AH1358,"Cubic","Extrapolate=Linear","MultiX=Average","Skip=True","Sort=True")</f>
        <v>#N/A Invalid Parameter: Interpolation value</v>
      </c>
      <c r="AJ1358" s="43" t="str">
        <f ca="1"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5"/>
        <v>#REF!</v>
      </c>
      <c r="AI1359" s="43" t="str">
        <f ca="1">_xll.BInterpol('Base IPCA'!$C$3:$C$13,'Base IPCA'!$E$3:$E$13,AH1359,"Cubic","Extrapolate=Linear","MultiX=Average","Skip=True","Sort=True")</f>
        <v>#N/A Invalid Parameter: Interpolation value</v>
      </c>
      <c r="AJ1359" s="43" t="str">
        <f ca="1"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5"/>
        <v>#REF!</v>
      </c>
      <c r="AI1360" s="43" t="str">
        <f ca="1">_xll.BInterpol('Base IPCA'!$C$3:$C$13,'Base IPCA'!$E$3:$E$13,AH1360,"Cubic","Extrapolate=Linear","MultiX=Average","Skip=True","Sort=True")</f>
        <v>#N/A Invalid Parameter: Interpolation value</v>
      </c>
      <c r="AJ1360" s="43" t="str">
        <f ca="1"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5"/>
        <v>#REF!</v>
      </c>
      <c r="AI1361" s="43" t="str">
        <f ca="1">_xll.BInterpol('Base IPCA'!$C$3:$C$13,'Base IPCA'!$E$3:$E$13,AH1361,"Cubic","Extrapolate=Linear","MultiX=Average","Skip=True","Sort=True")</f>
        <v>#N/A Invalid Parameter: Interpolation value</v>
      </c>
      <c r="AJ1361" s="43" t="str">
        <f ca="1"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5"/>
        <v>#REF!</v>
      </c>
      <c r="AI1362" s="43" t="str">
        <f ca="1">_xll.BInterpol('Base IPCA'!$C$3:$C$13,'Base IPCA'!$E$3:$E$13,AH1362,"Cubic","Extrapolate=Linear","MultiX=Average","Skip=True","Sort=True")</f>
        <v>#N/A Invalid Parameter: Interpolation value</v>
      </c>
      <c r="AJ1362" s="43" t="str">
        <f ca="1"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5"/>
        <v>#REF!</v>
      </c>
      <c r="AI1363" s="43" t="str">
        <f ca="1">_xll.BInterpol('Base IPCA'!$C$3:$C$13,'Base IPCA'!$E$3:$E$13,AH1363,"Cubic","Extrapolate=Linear","MultiX=Average","Skip=True","Sort=True")</f>
        <v>#N/A Invalid Parameter: Interpolation value</v>
      </c>
      <c r="AJ1363" s="43" t="str">
        <f ca="1"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5"/>
        <v>#REF!</v>
      </c>
      <c r="AI1364" s="43" t="str">
        <f ca="1">_xll.BInterpol('Base IPCA'!$C$3:$C$13,'Base IPCA'!$E$3:$E$13,AH1364,"Cubic","Extrapolate=Linear","MultiX=Average","Skip=True","Sort=True")</f>
        <v>#N/A Invalid Parameter: Interpolation value</v>
      </c>
      <c r="AJ1364" s="43" t="str">
        <f ca="1"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5"/>
        <v>#REF!</v>
      </c>
      <c r="AI1365" s="43" t="str">
        <f ca="1">_xll.BInterpol('Base IPCA'!$C$3:$C$13,'Base IPCA'!$E$3:$E$13,AH1365,"Cubic","Extrapolate=Linear","MultiX=Average","Skip=True","Sort=True")</f>
        <v>#N/A Invalid Parameter: Interpolation value</v>
      </c>
      <c r="AJ1365" s="43" t="str">
        <f ca="1"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5"/>
        <v>#REF!</v>
      </c>
      <c r="AI1366" s="43" t="str">
        <f ca="1">_xll.BInterpol('Base IPCA'!$C$3:$C$13,'Base IPCA'!$E$3:$E$13,AH1366,"Cubic","Extrapolate=Linear","MultiX=Average","Skip=True","Sort=True")</f>
        <v>#N/A Invalid Parameter: Interpolation value</v>
      </c>
      <c r="AJ1366" s="43" t="str">
        <f ca="1"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5"/>
        <v>#REF!</v>
      </c>
      <c r="AI1367" s="43" t="str">
        <f ca="1">_xll.BInterpol('Base IPCA'!$C$3:$C$13,'Base IPCA'!$E$3:$E$13,AH1367,"Cubic","Extrapolate=Linear","MultiX=Average","Skip=True","Sort=True")</f>
        <v>#N/A Invalid Parameter: Interpolation value</v>
      </c>
      <c r="AJ1367" s="43" t="str">
        <f ca="1"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5"/>
        <v>#REF!</v>
      </c>
      <c r="AI1368" s="43" t="str">
        <f ca="1">_xll.BInterpol('Base IPCA'!$C$3:$C$13,'Base IPCA'!$E$3:$E$13,AH1368,"Cubic","Extrapolate=Linear","MultiX=Average","Skip=True","Sort=True")</f>
        <v>#N/A Invalid Parameter: Interpolation value</v>
      </c>
      <c r="AJ1368" s="43" t="str">
        <f ca="1"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5"/>
        <v>#REF!</v>
      </c>
      <c r="AI1369" s="43" t="str">
        <f ca="1">_xll.BInterpol('Base IPCA'!$C$3:$C$13,'Base IPCA'!$E$3:$E$13,AH1369,"Cubic","Extrapolate=Linear","MultiX=Average","Skip=True","Sort=True")</f>
        <v>#N/A Invalid Parameter: Interpolation value</v>
      </c>
      <c r="AJ1369" s="43" t="str">
        <f ca="1"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5"/>
        <v>#REF!</v>
      </c>
      <c r="AI1370" s="43" t="str">
        <f ca="1">_xll.BInterpol('Base IPCA'!$C$3:$C$13,'Base IPCA'!$E$3:$E$13,AH1370,"Cubic","Extrapolate=Linear","MultiX=Average","Skip=True","Sort=True")</f>
        <v>#N/A Invalid Parameter: Interpolation value</v>
      </c>
      <c r="AJ1370" s="43" t="str">
        <f ca="1"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5"/>
        <v>#REF!</v>
      </c>
      <c r="AI1371" s="43" t="str">
        <f ca="1">_xll.BInterpol('Base IPCA'!$C$3:$C$13,'Base IPCA'!$E$3:$E$13,AH1371,"Cubic","Extrapolate=Linear","MultiX=Average","Skip=True","Sort=True")</f>
        <v>#N/A Invalid Parameter: Interpolation value</v>
      </c>
      <c r="AJ1371" s="43" t="str">
        <f ca="1"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5"/>
        <v>#REF!</v>
      </c>
      <c r="AI1372" s="43" t="str">
        <f ca="1">_xll.BInterpol('Base IPCA'!$C$3:$C$13,'Base IPCA'!$E$3:$E$13,AH1372,"Cubic","Extrapolate=Linear","MultiX=Average","Skip=True","Sort=True")</f>
        <v>#N/A Invalid Parameter: Interpolation value</v>
      </c>
      <c r="AJ1372" s="43" t="str">
        <f ca="1"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5"/>
        <v>#REF!</v>
      </c>
      <c r="AI1373" s="43" t="str">
        <f ca="1">_xll.BInterpol('Base IPCA'!$C$3:$C$13,'Base IPCA'!$E$3:$E$13,AH1373,"Cubic","Extrapolate=Linear","MultiX=Average","Skip=True","Sort=True")</f>
        <v>#N/A Invalid Parameter: Interpolation value</v>
      </c>
      <c r="AJ1373" s="43" t="str">
        <f ca="1"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5"/>
        <v>#REF!</v>
      </c>
      <c r="AI1374" s="43" t="str">
        <f ca="1">_xll.BInterpol('Base IPCA'!$C$3:$C$13,'Base IPCA'!$E$3:$E$13,AH1374,"Cubic","Extrapolate=Linear","MultiX=Average","Skip=True","Sort=True")</f>
        <v>#N/A Invalid Parameter: Interpolation value</v>
      </c>
      <c r="AJ1374" s="43" t="str">
        <f ca="1"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5"/>
        <v>#REF!</v>
      </c>
      <c r="AI1375" s="43" t="str">
        <f ca="1">_xll.BInterpol('Base IPCA'!$C$3:$C$13,'Base IPCA'!$E$3:$E$13,AH1375,"Cubic","Extrapolate=Linear","MultiX=Average","Skip=True","Sort=True")</f>
        <v>#N/A Invalid Parameter: Interpolation value</v>
      </c>
      <c r="AJ1375" s="43" t="str">
        <f ca="1"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5"/>
        <v>#REF!</v>
      </c>
      <c r="AI1376" s="43" t="str">
        <f ca="1">_xll.BInterpol('Base IPCA'!$C$3:$C$13,'Base IPCA'!$E$3:$E$13,AH1376,"Cubic","Extrapolate=Linear","MultiX=Average","Skip=True","Sort=True")</f>
        <v>#N/A Invalid Parameter: Interpolation value</v>
      </c>
      <c r="AJ1376" s="43" t="str">
        <f ca="1"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5"/>
        <v>#REF!</v>
      </c>
      <c r="AI1377" s="43" t="str">
        <f ca="1">_xll.BInterpol('Base IPCA'!$C$3:$C$13,'Base IPCA'!$E$3:$E$13,AH1377,"Cubic","Extrapolate=Linear","MultiX=Average","Skip=True","Sort=True")</f>
        <v>#N/A Invalid Parameter: Interpolation value</v>
      </c>
      <c r="AJ1377" s="43" t="str">
        <f ca="1"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5"/>
        <v>#REF!</v>
      </c>
      <c r="AI1378" s="43" t="str">
        <f ca="1">_xll.BInterpol('Base IPCA'!$C$3:$C$13,'Base IPCA'!$E$3:$E$13,AH1378,"Cubic","Extrapolate=Linear","MultiX=Average","Skip=True","Sort=True")</f>
        <v>#N/A Invalid Parameter: Interpolation value</v>
      </c>
      <c r="AJ1378" s="43" t="str">
        <f ca="1"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5"/>
        <v>#REF!</v>
      </c>
      <c r="AI1379" s="43" t="str">
        <f ca="1">_xll.BInterpol('Base IPCA'!$C$3:$C$13,'Base IPCA'!$E$3:$E$13,AH1379,"Cubic","Extrapolate=Linear","MultiX=Average","Skip=True","Sort=True")</f>
        <v>#N/A Invalid Parameter: Interpolation value</v>
      </c>
      <c r="AJ1379" s="43" t="str">
        <f ca="1"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5"/>
        <v>#REF!</v>
      </c>
      <c r="AI1380" s="43" t="str">
        <f ca="1">_xll.BInterpol('Base IPCA'!$C$3:$C$13,'Base IPCA'!$E$3:$E$13,AH1380,"Cubic","Extrapolate=Linear","MultiX=Average","Skip=True","Sort=True")</f>
        <v>#N/A Invalid Parameter: Interpolation value</v>
      </c>
      <c r="AJ1380" s="43" t="str">
        <f ca="1"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5"/>
        <v>#REF!</v>
      </c>
      <c r="AI1381" s="43" t="str">
        <f ca="1">_xll.BInterpol('Base IPCA'!$C$3:$C$13,'Base IPCA'!$E$3:$E$13,AH1381,"Cubic","Extrapolate=Linear","MultiX=Average","Skip=True","Sort=True")</f>
        <v>#N/A Invalid Parameter: Interpolation value</v>
      </c>
      <c r="AJ1381" s="43" t="str">
        <f ca="1"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5"/>
        <v>#REF!</v>
      </c>
      <c r="AI1382" s="43" t="str">
        <f ca="1">_xll.BInterpol('Base IPCA'!$C$3:$C$13,'Base IPCA'!$E$3:$E$13,AH1382,"Cubic","Extrapolate=Linear","MultiX=Average","Skip=True","Sort=True")</f>
        <v>#N/A Invalid Parameter: Interpolation value</v>
      </c>
      <c r="AJ1382" s="43" t="str">
        <f ca="1"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5"/>
        <v>#REF!</v>
      </c>
      <c r="AI1383" s="43" t="str">
        <f ca="1">_xll.BInterpol('Base IPCA'!$C$3:$C$13,'Base IPCA'!$E$3:$E$13,AH1383,"Cubic","Extrapolate=Linear","MultiX=Average","Skip=True","Sort=True")</f>
        <v>#N/A Invalid Parameter: Interpolation value</v>
      </c>
      <c r="AJ1383" s="43" t="str">
        <f ca="1"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5"/>
        <v>#REF!</v>
      </c>
      <c r="AI1384" s="43" t="str">
        <f ca="1">_xll.BInterpol('Base IPCA'!$C$3:$C$13,'Base IPCA'!$E$3:$E$13,AH1384,"Cubic","Extrapolate=Linear","MultiX=Average","Skip=True","Sort=True")</f>
        <v>#N/A Invalid Parameter: Interpolation value</v>
      </c>
      <c r="AJ1384" s="43" t="str">
        <f ca="1"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5"/>
        <v>#REF!</v>
      </c>
      <c r="AI1385" s="43" t="str">
        <f ca="1">_xll.BInterpol('Base IPCA'!$C$3:$C$13,'Base IPCA'!$E$3:$E$13,AH1385,"Cubic","Extrapolate=Linear","MultiX=Average","Skip=True","Sort=True")</f>
        <v>#N/A Invalid Parameter: Interpolation value</v>
      </c>
      <c r="AJ1385" s="43" t="str">
        <f ca="1"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5"/>
        <v>#REF!</v>
      </c>
      <c r="AI1386" s="43" t="str">
        <f ca="1">_xll.BInterpol('Base IPCA'!$C$3:$C$13,'Base IPCA'!$E$3:$E$13,AH1386,"Cubic","Extrapolate=Linear","MultiX=Average","Skip=True","Sort=True")</f>
        <v>#N/A Invalid Parameter: Interpolation value</v>
      </c>
      <c r="AJ1386" s="43" t="str">
        <f ca="1"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5"/>
        <v>#REF!</v>
      </c>
      <c r="AI1387" s="43" t="str">
        <f ca="1">_xll.BInterpol('Base IPCA'!$C$3:$C$13,'Base IPCA'!$E$3:$E$13,AH1387,"Cubic","Extrapolate=Linear","MultiX=Average","Skip=True","Sort=True")</f>
        <v>#N/A Invalid Parameter: Interpolation value</v>
      </c>
      <c r="AJ1387" s="43" t="str">
        <f ca="1"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5"/>
        <v>#REF!</v>
      </c>
      <c r="AI1388" s="43" t="str">
        <f ca="1">_xll.BInterpol('Base IPCA'!$C$3:$C$13,'Base IPCA'!$E$3:$E$13,AH1388,"Cubic","Extrapolate=Linear","MultiX=Average","Skip=True","Sort=True")</f>
        <v>#N/A Invalid Parameter: Interpolation value</v>
      </c>
      <c r="AJ1388" s="43" t="str">
        <f ca="1"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5"/>
        <v>#REF!</v>
      </c>
      <c r="AI1389" s="43" t="str">
        <f ca="1">_xll.BInterpol('Base IPCA'!$C$3:$C$13,'Base IPCA'!$E$3:$E$13,AH1389,"Cubic","Extrapolate=Linear","MultiX=Average","Skip=True","Sort=True")</f>
        <v>#N/A Invalid Parameter: Interpolation value</v>
      </c>
      <c r="AJ1389" s="43" t="str">
        <f ca="1"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5"/>
        <v>#REF!</v>
      </c>
      <c r="AI1390" s="43" t="str">
        <f ca="1">_xll.BInterpol('Base IPCA'!$C$3:$C$13,'Base IPCA'!$E$3:$E$13,AH1390,"Cubic","Extrapolate=Linear","MultiX=Average","Skip=True","Sort=True")</f>
        <v>#N/A Invalid Parameter: Interpolation value</v>
      </c>
      <c r="AJ1390" s="43" t="str">
        <f ca="1"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5"/>
        <v>#REF!</v>
      </c>
      <c r="AI1391" s="43" t="str">
        <f ca="1">_xll.BInterpol('Base IPCA'!$C$3:$C$13,'Base IPCA'!$E$3:$E$13,AH1391,"Cubic","Extrapolate=Linear","MultiX=Average","Skip=True","Sort=True")</f>
        <v>#N/A Invalid Parameter: Interpolation value</v>
      </c>
      <c r="AJ1391" s="43" t="str">
        <f ca="1"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5"/>
        <v>#REF!</v>
      </c>
      <c r="AI1392" s="43" t="str">
        <f ca="1">_xll.BInterpol('Base IPCA'!$C$3:$C$13,'Base IPCA'!$E$3:$E$13,AH1392,"Cubic","Extrapolate=Linear","MultiX=Average","Skip=True","Sort=True")</f>
        <v>#N/A Invalid Parameter: Interpolation value</v>
      </c>
      <c r="AJ1392" s="43" t="str">
        <f ca="1"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5"/>
        <v>#REF!</v>
      </c>
      <c r="AI1393" s="43" t="str">
        <f ca="1">_xll.BInterpol('Base IPCA'!$C$3:$C$13,'Base IPCA'!$E$3:$E$13,AH1393,"Cubic","Extrapolate=Linear","MultiX=Average","Skip=True","Sort=True")</f>
        <v>#N/A Invalid Parameter: Interpolation value</v>
      </c>
      <c r="AJ1393" s="43" t="str">
        <f ca="1"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5"/>
        <v>#REF!</v>
      </c>
      <c r="AI1394" s="43" t="str">
        <f ca="1">_xll.BInterpol('Base IPCA'!$C$3:$C$13,'Base IPCA'!$E$3:$E$13,AH1394,"Cubic","Extrapolate=Linear","MultiX=Average","Skip=True","Sort=True")</f>
        <v>#N/A Invalid Parameter: Interpolation value</v>
      </c>
      <c r="AJ1394" s="43" t="str">
        <f ca="1"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5"/>
        <v>#REF!</v>
      </c>
      <c r="AI1395" s="43" t="str">
        <f ca="1">_xll.BInterpol('Base IPCA'!$C$3:$C$13,'Base IPCA'!$E$3:$E$13,AH1395,"Cubic","Extrapolate=Linear","MultiX=Average","Skip=True","Sort=True")</f>
        <v>#N/A Invalid Parameter: Interpolation value</v>
      </c>
      <c r="AJ1395" s="43" t="str">
        <f ca="1"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5"/>
        <v>#REF!</v>
      </c>
      <c r="AI1396" s="43" t="str">
        <f ca="1">_xll.BInterpol('Base IPCA'!$C$3:$C$13,'Base IPCA'!$E$3:$E$13,AH1396,"Cubic","Extrapolate=Linear","MultiX=Average","Skip=True","Sort=True")</f>
        <v>#N/A Invalid Parameter: Interpolation value</v>
      </c>
      <c r="AJ1396" s="43" t="str">
        <f ca="1"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5"/>
        <v>#REF!</v>
      </c>
      <c r="AI1397" s="43" t="str">
        <f ca="1">_xll.BInterpol('Base IPCA'!$C$3:$C$13,'Base IPCA'!$E$3:$E$13,AH1397,"Cubic","Extrapolate=Linear","MultiX=Average","Skip=True","Sort=True")</f>
        <v>#N/A Invalid Parameter: Interpolation value</v>
      </c>
      <c r="AJ1397" s="43" t="str">
        <f ca="1"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5"/>
        <v>#REF!</v>
      </c>
      <c r="AI1398" s="43" t="str">
        <f ca="1">_xll.BInterpol('Base IPCA'!$C$3:$C$13,'Base IPCA'!$E$3:$E$13,AH1398,"Cubic","Extrapolate=Linear","MultiX=Average","Skip=True","Sort=True")</f>
        <v>#N/A Invalid Parameter: Interpolation value</v>
      </c>
      <c r="AJ1398" s="43" t="str">
        <f ca="1"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5"/>
        <v>#REF!</v>
      </c>
      <c r="AI1399" s="43" t="str">
        <f ca="1">_xll.BInterpol('Base IPCA'!$C$3:$C$13,'Base IPCA'!$E$3:$E$13,AH1399,"Cubic","Extrapolate=Linear","MultiX=Average","Skip=True","Sort=True")</f>
        <v>#N/A Invalid Parameter: Interpolation value</v>
      </c>
      <c r="AJ1399" s="43" t="str">
        <f ca="1"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5"/>
        <v>#REF!</v>
      </c>
      <c r="AI1400" s="43" t="str">
        <f ca="1">_xll.BInterpol('Base IPCA'!$C$3:$C$13,'Base IPCA'!$E$3:$E$13,AH1400,"Cubic","Extrapolate=Linear","MultiX=Average","Skip=True","Sort=True")</f>
        <v>#N/A Invalid Parameter: Interpolation value</v>
      </c>
      <c r="AJ1400" s="43" t="str">
        <f ca="1"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5"/>
        <v>#REF!</v>
      </c>
      <c r="AI1401" s="43" t="str">
        <f ca="1">_xll.BInterpol('Base IPCA'!$C$3:$C$13,'Base IPCA'!$E$3:$E$13,AH1401,"Cubic","Extrapolate=Linear","MultiX=Average","Skip=True","Sort=True")</f>
        <v>#N/A Invalid Parameter: Interpolation value</v>
      </c>
      <c r="AJ1401" s="43" t="str">
        <f ca="1"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5"/>
        <v>#REF!</v>
      </c>
      <c r="AI1402" s="43" t="str">
        <f ca="1">_xll.BInterpol('Base IPCA'!$C$3:$C$13,'Base IPCA'!$E$3:$E$13,AH1402,"Cubic","Extrapolate=Linear","MultiX=Average","Skip=True","Sort=True")</f>
        <v>#N/A Invalid Parameter: Interpolation value</v>
      </c>
      <c r="AJ1402" s="43" t="str">
        <f ca="1"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5"/>
        <v>#REF!</v>
      </c>
      <c r="AI1403" s="43" t="str">
        <f ca="1">_xll.BInterpol('Base IPCA'!$C$3:$C$13,'Base IPCA'!$E$3:$E$13,AH1403,"Cubic","Extrapolate=Linear","MultiX=Average","Skip=True","Sort=True")</f>
        <v>#N/A Invalid Parameter: Interpolation value</v>
      </c>
      <c r="AJ1403" s="43" t="str">
        <f ca="1"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5"/>
        <v>#REF!</v>
      </c>
      <c r="AI1404" s="43" t="str">
        <f ca="1">_xll.BInterpol('Base IPCA'!$C$3:$C$13,'Base IPCA'!$E$3:$E$13,AH1404,"Cubic","Extrapolate=Linear","MultiX=Average","Skip=True","Sort=True")</f>
        <v>#N/A Invalid Parameter: Interpolation value</v>
      </c>
      <c r="AJ1404" s="43" t="str">
        <f ca="1"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5"/>
        <v>#REF!</v>
      </c>
      <c r="AI1405" s="43" t="str">
        <f ca="1">_xll.BInterpol('Base IPCA'!$C$3:$C$13,'Base IPCA'!$E$3:$E$13,AH1405,"Cubic","Extrapolate=Linear","MultiX=Average","Skip=True","Sort=True")</f>
        <v>#N/A Invalid Parameter: Interpolation value</v>
      </c>
      <c r="AJ1405" s="43" t="str">
        <f ca="1"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5"/>
        <v>#REF!</v>
      </c>
      <c r="AI1406" s="43" t="str">
        <f ca="1">_xll.BInterpol('Base IPCA'!$C$3:$C$13,'Base IPCA'!$E$3:$E$13,AH1406,"Cubic","Extrapolate=Linear","MultiX=Average","Skip=True","Sort=True")</f>
        <v>#N/A Invalid Parameter: Interpolation value</v>
      </c>
      <c r="AJ1406" s="43" t="str">
        <f ca="1"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5"/>
        <v>#REF!</v>
      </c>
      <c r="AI1407" s="43" t="str">
        <f ca="1">_xll.BInterpol('Base IPCA'!$C$3:$C$13,'Base IPCA'!$E$3:$E$13,AH1407,"Cubic","Extrapolate=Linear","MultiX=Average","Skip=True","Sort=True")</f>
        <v>#N/A Invalid Parameter: Interpolation value</v>
      </c>
      <c r="AJ1407" s="43" t="str">
        <f ca="1"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5"/>
        <v>#REF!</v>
      </c>
      <c r="AI1408" s="43" t="str">
        <f ca="1">_xll.BInterpol('Base IPCA'!$C$3:$C$13,'Base IPCA'!$E$3:$E$13,AH1408,"Cubic","Extrapolate=Linear","MultiX=Average","Skip=True","Sort=True")</f>
        <v>#N/A Invalid Parameter: Interpolation value</v>
      </c>
      <c r="AJ1408" s="43" t="str">
        <f ca="1"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5"/>
        <v>#REF!</v>
      </c>
      <c r="AI1409" s="43" t="str">
        <f ca="1">_xll.BInterpol('Base IPCA'!$C$3:$C$13,'Base IPCA'!$E$3:$E$13,AH1409,"Cubic","Extrapolate=Linear","MultiX=Average","Skip=True","Sort=True")</f>
        <v>#N/A Invalid Parameter: Interpolation value</v>
      </c>
      <c r="AJ1409" s="43" t="str">
        <f ca="1"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5"/>
        <v>#REF!</v>
      </c>
      <c r="AI1410" s="43" t="str">
        <f ca="1">_xll.BInterpol('Base IPCA'!$C$3:$C$13,'Base IPCA'!$E$3:$E$13,AH1410,"Cubic","Extrapolate=Linear","MultiX=Average","Skip=True","Sort=True")</f>
        <v>#N/A Invalid Parameter: Interpolation value</v>
      </c>
      <c r="AJ1410" s="43" t="str">
        <f ca="1"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5"/>
        <v>#REF!</v>
      </c>
      <c r="AI1411" s="43" t="str">
        <f ca="1">_xll.BInterpol('Base IPCA'!$C$3:$C$13,'Base IPCA'!$E$3:$E$13,AH1411,"Cubic","Extrapolate=Linear","MultiX=Average","Skip=True","Sort=True")</f>
        <v>#N/A Invalid Parameter: Interpolation value</v>
      </c>
      <c r="AJ1411" s="43" t="str">
        <f ca="1"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5"/>
        <v>#REF!</v>
      </c>
      <c r="AI1412" s="43" t="str">
        <f ca="1">_xll.BInterpol('Base IPCA'!$C$3:$C$13,'Base IPCA'!$E$3:$E$13,AH1412,"Cubic","Extrapolate=Linear","MultiX=Average","Skip=True","Sort=True")</f>
        <v>#N/A Invalid Parameter: Interpolation value</v>
      </c>
      <c r="AJ1412" s="43" t="str">
        <f ca="1"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5"/>
        <v>#REF!</v>
      </c>
      <c r="AI1413" s="43" t="str">
        <f ca="1">_xll.BInterpol('Base IPCA'!$C$3:$C$13,'Base IPCA'!$E$3:$E$13,AH1413,"Cubic","Extrapolate=Linear","MultiX=Average","Skip=True","Sort=True")</f>
        <v>#N/A Invalid Parameter: Interpolation value</v>
      </c>
      <c r="AJ1413" s="43" t="str">
        <f ca="1"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6">AH1413+1</f>
        <v>#REF!</v>
      </c>
      <c r="AI1414" s="43" t="str">
        <f ca="1">_xll.BInterpol('Base IPCA'!$C$3:$C$13,'Base IPCA'!$E$3:$E$13,AH1414,"Cubic","Extrapolate=Linear","MultiX=Average","Skip=True","Sort=True")</f>
        <v>#N/A Invalid Parameter: Interpolation value</v>
      </c>
      <c r="AJ1414" s="43" t="str">
        <f ca="1"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6"/>
        <v>#REF!</v>
      </c>
      <c r="AI1415" s="43" t="str">
        <f ca="1">_xll.BInterpol('Base IPCA'!$C$3:$C$13,'Base IPCA'!$E$3:$E$13,AH1415,"Cubic","Extrapolate=Linear","MultiX=Average","Skip=True","Sort=True")</f>
        <v>#N/A Invalid Parameter: Interpolation value</v>
      </c>
      <c r="AJ1415" s="43" t="str">
        <f ca="1"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6"/>
        <v>#REF!</v>
      </c>
      <c r="AI1416" s="43" t="str">
        <f ca="1">_xll.BInterpol('Base IPCA'!$C$3:$C$13,'Base IPCA'!$E$3:$E$13,AH1416,"Cubic","Extrapolate=Linear","MultiX=Average","Skip=True","Sort=True")</f>
        <v>#N/A Invalid Parameter: Interpolation value</v>
      </c>
      <c r="AJ1416" s="43" t="str">
        <f ca="1"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6"/>
        <v>#REF!</v>
      </c>
      <c r="AI1417" s="43" t="str">
        <f ca="1">_xll.BInterpol('Base IPCA'!$C$3:$C$13,'Base IPCA'!$E$3:$E$13,AH1417,"Cubic","Extrapolate=Linear","MultiX=Average","Skip=True","Sort=True")</f>
        <v>#N/A Invalid Parameter: Interpolation value</v>
      </c>
      <c r="AJ1417" s="43" t="str">
        <f ca="1"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6"/>
        <v>#REF!</v>
      </c>
      <c r="AI1418" s="43" t="str">
        <f ca="1">_xll.BInterpol('Base IPCA'!$C$3:$C$13,'Base IPCA'!$E$3:$E$13,AH1418,"Cubic","Extrapolate=Linear","MultiX=Average","Skip=True","Sort=True")</f>
        <v>#N/A Invalid Parameter: Interpolation value</v>
      </c>
      <c r="AJ1418" s="43" t="str">
        <f ca="1"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6"/>
        <v>#REF!</v>
      </c>
      <c r="AI1419" s="43" t="str">
        <f ca="1">_xll.BInterpol('Base IPCA'!$C$3:$C$13,'Base IPCA'!$E$3:$E$13,AH1419,"Cubic","Extrapolate=Linear","MultiX=Average","Skip=True","Sort=True")</f>
        <v>#N/A Invalid Parameter: Interpolation value</v>
      </c>
      <c r="AJ1419" s="43" t="str">
        <f ca="1"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6"/>
        <v>#REF!</v>
      </c>
      <c r="AI1420" s="43" t="str">
        <f ca="1">_xll.BInterpol('Base IPCA'!$C$3:$C$13,'Base IPCA'!$E$3:$E$13,AH1420,"Cubic","Extrapolate=Linear","MultiX=Average","Skip=True","Sort=True")</f>
        <v>#N/A Invalid Parameter: Interpolation value</v>
      </c>
      <c r="AJ1420" s="43" t="str">
        <f ca="1"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6"/>
        <v>#REF!</v>
      </c>
      <c r="AI1421" s="43" t="str">
        <f ca="1">_xll.BInterpol('Base IPCA'!$C$3:$C$13,'Base IPCA'!$E$3:$E$13,AH1421,"Cubic","Extrapolate=Linear","MultiX=Average","Skip=True","Sort=True")</f>
        <v>#N/A Invalid Parameter: Interpolation value</v>
      </c>
      <c r="AJ1421" s="43" t="str">
        <f ca="1"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6"/>
        <v>#REF!</v>
      </c>
      <c r="AI1422" s="43" t="str">
        <f ca="1">_xll.BInterpol('Base IPCA'!$C$3:$C$13,'Base IPCA'!$E$3:$E$13,AH1422,"Cubic","Extrapolate=Linear","MultiX=Average","Skip=True","Sort=True")</f>
        <v>#N/A Invalid Parameter: Interpolation value</v>
      </c>
      <c r="AJ1422" s="43" t="str">
        <f ca="1"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6"/>
        <v>#REF!</v>
      </c>
      <c r="AI1423" s="43" t="str">
        <f ca="1">_xll.BInterpol('Base IPCA'!$C$3:$C$13,'Base IPCA'!$E$3:$E$13,AH1423,"Cubic","Extrapolate=Linear","MultiX=Average","Skip=True","Sort=True")</f>
        <v>#N/A Invalid Parameter: Interpolation value</v>
      </c>
      <c r="AJ1423" s="43" t="str">
        <f ca="1"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6"/>
        <v>#REF!</v>
      </c>
      <c r="AI1424" s="43" t="str">
        <f ca="1">_xll.BInterpol('Base IPCA'!$C$3:$C$13,'Base IPCA'!$E$3:$E$13,AH1424,"Cubic","Extrapolate=Linear","MultiX=Average","Skip=True","Sort=True")</f>
        <v>#N/A Invalid Parameter: Interpolation value</v>
      </c>
      <c r="AJ1424" s="43" t="str">
        <f ca="1"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6"/>
        <v>#REF!</v>
      </c>
      <c r="AI1425" s="43" t="str">
        <f ca="1">_xll.BInterpol('Base IPCA'!$C$3:$C$13,'Base IPCA'!$E$3:$E$13,AH1425,"Cubic","Extrapolate=Linear","MultiX=Average","Skip=True","Sort=True")</f>
        <v>#N/A Invalid Parameter: Interpolation value</v>
      </c>
      <c r="AJ1425" s="43" t="str">
        <f ca="1"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6"/>
        <v>#REF!</v>
      </c>
      <c r="AI1426" s="43" t="str">
        <f ca="1">_xll.BInterpol('Base IPCA'!$C$3:$C$13,'Base IPCA'!$E$3:$E$13,AH1426,"Cubic","Extrapolate=Linear","MultiX=Average","Skip=True","Sort=True")</f>
        <v>#N/A Invalid Parameter: Interpolation value</v>
      </c>
      <c r="AJ1426" s="43" t="str">
        <f ca="1"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6"/>
        <v>#REF!</v>
      </c>
      <c r="AI1427" s="43" t="str">
        <f ca="1">_xll.BInterpol('Base IPCA'!$C$3:$C$13,'Base IPCA'!$E$3:$E$13,AH1427,"Cubic","Extrapolate=Linear","MultiX=Average","Skip=True","Sort=True")</f>
        <v>#N/A Invalid Parameter: Interpolation value</v>
      </c>
      <c r="AJ1427" s="43" t="str">
        <f ca="1"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6"/>
        <v>#REF!</v>
      </c>
      <c r="AI1428" s="43" t="str">
        <f ca="1">_xll.BInterpol('Base IPCA'!$C$3:$C$13,'Base IPCA'!$E$3:$E$13,AH1428,"Cubic","Extrapolate=Linear","MultiX=Average","Skip=True","Sort=True")</f>
        <v>#N/A Invalid Parameter: Interpolation value</v>
      </c>
      <c r="AJ1428" s="43" t="str">
        <f ca="1"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6"/>
        <v>#REF!</v>
      </c>
      <c r="AI1429" s="43" t="str">
        <f ca="1">_xll.BInterpol('Base IPCA'!$C$3:$C$13,'Base IPCA'!$E$3:$E$13,AH1429,"Cubic","Extrapolate=Linear","MultiX=Average","Skip=True","Sort=True")</f>
        <v>#N/A Invalid Parameter: Interpolation value</v>
      </c>
      <c r="AJ1429" s="43" t="str">
        <f ca="1"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6"/>
        <v>#REF!</v>
      </c>
      <c r="AI1430" s="43" t="str">
        <f ca="1">_xll.BInterpol('Base IPCA'!$C$3:$C$13,'Base IPCA'!$E$3:$E$13,AH1430,"Cubic","Extrapolate=Linear","MultiX=Average","Skip=True","Sort=True")</f>
        <v>#N/A Invalid Parameter: Interpolation value</v>
      </c>
      <c r="AJ1430" s="43" t="str">
        <f ca="1"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6"/>
        <v>#REF!</v>
      </c>
      <c r="AI1431" s="43" t="str">
        <f ca="1">_xll.BInterpol('Base IPCA'!$C$3:$C$13,'Base IPCA'!$E$3:$E$13,AH1431,"Cubic","Extrapolate=Linear","MultiX=Average","Skip=True","Sort=True")</f>
        <v>#N/A Invalid Parameter: Interpolation value</v>
      </c>
      <c r="AJ1431" s="43" t="str">
        <f ca="1"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6"/>
        <v>#REF!</v>
      </c>
      <c r="AI1432" s="43" t="str">
        <f ca="1">_xll.BInterpol('Base IPCA'!$C$3:$C$13,'Base IPCA'!$E$3:$E$13,AH1432,"Cubic","Extrapolate=Linear","MultiX=Average","Skip=True","Sort=True")</f>
        <v>#N/A Invalid Parameter: Interpolation value</v>
      </c>
      <c r="AJ1432" s="43" t="str">
        <f ca="1"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6"/>
        <v>#REF!</v>
      </c>
      <c r="AI1433" s="43" t="str">
        <f ca="1">_xll.BInterpol('Base IPCA'!$C$3:$C$13,'Base IPCA'!$E$3:$E$13,AH1433,"Cubic","Extrapolate=Linear","MultiX=Average","Skip=True","Sort=True")</f>
        <v>#N/A Invalid Parameter: Interpolation value</v>
      </c>
      <c r="AJ1433" s="43" t="str">
        <f ca="1"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6"/>
        <v>#REF!</v>
      </c>
      <c r="AI1434" s="43" t="str">
        <f ca="1">_xll.BInterpol('Base IPCA'!$C$3:$C$13,'Base IPCA'!$E$3:$E$13,AH1434,"Cubic","Extrapolate=Linear","MultiX=Average","Skip=True","Sort=True")</f>
        <v>#N/A Invalid Parameter: Interpolation value</v>
      </c>
      <c r="AJ1434" s="43" t="str">
        <f ca="1"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6"/>
        <v>#REF!</v>
      </c>
      <c r="AI1435" s="43" t="str">
        <f ca="1">_xll.BInterpol('Base IPCA'!$C$3:$C$13,'Base IPCA'!$E$3:$E$13,AH1435,"Cubic","Extrapolate=Linear","MultiX=Average","Skip=True","Sort=True")</f>
        <v>#N/A Invalid Parameter: Interpolation value</v>
      </c>
      <c r="AJ1435" s="43" t="str">
        <f ca="1"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6"/>
        <v>#REF!</v>
      </c>
      <c r="AI1436" s="43" t="str">
        <f ca="1">_xll.BInterpol('Base IPCA'!$C$3:$C$13,'Base IPCA'!$E$3:$E$13,AH1436,"Cubic","Extrapolate=Linear","MultiX=Average","Skip=True","Sort=True")</f>
        <v>#N/A Invalid Parameter: Interpolation value</v>
      </c>
      <c r="AJ1436" s="43" t="str">
        <f ca="1"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6"/>
        <v>#REF!</v>
      </c>
      <c r="AI1437" s="43" t="str">
        <f ca="1">_xll.BInterpol('Base IPCA'!$C$3:$C$13,'Base IPCA'!$E$3:$E$13,AH1437,"Cubic","Extrapolate=Linear","MultiX=Average","Skip=True","Sort=True")</f>
        <v>#N/A Invalid Parameter: Interpolation value</v>
      </c>
      <c r="AJ1437" s="43" t="str">
        <f ca="1"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6"/>
        <v>#REF!</v>
      </c>
      <c r="AI1438" s="43" t="str">
        <f ca="1">_xll.BInterpol('Base IPCA'!$C$3:$C$13,'Base IPCA'!$E$3:$E$13,AH1438,"Cubic","Extrapolate=Linear","MultiX=Average","Skip=True","Sort=True")</f>
        <v>#N/A Invalid Parameter: Interpolation value</v>
      </c>
      <c r="AJ1438" s="43" t="str">
        <f ca="1"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6"/>
        <v>#REF!</v>
      </c>
      <c r="AI1439" s="43" t="str">
        <f ca="1">_xll.BInterpol('Base IPCA'!$C$3:$C$13,'Base IPCA'!$E$3:$E$13,AH1439,"Cubic","Extrapolate=Linear","MultiX=Average","Skip=True","Sort=True")</f>
        <v>#N/A Invalid Parameter: Interpolation value</v>
      </c>
      <c r="AJ1439" s="43" t="str">
        <f ca="1"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6"/>
        <v>#REF!</v>
      </c>
      <c r="AI1440" s="43" t="str">
        <f ca="1">_xll.BInterpol('Base IPCA'!$C$3:$C$13,'Base IPCA'!$E$3:$E$13,AH1440,"Cubic","Extrapolate=Linear","MultiX=Average","Skip=True","Sort=True")</f>
        <v>#N/A Invalid Parameter: Interpolation value</v>
      </c>
      <c r="AJ1440" s="43" t="str">
        <f ca="1"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6"/>
        <v>#REF!</v>
      </c>
      <c r="AI1441" s="43" t="str">
        <f ca="1">_xll.BInterpol('Base IPCA'!$C$3:$C$13,'Base IPCA'!$E$3:$E$13,AH1441,"Cubic","Extrapolate=Linear","MultiX=Average","Skip=True","Sort=True")</f>
        <v>#N/A Invalid Parameter: Interpolation value</v>
      </c>
      <c r="AJ1441" s="43" t="str">
        <f ca="1"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6"/>
        <v>#REF!</v>
      </c>
      <c r="AI1442" s="43" t="str">
        <f ca="1">_xll.BInterpol('Base IPCA'!$C$3:$C$13,'Base IPCA'!$E$3:$E$13,AH1442,"Cubic","Extrapolate=Linear","MultiX=Average","Skip=True","Sort=True")</f>
        <v>#N/A Invalid Parameter: Interpolation value</v>
      </c>
      <c r="AJ1442" s="43" t="str">
        <f ca="1"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6"/>
        <v>#REF!</v>
      </c>
      <c r="AI1443" s="43" t="str">
        <f ca="1">_xll.BInterpol('Base IPCA'!$C$3:$C$13,'Base IPCA'!$E$3:$E$13,AH1443,"Cubic","Extrapolate=Linear","MultiX=Average","Skip=True","Sort=True")</f>
        <v>#N/A Invalid Parameter: Interpolation value</v>
      </c>
      <c r="AJ1443" s="43" t="str">
        <f ca="1"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6"/>
        <v>#REF!</v>
      </c>
      <c r="AI1444" s="43" t="str">
        <f ca="1">_xll.BInterpol('Base IPCA'!$C$3:$C$13,'Base IPCA'!$E$3:$E$13,AH1444,"Cubic","Extrapolate=Linear","MultiX=Average","Skip=True","Sort=True")</f>
        <v>#N/A Invalid Parameter: Interpolation value</v>
      </c>
      <c r="AJ1444" s="43" t="str">
        <f ca="1"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6"/>
        <v>#REF!</v>
      </c>
      <c r="AI1445" s="43" t="str">
        <f ca="1">_xll.BInterpol('Base IPCA'!$C$3:$C$13,'Base IPCA'!$E$3:$E$13,AH1445,"Cubic","Extrapolate=Linear","MultiX=Average","Skip=True","Sort=True")</f>
        <v>#N/A Invalid Parameter: Interpolation value</v>
      </c>
      <c r="AJ1445" s="43" t="str">
        <f ca="1"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6"/>
        <v>#REF!</v>
      </c>
      <c r="AI1446" s="43" t="str">
        <f ca="1">_xll.BInterpol('Base IPCA'!$C$3:$C$13,'Base IPCA'!$E$3:$E$13,AH1446,"Cubic","Extrapolate=Linear","MultiX=Average","Skip=True","Sort=True")</f>
        <v>#N/A Invalid Parameter: Interpolation value</v>
      </c>
      <c r="AJ1446" s="43" t="str">
        <f ca="1"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6"/>
        <v>#REF!</v>
      </c>
      <c r="AI1447" s="43" t="str">
        <f ca="1">_xll.BInterpol('Base IPCA'!$C$3:$C$13,'Base IPCA'!$E$3:$E$13,AH1447,"Cubic","Extrapolate=Linear","MultiX=Average","Skip=True","Sort=True")</f>
        <v>#N/A Invalid Parameter: Interpolation value</v>
      </c>
      <c r="AJ1447" s="43" t="str">
        <f ca="1"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6"/>
        <v>#REF!</v>
      </c>
      <c r="AI1448" s="43" t="str">
        <f ca="1">_xll.BInterpol('Base IPCA'!$C$3:$C$13,'Base IPCA'!$E$3:$E$13,AH1448,"Cubic","Extrapolate=Linear","MultiX=Average","Skip=True","Sort=True")</f>
        <v>#N/A Invalid Parameter: Interpolation value</v>
      </c>
      <c r="AJ1448" s="43" t="str">
        <f ca="1"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6"/>
        <v>#REF!</v>
      </c>
      <c r="AI1449" s="43" t="str">
        <f ca="1">_xll.BInterpol('Base IPCA'!$C$3:$C$13,'Base IPCA'!$E$3:$E$13,AH1449,"Cubic","Extrapolate=Linear","MultiX=Average","Skip=True","Sort=True")</f>
        <v>#N/A Invalid Parameter: Interpolation value</v>
      </c>
      <c r="AJ1449" s="43" t="str">
        <f ca="1"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6"/>
        <v>#REF!</v>
      </c>
      <c r="AI1450" s="43" t="str">
        <f ca="1">_xll.BInterpol('Base IPCA'!$C$3:$C$13,'Base IPCA'!$E$3:$E$13,AH1450,"Cubic","Extrapolate=Linear","MultiX=Average","Skip=True","Sort=True")</f>
        <v>#N/A Invalid Parameter: Interpolation value</v>
      </c>
      <c r="AJ1450" s="43" t="str">
        <f ca="1"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6"/>
        <v>#REF!</v>
      </c>
      <c r="AI1451" s="43" t="str">
        <f ca="1">_xll.BInterpol('Base IPCA'!$C$3:$C$13,'Base IPCA'!$E$3:$E$13,AH1451,"Cubic","Extrapolate=Linear","MultiX=Average","Skip=True","Sort=True")</f>
        <v>#N/A Invalid Parameter: Interpolation value</v>
      </c>
      <c r="AJ1451" s="43" t="str">
        <f ca="1"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6"/>
        <v>#REF!</v>
      </c>
      <c r="AI1452" s="43" t="str">
        <f ca="1">_xll.BInterpol('Base IPCA'!$C$3:$C$13,'Base IPCA'!$E$3:$E$13,AH1452,"Cubic","Extrapolate=Linear","MultiX=Average","Skip=True","Sort=True")</f>
        <v>#N/A Invalid Parameter: Interpolation value</v>
      </c>
      <c r="AJ1452" s="43" t="str">
        <f ca="1"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6"/>
        <v>#REF!</v>
      </c>
      <c r="AI1453" s="43" t="str">
        <f ca="1">_xll.BInterpol('Base IPCA'!$C$3:$C$13,'Base IPCA'!$E$3:$E$13,AH1453,"Cubic","Extrapolate=Linear","MultiX=Average","Skip=True","Sort=True")</f>
        <v>#N/A Invalid Parameter: Interpolation value</v>
      </c>
      <c r="AJ1453" s="43" t="str">
        <f ca="1"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6"/>
        <v>#REF!</v>
      </c>
      <c r="AI1454" s="43" t="str">
        <f ca="1">_xll.BInterpol('Base IPCA'!$C$3:$C$13,'Base IPCA'!$E$3:$E$13,AH1454,"Cubic","Extrapolate=Linear","MultiX=Average","Skip=True","Sort=True")</f>
        <v>#N/A Invalid Parameter: Interpolation value</v>
      </c>
      <c r="AJ1454" s="43" t="str">
        <f ca="1"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6"/>
        <v>#REF!</v>
      </c>
      <c r="AI1455" s="43" t="str">
        <f ca="1">_xll.BInterpol('Base IPCA'!$C$3:$C$13,'Base IPCA'!$E$3:$E$13,AH1455,"Cubic","Extrapolate=Linear","MultiX=Average","Skip=True","Sort=True")</f>
        <v>#N/A Invalid Parameter: Interpolation value</v>
      </c>
      <c r="AJ1455" s="43" t="str">
        <f ca="1"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6"/>
        <v>#REF!</v>
      </c>
      <c r="AI1456" s="43" t="str">
        <f ca="1">_xll.BInterpol('Base IPCA'!$C$3:$C$13,'Base IPCA'!$E$3:$E$13,AH1456,"Cubic","Extrapolate=Linear","MultiX=Average","Skip=True","Sort=True")</f>
        <v>#N/A Invalid Parameter: Interpolation value</v>
      </c>
      <c r="AJ1456" s="43" t="str">
        <f ca="1"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6"/>
        <v>#REF!</v>
      </c>
      <c r="AI1457" s="43" t="str">
        <f ca="1">_xll.BInterpol('Base IPCA'!$C$3:$C$13,'Base IPCA'!$E$3:$E$13,AH1457,"Cubic","Extrapolate=Linear","MultiX=Average","Skip=True","Sort=True")</f>
        <v>#N/A Invalid Parameter: Interpolation value</v>
      </c>
      <c r="AJ1457" s="43" t="str">
        <f ca="1"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6"/>
        <v>#REF!</v>
      </c>
      <c r="AI1458" s="43" t="str">
        <f ca="1">_xll.BInterpol('Base IPCA'!$C$3:$C$13,'Base IPCA'!$E$3:$E$13,AH1458,"Cubic","Extrapolate=Linear","MultiX=Average","Skip=True","Sort=True")</f>
        <v>#N/A Invalid Parameter: Interpolation value</v>
      </c>
      <c r="AJ1458" s="43" t="str">
        <f ca="1"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6"/>
        <v>#REF!</v>
      </c>
      <c r="AI1459" s="43" t="str">
        <f ca="1">_xll.BInterpol('Base IPCA'!$C$3:$C$13,'Base IPCA'!$E$3:$E$13,AH1459,"Cubic","Extrapolate=Linear","MultiX=Average","Skip=True","Sort=True")</f>
        <v>#N/A Invalid Parameter: Interpolation value</v>
      </c>
      <c r="AJ1459" s="43" t="str">
        <f ca="1"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6"/>
        <v>#REF!</v>
      </c>
      <c r="AI1460" s="43" t="str">
        <f ca="1">_xll.BInterpol('Base IPCA'!$C$3:$C$13,'Base IPCA'!$E$3:$E$13,AH1460,"Cubic","Extrapolate=Linear","MultiX=Average","Skip=True","Sort=True")</f>
        <v>#N/A Invalid Parameter: Interpolation value</v>
      </c>
      <c r="AJ1460" s="43" t="str">
        <f ca="1"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6"/>
        <v>#REF!</v>
      </c>
      <c r="AI1461" s="43" t="str">
        <f ca="1">_xll.BInterpol('Base IPCA'!$C$3:$C$13,'Base IPCA'!$E$3:$E$13,AH1461,"Cubic","Extrapolate=Linear","MultiX=Average","Skip=True","Sort=True")</f>
        <v>#N/A Invalid Parameter: Interpolation value</v>
      </c>
      <c r="AJ1461" s="43" t="str">
        <f ca="1"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6"/>
        <v>#REF!</v>
      </c>
      <c r="AI1462" s="43" t="str">
        <f ca="1">_xll.BInterpol('Base IPCA'!$C$3:$C$13,'Base IPCA'!$E$3:$E$13,AH1462,"Cubic","Extrapolate=Linear","MultiX=Average","Skip=True","Sort=True")</f>
        <v>#N/A Invalid Parameter: Interpolation value</v>
      </c>
      <c r="AJ1462" s="43" t="str">
        <f ca="1"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6"/>
        <v>#REF!</v>
      </c>
      <c r="AI1463" s="43" t="str">
        <f ca="1">_xll.BInterpol('Base IPCA'!$C$3:$C$13,'Base IPCA'!$E$3:$E$13,AH1463,"Cubic","Extrapolate=Linear","MultiX=Average","Skip=True","Sort=True")</f>
        <v>#N/A Invalid Parameter: Interpolation value</v>
      </c>
      <c r="AJ1463" s="43" t="str">
        <f ca="1"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6"/>
        <v>#REF!</v>
      </c>
      <c r="AI1464" s="43" t="str">
        <f ca="1">_xll.BInterpol('Base IPCA'!$C$3:$C$13,'Base IPCA'!$E$3:$E$13,AH1464,"Cubic","Extrapolate=Linear","MultiX=Average","Skip=True","Sort=True")</f>
        <v>#N/A Invalid Parameter: Interpolation value</v>
      </c>
      <c r="AJ1464" s="43" t="str">
        <f ca="1"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6"/>
        <v>#REF!</v>
      </c>
      <c r="AI1465" s="43" t="str">
        <f ca="1">_xll.BInterpol('Base IPCA'!$C$3:$C$13,'Base IPCA'!$E$3:$E$13,AH1465,"Cubic","Extrapolate=Linear","MultiX=Average","Skip=True","Sort=True")</f>
        <v>#N/A Invalid Parameter: Interpolation value</v>
      </c>
      <c r="AJ1465" s="43" t="str">
        <f ca="1"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6"/>
        <v>#REF!</v>
      </c>
      <c r="AI1466" s="43" t="str">
        <f ca="1">_xll.BInterpol('Base IPCA'!$C$3:$C$13,'Base IPCA'!$E$3:$E$13,AH1466,"Cubic","Extrapolate=Linear","MultiX=Average","Skip=True","Sort=True")</f>
        <v>#N/A Invalid Parameter: Interpolation value</v>
      </c>
      <c r="AJ1466" s="43" t="str">
        <f ca="1"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6"/>
        <v>#REF!</v>
      </c>
      <c r="AI1467" s="43" t="str">
        <f ca="1">_xll.BInterpol('Base IPCA'!$C$3:$C$13,'Base IPCA'!$E$3:$E$13,AH1467,"Cubic","Extrapolate=Linear","MultiX=Average","Skip=True","Sort=True")</f>
        <v>#N/A Invalid Parameter: Interpolation value</v>
      </c>
      <c r="AJ1467" s="43" t="str">
        <f ca="1"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6"/>
        <v>#REF!</v>
      </c>
      <c r="AI1468" s="43" t="str">
        <f ca="1">_xll.BInterpol('Base IPCA'!$C$3:$C$13,'Base IPCA'!$E$3:$E$13,AH1468,"Cubic","Extrapolate=Linear","MultiX=Average","Skip=True","Sort=True")</f>
        <v>#N/A Invalid Parameter: Interpolation value</v>
      </c>
      <c r="AJ1468" s="43" t="str">
        <f ca="1"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6"/>
        <v>#REF!</v>
      </c>
      <c r="AI1469" s="43" t="str">
        <f ca="1">_xll.BInterpol('Base IPCA'!$C$3:$C$13,'Base IPCA'!$E$3:$E$13,AH1469,"Cubic","Extrapolate=Linear","MultiX=Average","Skip=True","Sort=True")</f>
        <v>#N/A Invalid Parameter: Interpolation value</v>
      </c>
      <c r="AJ1469" s="43" t="str">
        <f ca="1"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6"/>
        <v>#REF!</v>
      </c>
      <c r="AI1470" s="43" t="str">
        <f ca="1">_xll.BInterpol('Base IPCA'!$C$3:$C$13,'Base IPCA'!$E$3:$E$13,AH1470,"Cubic","Extrapolate=Linear","MultiX=Average","Skip=True","Sort=True")</f>
        <v>#N/A Invalid Parameter: Interpolation value</v>
      </c>
      <c r="AJ1470" s="43" t="str">
        <f ca="1"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6"/>
        <v>#REF!</v>
      </c>
      <c r="AI1471" s="43" t="str">
        <f ca="1">_xll.BInterpol('Base IPCA'!$C$3:$C$13,'Base IPCA'!$E$3:$E$13,AH1471,"Cubic","Extrapolate=Linear","MultiX=Average","Skip=True","Sort=True")</f>
        <v>#N/A Invalid Parameter: Interpolation value</v>
      </c>
      <c r="AJ1471" s="43" t="str">
        <f ca="1"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6"/>
        <v>#REF!</v>
      </c>
      <c r="AI1472" s="43" t="str">
        <f ca="1">_xll.BInterpol('Base IPCA'!$C$3:$C$13,'Base IPCA'!$E$3:$E$13,AH1472,"Cubic","Extrapolate=Linear","MultiX=Average","Skip=True","Sort=True")</f>
        <v>#N/A Invalid Parameter: Interpolation value</v>
      </c>
      <c r="AJ1472" s="43" t="str">
        <f ca="1"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6"/>
        <v>#REF!</v>
      </c>
      <c r="AI1473" s="43" t="str">
        <f ca="1">_xll.BInterpol('Base IPCA'!$C$3:$C$13,'Base IPCA'!$E$3:$E$13,AH1473,"Cubic","Extrapolate=Linear","MultiX=Average","Skip=True","Sort=True")</f>
        <v>#N/A Invalid Parameter: Interpolation value</v>
      </c>
      <c r="AJ1473" s="43" t="str">
        <f ca="1"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6"/>
        <v>#REF!</v>
      </c>
      <c r="AI1474" s="43" t="str">
        <f ca="1">_xll.BInterpol('Base IPCA'!$C$3:$C$13,'Base IPCA'!$E$3:$E$13,AH1474,"Cubic","Extrapolate=Linear","MultiX=Average","Skip=True","Sort=True")</f>
        <v>#N/A Invalid Parameter: Interpolation value</v>
      </c>
      <c r="AJ1474" s="43" t="str">
        <f ca="1"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6"/>
        <v>#REF!</v>
      </c>
      <c r="AI1475" s="43" t="str">
        <f ca="1">_xll.BInterpol('Base IPCA'!$C$3:$C$13,'Base IPCA'!$E$3:$E$13,AH1475,"Cubic","Extrapolate=Linear","MultiX=Average","Skip=True","Sort=True")</f>
        <v>#N/A Invalid Parameter: Interpolation value</v>
      </c>
      <c r="AJ1475" s="43" t="str">
        <f ca="1"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6"/>
        <v>#REF!</v>
      </c>
      <c r="AI1476" s="43" t="str">
        <f ca="1">_xll.BInterpol('Base IPCA'!$C$3:$C$13,'Base IPCA'!$E$3:$E$13,AH1476,"Cubic","Extrapolate=Linear","MultiX=Average","Skip=True","Sort=True")</f>
        <v>#N/A Invalid Parameter: Interpolation value</v>
      </c>
      <c r="AJ1476" s="43" t="str">
        <f ca="1"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6"/>
        <v>#REF!</v>
      </c>
      <c r="AI1477" s="43" t="str">
        <f ca="1">_xll.BInterpol('Base IPCA'!$C$3:$C$13,'Base IPCA'!$E$3:$E$13,AH1477,"Cubic","Extrapolate=Linear","MultiX=Average","Skip=True","Sort=True")</f>
        <v>#N/A Invalid Parameter: Interpolation value</v>
      </c>
      <c r="AJ1477" s="43" t="str">
        <f ca="1"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7">AH1477+1</f>
        <v>#REF!</v>
      </c>
      <c r="AI1478" s="43" t="str">
        <f ca="1">_xll.BInterpol('Base IPCA'!$C$3:$C$13,'Base IPCA'!$E$3:$E$13,AH1478,"Cubic","Extrapolate=Linear","MultiX=Average","Skip=True","Sort=True")</f>
        <v>#N/A Invalid Parameter: Interpolation value</v>
      </c>
      <c r="AJ1478" s="43" t="str">
        <f ca="1"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7"/>
        <v>#REF!</v>
      </c>
      <c r="AI1479" s="43" t="str">
        <f ca="1">_xll.BInterpol('Base IPCA'!$C$3:$C$13,'Base IPCA'!$E$3:$E$13,AH1479,"Cubic","Extrapolate=Linear","MultiX=Average","Skip=True","Sort=True")</f>
        <v>#N/A Invalid Parameter: Interpolation value</v>
      </c>
      <c r="AJ1479" s="43" t="str">
        <f ca="1"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7"/>
        <v>#REF!</v>
      </c>
      <c r="AI1480" s="43" t="str">
        <f ca="1">_xll.BInterpol('Base IPCA'!$C$3:$C$13,'Base IPCA'!$E$3:$E$13,AH1480,"Cubic","Extrapolate=Linear","MultiX=Average","Skip=True","Sort=True")</f>
        <v>#N/A Invalid Parameter: Interpolation value</v>
      </c>
      <c r="AJ1480" s="43" t="str">
        <f ca="1"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7"/>
        <v>#REF!</v>
      </c>
      <c r="AI1481" s="43" t="str">
        <f ca="1">_xll.BInterpol('Base IPCA'!$C$3:$C$13,'Base IPCA'!$E$3:$E$13,AH1481,"Cubic","Extrapolate=Linear","MultiX=Average","Skip=True","Sort=True")</f>
        <v>#N/A Invalid Parameter: Interpolation value</v>
      </c>
      <c r="AJ1481" s="43" t="str">
        <f ca="1"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7"/>
        <v>#REF!</v>
      </c>
      <c r="AI1482" s="43" t="str">
        <f ca="1">_xll.BInterpol('Base IPCA'!$C$3:$C$13,'Base IPCA'!$E$3:$E$13,AH1482,"Cubic","Extrapolate=Linear","MultiX=Average","Skip=True","Sort=True")</f>
        <v>#N/A Invalid Parameter: Interpolation value</v>
      </c>
      <c r="AJ1482" s="43" t="str">
        <f ca="1"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7"/>
        <v>#REF!</v>
      </c>
      <c r="AI1483" s="43" t="str">
        <f ca="1">_xll.BInterpol('Base IPCA'!$C$3:$C$13,'Base IPCA'!$E$3:$E$13,AH1483,"Cubic","Extrapolate=Linear","MultiX=Average","Skip=True","Sort=True")</f>
        <v>#N/A Invalid Parameter: Interpolation value</v>
      </c>
      <c r="AJ1483" s="43" t="str">
        <f ca="1"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7"/>
        <v>#REF!</v>
      </c>
      <c r="AI1484" s="43" t="str">
        <f ca="1">_xll.BInterpol('Base IPCA'!$C$3:$C$13,'Base IPCA'!$E$3:$E$13,AH1484,"Cubic","Extrapolate=Linear","MultiX=Average","Skip=True","Sort=True")</f>
        <v>#N/A Invalid Parameter: Interpolation value</v>
      </c>
      <c r="AJ1484" s="43" t="str">
        <f ca="1"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7"/>
        <v>#REF!</v>
      </c>
      <c r="AI1485" s="43" t="str">
        <f ca="1">_xll.BInterpol('Base IPCA'!$C$3:$C$13,'Base IPCA'!$E$3:$E$13,AH1485,"Cubic","Extrapolate=Linear","MultiX=Average","Skip=True","Sort=True")</f>
        <v>#N/A Invalid Parameter: Interpolation value</v>
      </c>
      <c r="AJ1485" s="43" t="str">
        <f ca="1"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7"/>
        <v>#REF!</v>
      </c>
      <c r="AI1486" s="43" t="str">
        <f ca="1">_xll.BInterpol('Base IPCA'!$C$3:$C$13,'Base IPCA'!$E$3:$E$13,AH1486,"Cubic","Extrapolate=Linear","MultiX=Average","Skip=True","Sort=True")</f>
        <v>#N/A Invalid Parameter: Interpolation value</v>
      </c>
      <c r="AJ1486" s="43" t="str">
        <f ca="1"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7"/>
        <v>#REF!</v>
      </c>
      <c r="AI1487" s="43" t="str">
        <f ca="1">_xll.BInterpol('Base IPCA'!$C$3:$C$13,'Base IPCA'!$E$3:$E$13,AH1487,"Cubic","Extrapolate=Linear","MultiX=Average","Skip=True","Sort=True")</f>
        <v>#N/A Invalid Parameter: Interpolation value</v>
      </c>
      <c r="AJ1487" s="43" t="str">
        <f ca="1"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7"/>
        <v>#REF!</v>
      </c>
      <c r="AI1488" s="43" t="str">
        <f ca="1">_xll.BInterpol('Base IPCA'!$C$3:$C$13,'Base IPCA'!$E$3:$E$13,AH1488,"Cubic","Extrapolate=Linear","MultiX=Average","Skip=True","Sort=True")</f>
        <v>#N/A Invalid Parameter: Interpolation value</v>
      </c>
      <c r="AJ1488" s="43" t="str">
        <f ca="1"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7"/>
        <v>#REF!</v>
      </c>
      <c r="AI1489" s="43" t="str">
        <f ca="1">_xll.BInterpol('Base IPCA'!$C$3:$C$13,'Base IPCA'!$E$3:$E$13,AH1489,"Cubic","Extrapolate=Linear","MultiX=Average","Skip=True","Sort=True")</f>
        <v>#N/A Invalid Parameter: Interpolation value</v>
      </c>
      <c r="AJ1489" s="43" t="str">
        <f ca="1"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7"/>
        <v>#REF!</v>
      </c>
      <c r="AI1490" s="43" t="str">
        <f ca="1">_xll.BInterpol('Base IPCA'!$C$3:$C$13,'Base IPCA'!$E$3:$E$13,AH1490,"Cubic","Extrapolate=Linear","MultiX=Average","Skip=True","Sort=True")</f>
        <v>#N/A Invalid Parameter: Interpolation value</v>
      </c>
      <c r="AJ1490" s="43" t="str">
        <f ca="1"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7"/>
        <v>#REF!</v>
      </c>
      <c r="AI1491" s="43" t="str">
        <f ca="1">_xll.BInterpol('Base IPCA'!$C$3:$C$13,'Base IPCA'!$E$3:$E$13,AH1491,"Cubic","Extrapolate=Linear","MultiX=Average","Skip=True","Sort=True")</f>
        <v>#N/A Invalid Parameter: Interpolation value</v>
      </c>
      <c r="AJ1491" s="43" t="str">
        <f ca="1"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7"/>
        <v>#REF!</v>
      </c>
      <c r="AI1492" s="43" t="str">
        <f ca="1">_xll.BInterpol('Base IPCA'!$C$3:$C$13,'Base IPCA'!$E$3:$E$13,AH1492,"Cubic","Extrapolate=Linear","MultiX=Average","Skip=True","Sort=True")</f>
        <v>#N/A Invalid Parameter: Interpolation value</v>
      </c>
      <c r="AJ1492" s="43" t="str">
        <f ca="1"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7"/>
        <v>#REF!</v>
      </c>
      <c r="AI1493" s="43" t="str">
        <f ca="1">_xll.BInterpol('Base IPCA'!$C$3:$C$13,'Base IPCA'!$E$3:$E$13,AH1493,"Cubic","Extrapolate=Linear","MultiX=Average","Skip=True","Sort=True")</f>
        <v>#N/A Invalid Parameter: Interpolation value</v>
      </c>
      <c r="AJ1493" s="43" t="str">
        <f ca="1"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7"/>
        <v>#REF!</v>
      </c>
      <c r="AI1494" s="43" t="str">
        <f ca="1">_xll.BInterpol('Base IPCA'!$C$3:$C$13,'Base IPCA'!$E$3:$E$13,AH1494,"Cubic","Extrapolate=Linear","MultiX=Average","Skip=True","Sort=True")</f>
        <v>#N/A Invalid Parameter: Interpolation value</v>
      </c>
      <c r="AJ1494" s="43" t="str">
        <f ca="1"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7"/>
        <v>#REF!</v>
      </c>
      <c r="AI1495" s="43" t="str">
        <f ca="1">_xll.BInterpol('Base IPCA'!$C$3:$C$13,'Base IPCA'!$E$3:$E$13,AH1495,"Cubic","Extrapolate=Linear","MultiX=Average","Skip=True","Sort=True")</f>
        <v>#N/A Invalid Parameter: Interpolation value</v>
      </c>
      <c r="AJ1495" s="43" t="str">
        <f ca="1"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7"/>
        <v>#REF!</v>
      </c>
      <c r="AI1496" s="43" t="str">
        <f ca="1">_xll.BInterpol('Base IPCA'!$C$3:$C$13,'Base IPCA'!$E$3:$E$13,AH1496,"Cubic","Extrapolate=Linear","MultiX=Average","Skip=True","Sort=True")</f>
        <v>#N/A Invalid Parameter: Interpolation value</v>
      </c>
      <c r="AJ1496" s="43" t="str">
        <f ca="1"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7"/>
        <v>#REF!</v>
      </c>
      <c r="AI1497" s="43" t="str">
        <f ca="1">_xll.BInterpol('Base IPCA'!$C$3:$C$13,'Base IPCA'!$E$3:$E$13,AH1497,"Cubic","Extrapolate=Linear","MultiX=Average","Skip=True","Sort=True")</f>
        <v>#N/A Invalid Parameter: Interpolation value</v>
      </c>
      <c r="AJ1497" s="43" t="str">
        <f ca="1"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7"/>
        <v>#REF!</v>
      </c>
      <c r="AI1498" s="43" t="str">
        <f ca="1">_xll.BInterpol('Base IPCA'!$C$3:$C$13,'Base IPCA'!$E$3:$E$13,AH1498,"Cubic","Extrapolate=Linear","MultiX=Average","Skip=True","Sort=True")</f>
        <v>#N/A Invalid Parameter: Interpolation value</v>
      </c>
      <c r="AJ1498" s="43" t="str">
        <f ca="1"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7"/>
        <v>#REF!</v>
      </c>
      <c r="AI1499" s="43" t="str">
        <f ca="1">_xll.BInterpol('Base IPCA'!$C$3:$C$13,'Base IPCA'!$E$3:$E$13,AH1499,"Cubic","Extrapolate=Linear","MultiX=Average","Skip=True","Sort=True")</f>
        <v>#N/A Invalid Parameter: Interpolation value</v>
      </c>
      <c r="AJ1499" s="43" t="str">
        <f ca="1"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7"/>
        <v>#REF!</v>
      </c>
      <c r="AI1500" s="43" t="str">
        <f ca="1">_xll.BInterpol('Base IPCA'!$C$3:$C$13,'Base IPCA'!$E$3:$E$13,AH1500,"Cubic","Extrapolate=Linear","MultiX=Average","Skip=True","Sort=True")</f>
        <v>#N/A Invalid Parameter: Interpolation value</v>
      </c>
      <c r="AJ1500" s="43" t="str">
        <f ca="1"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7"/>
        <v>#REF!</v>
      </c>
      <c r="AI1501" s="43" t="str">
        <f ca="1">_xll.BInterpol('Base IPCA'!$C$3:$C$13,'Base IPCA'!$E$3:$E$13,AH1501,"Cubic","Extrapolate=Linear","MultiX=Average","Skip=True","Sort=True")</f>
        <v>#N/A Invalid Parameter: Interpolation value</v>
      </c>
      <c r="AJ1501" s="43" t="str">
        <f ca="1"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7"/>
        <v>#REF!</v>
      </c>
      <c r="AI1502" s="43" t="str">
        <f ca="1">_xll.BInterpol('Base IPCA'!$C$3:$C$13,'Base IPCA'!$E$3:$E$13,AH1502,"Cubic","Extrapolate=Linear","MultiX=Average","Skip=True","Sort=True")</f>
        <v>#N/A Invalid Parameter: Interpolation value</v>
      </c>
      <c r="AJ1502" s="43" t="str">
        <f ca="1"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7"/>
        <v>#REF!</v>
      </c>
      <c r="AI1503" s="43" t="str">
        <f ca="1">_xll.BInterpol('Base IPCA'!$C$3:$C$13,'Base IPCA'!$E$3:$E$13,AH1503,"Cubic","Extrapolate=Linear","MultiX=Average","Skip=True","Sort=True")</f>
        <v>#N/A Invalid Parameter: Interpolation value</v>
      </c>
      <c r="AJ1503" s="43" t="str">
        <f ca="1"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7"/>
        <v>#REF!</v>
      </c>
      <c r="AI1504" s="43" t="str">
        <f ca="1">_xll.BInterpol('Base IPCA'!$C$3:$C$13,'Base IPCA'!$E$3:$E$13,AH1504,"Cubic","Extrapolate=Linear","MultiX=Average","Skip=True","Sort=True")</f>
        <v>#N/A Invalid Parameter: Interpolation value</v>
      </c>
      <c r="AJ1504" s="43" t="str">
        <f ca="1"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7"/>
        <v>#REF!</v>
      </c>
      <c r="AI1505" s="43" t="str">
        <f ca="1">_xll.BInterpol('Base IPCA'!$C$3:$C$13,'Base IPCA'!$E$3:$E$13,AH1505,"Cubic","Extrapolate=Linear","MultiX=Average","Skip=True","Sort=True")</f>
        <v>#N/A Invalid Parameter: Interpolation value</v>
      </c>
      <c r="AJ1505" s="43" t="str">
        <f ca="1"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7"/>
        <v>#REF!</v>
      </c>
      <c r="AI1506" s="43" t="str">
        <f ca="1">_xll.BInterpol('Base IPCA'!$C$3:$C$13,'Base IPCA'!$E$3:$E$13,AH1506,"Cubic","Extrapolate=Linear","MultiX=Average","Skip=True","Sort=True")</f>
        <v>#N/A Invalid Parameter: Interpolation value</v>
      </c>
      <c r="AJ1506" s="43" t="str">
        <f ca="1"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7"/>
        <v>#REF!</v>
      </c>
      <c r="AI1507" s="43" t="str">
        <f ca="1">_xll.BInterpol('Base IPCA'!$C$3:$C$13,'Base IPCA'!$E$3:$E$13,AH1507,"Cubic","Extrapolate=Linear","MultiX=Average","Skip=True","Sort=True")</f>
        <v>#N/A Invalid Parameter: Interpolation value</v>
      </c>
      <c r="AJ1507" s="43" t="str">
        <f ca="1"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7"/>
        <v>#REF!</v>
      </c>
      <c r="AI1508" s="43" t="str">
        <f ca="1">_xll.BInterpol('Base IPCA'!$C$3:$C$13,'Base IPCA'!$E$3:$E$13,AH1508,"Cubic","Extrapolate=Linear","MultiX=Average","Skip=True","Sort=True")</f>
        <v>#N/A Invalid Parameter: Interpolation value</v>
      </c>
      <c r="AJ1508" s="43" t="str">
        <f ca="1"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7"/>
        <v>#REF!</v>
      </c>
      <c r="AI1509" s="43" t="str">
        <f ca="1">_xll.BInterpol('Base IPCA'!$C$3:$C$13,'Base IPCA'!$E$3:$E$13,AH1509,"Cubic","Extrapolate=Linear","MultiX=Average","Skip=True","Sort=True")</f>
        <v>#N/A Invalid Parameter: Interpolation value</v>
      </c>
      <c r="AJ1509" s="43" t="str">
        <f ca="1"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7"/>
        <v>#REF!</v>
      </c>
      <c r="AI1510" s="43" t="str">
        <f ca="1">_xll.BInterpol('Base IPCA'!$C$3:$C$13,'Base IPCA'!$E$3:$E$13,AH1510,"Cubic","Extrapolate=Linear","MultiX=Average","Skip=True","Sort=True")</f>
        <v>#N/A Invalid Parameter: Interpolation value</v>
      </c>
      <c r="AJ1510" s="43" t="str">
        <f ca="1"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7"/>
        <v>#REF!</v>
      </c>
      <c r="AI1511" s="43" t="str">
        <f ca="1">_xll.BInterpol('Base IPCA'!$C$3:$C$13,'Base IPCA'!$E$3:$E$13,AH1511,"Cubic","Extrapolate=Linear","MultiX=Average","Skip=True","Sort=True")</f>
        <v>#N/A Invalid Parameter: Interpolation value</v>
      </c>
      <c r="AJ1511" s="43" t="str">
        <f ca="1"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7"/>
        <v>#REF!</v>
      </c>
      <c r="AI1512" s="43" t="str">
        <f ca="1">_xll.BInterpol('Base IPCA'!$C$3:$C$13,'Base IPCA'!$E$3:$E$13,AH1512,"Cubic","Extrapolate=Linear","MultiX=Average","Skip=True","Sort=True")</f>
        <v>#N/A Invalid Parameter: Interpolation value</v>
      </c>
      <c r="AJ1512" s="43" t="str">
        <f ca="1"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7"/>
        <v>#REF!</v>
      </c>
      <c r="AI1513" s="43" t="str">
        <f ca="1">_xll.BInterpol('Base IPCA'!$C$3:$C$13,'Base IPCA'!$E$3:$E$13,AH1513,"Cubic","Extrapolate=Linear","MultiX=Average","Skip=True","Sort=True")</f>
        <v>#N/A Invalid Parameter: Interpolation value</v>
      </c>
      <c r="AJ1513" s="43" t="str">
        <f ca="1"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7"/>
        <v>#REF!</v>
      </c>
      <c r="AI1514" s="43" t="str">
        <f ca="1">_xll.BInterpol('Base IPCA'!$C$3:$C$13,'Base IPCA'!$E$3:$E$13,AH1514,"Cubic","Extrapolate=Linear","MultiX=Average","Skip=True","Sort=True")</f>
        <v>#N/A Invalid Parameter: Interpolation value</v>
      </c>
      <c r="AJ1514" s="43" t="str">
        <f ca="1"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7"/>
        <v>#REF!</v>
      </c>
      <c r="AI1515" s="43" t="str">
        <f ca="1">_xll.BInterpol('Base IPCA'!$C$3:$C$13,'Base IPCA'!$E$3:$E$13,AH1515,"Cubic","Extrapolate=Linear","MultiX=Average","Skip=True","Sort=True")</f>
        <v>#N/A Invalid Parameter: Interpolation value</v>
      </c>
      <c r="AJ1515" s="43" t="str">
        <f ca="1"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7"/>
        <v>#REF!</v>
      </c>
      <c r="AI1516" s="43" t="str">
        <f ca="1">_xll.BInterpol('Base IPCA'!$C$3:$C$13,'Base IPCA'!$E$3:$E$13,AH1516,"Cubic","Extrapolate=Linear","MultiX=Average","Skip=True","Sort=True")</f>
        <v>#N/A Invalid Parameter: Interpolation value</v>
      </c>
      <c r="AJ1516" s="43" t="str">
        <f ca="1"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7"/>
        <v>#REF!</v>
      </c>
      <c r="AI1517" s="43" t="str">
        <f ca="1">_xll.BInterpol('Base IPCA'!$C$3:$C$13,'Base IPCA'!$E$3:$E$13,AH1517,"Cubic","Extrapolate=Linear","MultiX=Average","Skip=True","Sort=True")</f>
        <v>#N/A Invalid Parameter: Interpolation value</v>
      </c>
      <c r="AJ1517" s="43" t="str">
        <f ca="1"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7"/>
        <v>#REF!</v>
      </c>
      <c r="AI1518" s="43" t="str">
        <f ca="1">_xll.BInterpol('Base IPCA'!$C$3:$C$13,'Base IPCA'!$E$3:$E$13,AH1518,"Cubic","Extrapolate=Linear","MultiX=Average","Skip=True","Sort=True")</f>
        <v>#N/A Invalid Parameter: Interpolation value</v>
      </c>
      <c r="AJ1518" s="43" t="str">
        <f ca="1"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7"/>
        <v>#REF!</v>
      </c>
      <c r="AI1519" s="43" t="str">
        <f ca="1">_xll.BInterpol('Base IPCA'!$C$3:$C$13,'Base IPCA'!$E$3:$E$13,AH1519,"Cubic","Extrapolate=Linear","MultiX=Average","Skip=True","Sort=True")</f>
        <v>#N/A Invalid Parameter: Interpolation value</v>
      </c>
      <c r="AJ1519" s="43" t="str">
        <f ca="1"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7"/>
        <v>#REF!</v>
      </c>
      <c r="AI1520" s="43" t="str">
        <f ca="1">_xll.BInterpol('Base IPCA'!$C$3:$C$13,'Base IPCA'!$E$3:$E$13,AH1520,"Cubic","Extrapolate=Linear","MultiX=Average","Skip=True","Sort=True")</f>
        <v>#N/A Invalid Parameter: Interpolation value</v>
      </c>
      <c r="AJ1520" s="43" t="str">
        <f ca="1"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7"/>
        <v>#REF!</v>
      </c>
      <c r="AI1521" s="43" t="str">
        <f ca="1">_xll.BInterpol('Base IPCA'!$C$3:$C$13,'Base IPCA'!$E$3:$E$13,AH1521,"Cubic","Extrapolate=Linear","MultiX=Average","Skip=True","Sort=True")</f>
        <v>#N/A Invalid Parameter: Interpolation value</v>
      </c>
      <c r="AJ1521" s="43" t="str">
        <f ca="1"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7"/>
        <v>#REF!</v>
      </c>
      <c r="AI1522" s="43" t="str">
        <f ca="1">_xll.BInterpol('Base IPCA'!$C$3:$C$13,'Base IPCA'!$E$3:$E$13,AH1522,"Cubic","Extrapolate=Linear","MultiX=Average","Skip=True","Sort=True")</f>
        <v>#N/A Invalid Parameter: Interpolation value</v>
      </c>
      <c r="AJ1522" s="43" t="str">
        <f ca="1"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7"/>
        <v>#REF!</v>
      </c>
      <c r="AI1523" s="43" t="str">
        <f ca="1">_xll.BInterpol('Base IPCA'!$C$3:$C$13,'Base IPCA'!$E$3:$E$13,AH1523,"Cubic","Extrapolate=Linear","MultiX=Average","Skip=True","Sort=True")</f>
        <v>#N/A Invalid Parameter: Interpolation value</v>
      </c>
      <c r="AJ1523" s="43" t="str">
        <f ca="1"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7"/>
        <v>#REF!</v>
      </c>
      <c r="AI1524" s="43" t="str">
        <f ca="1">_xll.BInterpol('Base IPCA'!$C$3:$C$13,'Base IPCA'!$E$3:$E$13,AH1524,"Cubic","Extrapolate=Linear","MultiX=Average","Skip=True","Sort=True")</f>
        <v>#N/A Invalid Parameter: Interpolation value</v>
      </c>
      <c r="AJ1524" s="43" t="str">
        <f ca="1"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7"/>
        <v>#REF!</v>
      </c>
      <c r="AI1525" s="43" t="str">
        <f ca="1">_xll.BInterpol('Base IPCA'!$C$3:$C$13,'Base IPCA'!$E$3:$E$13,AH1525,"Cubic","Extrapolate=Linear","MultiX=Average","Skip=True","Sort=True")</f>
        <v>#N/A Invalid Parameter: Interpolation value</v>
      </c>
      <c r="AJ1525" s="43" t="str">
        <f ca="1"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7"/>
        <v>#REF!</v>
      </c>
      <c r="AI1526" s="43" t="str">
        <f ca="1">_xll.BInterpol('Base IPCA'!$C$3:$C$13,'Base IPCA'!$E$3:$E$13,AH1526,"Cubic","Extrapolate=Linear","MultiX=Average","Skip=True","Sort=True")</f>
        <v>#N/A Invalid Parameter: Interpolation value</v>
      </c>
      <c r="AJ1526" s="43" t="str">
        <f ca="1"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7"/>
        <v>#REF!</v>
      </c>
      <c r="AI1527" s="43" t="str">
        <f ca="1">_xll.BInterpol('Base IPCA'!$C$3:$C$13,'Base IPCA'!$E$3:$E$13,AH1527,"Cubic","Extrapolate=Linear","MultiX=Average","Skip=True","Sort=True")</f>
        <v>#N/A Invalid Parameter: Interpolation value</v>
      </c>
      <c r="AJ1527" s="43" t="str">
        <f ca="1"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7"/>
        <v>#REF!</v>
      </c>
      <c r="AI1528" s="43" t="str">
        <f ca="1">_xll.BInterpol('Base IPCA'!$C$3:$C$13,'Base IPCA'!$E$3:$E$13,AH1528,"Cubic","Extrapolate=Linear","MultiX=Average","Skip=True","Sort=True")</f>
        <v>#N/A Invalid Parameter: Interpolation value</v>
      </c>
      <c r="AJ1528" s="43" t="str">
        <f ca="1"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7"/>
        <v>#REF!</v>
      </c>
      <c r="AI1529" s="43" t="str">
        <f ca="1">_xll.BInterpol('Base IPCA'!$C$3:$C$13,'Base IPCA'!$E$3:$E$13,AH1529,"Cubic","Extrapolate=Linear","MultiX=Average","Skip=True","Sort=True")</f>
        <v>#N/A Invalid Parameter: Interpolation value</v>
      </c>
      <c r="AJ1529" s="43" t="str">
        <f ca="1"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7"/>
        <v>#REF!</v>
      </c>
      <c r="AI1530" s="43" t="str">
        <f ca="1">_xll.BInterpol('Base IPCA'!$C$3:$C$13,'Base IPCA'!$E$3:$E$13,AH1530,"Cubic","Extrapolate=Linear","MultiX=Average","Skip=True","Sort=True")</f>
        <v>#N/A Invalid Parameter: Interpolation value</v>
      </c>
      <c r="AJ1530" s="43" t="str">
        <f ca="1"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7"/>
        <v>#REF!</v>
      </c>
      <c r="AI1531" s="43" t="str">
        <f ca="1">_xll.BInterpol('Base IPCA'!$C$3:$C$13,'Base IPCA'!$E$3:$E$13,AH1531,"Cubic","Extrapolate=Linear","MultiX=Average","Skip=True","Sort=True")</f>
        <v>#N/A Invalid Parameter: Interpolation value</v>
      </c>
      <c r="AJ1531" s="43" t="str">
        <f ca="1"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7"/>
        <v>#REF!</v>
      </c>
      <c r="AI1532" s="43" t="str">
        <f ca="1">_xll.BInterpol('Base IPCA'!$C$3:$C$13,'Base IPCA'!$E$3:$E$13,AH1532,"Cubic","Extrapolate=Linear","MultiX=Average","Skip=True","Sort=True")</f>
        <v>#N/A Invalid Parameter: Interpolation value</v>
      </c>
      <c r="AJ1532" s="43" t="str">
        <f ca="1"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7"/>
        <v>#REF!</v>
      </c>
      <c r="AI1533" s="43" t="str">
        <f ca="1">_xll.BInterpol('Base IPCA'!$C$3:$C$13,'Base IPCA'!$E$3:$E$13,AH1533,"Cubic","Extrapolate=Linear","MultiX=Average","Skip=True","Sort=True")</f>
        <v>#N/A Invalid Parameter: Interpolation value</v>
      </c>
      <c r="AJ1533" s="43" t="str">
        <f ca="1"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7"/>
        <v>#REF!</v>
      </c>
      <c r="AI1534" s="43" t="str">
        <f ca="1">_xll.BInterpol('Base IPCA'!$C$3:$C$13,'Base IPCA'!$E$3:$E$13,AH1534,"Cubic","Extrapolate=Linear","MultiX=Average","Skip=True","Sort=True")</f>
        <v>#N/A Invalid Parameter: Interpolation value</v>
      </c>
      <c r="AJ1534" s="43" t="str">
        <f ca="1"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7"/>
        <v>#REF!</v>
      </c>
      <c r="AI1535" s="43" t="str">
        <f ca="1">_xll.BInterpol('Base IPCA'!$C$3:$C$13,'Base IPCA'!$E$3:$E$13,AH1535,"Cubic","Extrapolate=Linear","MultiX=Average","Skip=True","Sort=True")</f>
        <v>#N/A Invalid Parameter: Interpolation value</v>
      </c>
      <c r="AJ1535" s="43" t="str">
        <f ca="1"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7"/>
        <v>#REF!</v>
      </c>
      <c r="AI1536" s="43" t="str">
        <f ca="1">_xll.BInterpol('Base IPCA'!$C$3:$C$13,'Base IPCA'!$E$3:$E$13,AH1536,"Cubic","Extrapolate=Linear","MultiX=Average","Skip=True","Sort=True")</f>
        <v>#N/A Invalid Parameter: Interpolation value</v>
      </c>
      <c r="AJ1536" s="43" t="str">
        <f ca="1"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7"/>
        <v>#REF!</v>
      </c>
      <c r="AI1537" s="43" t="str">
        <f ca="1">_xll.BInterpol('Base IPCA'!$C$3:$C$13,'Base IPCA'!$E$3:$E$13,AH1537,"Cubic","Extrapolate=Linear","MultiX=Average","Skip=True","Sort=True")</f>
        <v>#N/A Invalid Parameter: Interpolation value</v>
      </c>
      <c r="AJ1537" s="43" t="str">
        <f ca="1"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7"/>
        <v>#REF!</v>
      </c>
      <c r="AI1538" s="43" t="str">
        <f ca="1">_xll.BInterpol('Base IPCA'!$C$3:$C$13,'Base IPCA'!$E$3:$E$13,AH1538,"Cubic","Extrapolate=Linear","MultiX=Average","Skip=True","Sort=True")</f>
        <v>#N/A Invalid Parameter: Interpolation value</v>
      </c>
      <c r="AJ1538" s="43" t="str">
        <f ca="1"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7"/>
        <v>#REF!</v>
      </c>
      <c r="AI1539" s="43" t="str">
        <f ca="1">_xll.BInterpol('Base IPCA'!$C$3:$C$13,'Base IPCA'!$E$3:$E$13,AH1539,"Cubic","Extrapolate=Linear","MultiX=Average","Skip=True","Sort=True")</f>
        <v>#N/A Invalid Parameter: Interpolation value</v>
      </c>
      <c r="AJ1539" s="43" t="str">
        <f ca="1"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7"/>
        <v>#REF!</v>
      </c>
      <c r="AI1540" s="43" t="str">
        <f ca="1">_xll.BInterpol('Base IPCA'!$C$3:$C$13,'Base IPCA'!$E$3:$E$13,AH1540,"Cubic","Extrapolate=Linear","MultiX=Average","Skip=True","Sort=True")</f>
        <v>#N/A Invalid Parameter: Interpolation value</v>
      </c>
      <c r="AJ1540" s="43" t="str">
        <f ca="1"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7"/>
        <v>#REF!</v>
      </c>
      <c r="AI1541" s="43" t="str">
        <f ca="1">_xll.BInterpol('Base IPCA'!$C$3:$C$13,'Base IPCA'!$E$3:$E$13,AH1541,"Cubic","Extrapolate=Linear","MultiX=Average","Skip=True","Sort=True")</f>
        <v>#N/A Invalid Parameter: Interpolation value</v>
      </c>
      <c r="AJ1541" s="43" t="str">
        <f ca="1"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8">AH1541+1</f>
        <v>#REF!</v>
      </c>
      <c r="AI1542" s="43" t="str">
        <f ca="1">_xll.BInterpol('Base IPCA'!$C$3:$C$13,'Base IPCA'!$E$3:$E$13,AH1542,"Cubic","Extrapolate=Linear","MultiX=Average","Skip=True","Sort=True")</f>
        <v>#N/A Invalid Parameter: Interpolation value</v>
      </c>
      <c r="AJ1542" s="43" t="str">
        <f ca="1"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8"/>
        <v>#REF!</v>
      </c>
      <c r="AI1543" s="43" t="str">
        <f ca="1">_xll.BInterpol('Base IPCA'!$C$3:$C$13,'Base IPCA'!$E$3:$E$13,AH1543,"Cubic","Extrapolate=Linear","MultiX=Average","Skip=True","Sort=True")</f>
        <v>#N/A Invalid Parameter: Interpolation value</v>
      </c>
      <c r="AJ1543" s="43" t="str">
        <f ca="1"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8"/>
        <v>#REF!</v>
      </c>
      <c r="AI1544" s="43" t="str">
        <f ca="1">_xll.BInterpol('Base IPCA'!$C$3:$C$13,'Base IPCA'!$E$3:$E$13,AH1544,"Cubic","Extrapolate=Linear","MultiX=Average","Skip=True","Sort=True")</f>
        <v>#N/A Invalid Parameter: Interpolation value</v>
      </c>
      <c r="AJ1544" s="43" t="str">
        <f ca="1"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8"/>
        <v>#REF!</v>
      </c>
      <c r="AI1545" s="43" t="str">
        <f ca="1">_xll.BInterpol('Base IPCA'!$C$3:$C$13,'Base IPCA'!$E$3:$E$13,AH1545,"Cubic","Extrapolate=Linear","MultiX=Average","Skip=True","Sort=True")</f>
        <v>#N/A Invalid Parameter: Interpolation value</v>
      </c>
      <c r="AJ1545" s="43" t="str">
        <f ca="1"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8"/>
        <v>#REF!</v>
      </c>
      <c r="AI1546" s="43" t="str">
        <f ca="1">_xll.BInterpol('Base IPCA'!$C$3:$C$13,'Base IPCA'!$E$3:$E$13,AH1546,"Cubic","Extrapolate=Linear","MultiX=Average","Skip=True","Sort=True")</f>
        <v>#N/A Invalid Parameter: Interpolation value</v>
      </c>
      <c r="AJ1546" s="43" t="str">
        <f ca="1"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8"/>
        <v>#REF!</v>
      </c>
      <c r="AI1547" s="43" t="str">
        <f ca="1">_xll.BInterpol('Base IPCA'!$C$3:$C$13,'Base IPCA'!$E$3:$E$13,AH1547,"Cubic","Extrapolate=Linear","MultiX=Average","Skip=True","Sort=True")</f>
        <v>#N/A Invalid Parameter: Interpolation value</v>
      </c>
      <c r="AJ1547" s="43" t="str">
        <f ca="1"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8"/>
        <v>#REF!</v>
      </c>
      <c r="AI1548" s="43" t="str">
        <f ca="1">_xll.BInterpol('Base IPCA'!$C$3:$C$13,'Base IPCA'!$E$3:$E$13,AH1548,"Cubic","Extrapolate=Linear","MultiX=Average","Skip=True","Sort=True")</f>
        <v>#N/A Invalid Parameter: Interpolation value</v>
      </c>
      <c r="AJ1548" s="43" t="str">
        <f ca="1"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8"/>
        <v>#REF!</v>
      </c>
      <c r="AI1549" s="43" t="str">
        <f ca="1">_xll.BInterpol('Base IPCA'!$C$3:$C$13,'Base IPCA'!$E$3:$E$13,AH1549,"Cubic","Extrapolate=Linear","MultiX=Average","Skip=True","Sort=True")</f>
        <v>#N/A Invalid Parameter: Interpolation value</v>
      </c>
      <c r="AJ1549" s="43" t="str">
        <f ca="1"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8"/>
        <v>#REF!</v>
      </c>
      <c r="AI1550" s="43" t="str">
        <f ca="1">_xll.BInterpol('Base IPCA'!$C$3:$C$13,'Base IPCA'!$E$3:$E$13,AH1550,"Cubic","Extrapolate=Linear","MultiX=Average","Skip=True","Sort=True")</f>
        <v>#N/A Invalid Parameter: Interpolation value</v>
      </c>
      <c r="AJ1550" s="43" t="str">
        <f ca="1"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8"/>
        <v>#REF!</v>
      </c>
      <c r="AI1551" s="43" t="str">
        <f ca="1">_xll.BInterpol('Base IPCA'!$C$3:$C$13,'Base IPCA'!$E$3:$E$13,AH1551,"Cubic","Extrapolate=Linear","MultiX=Average","Skip=True","Sort=True")</f>
        <v>#N/A Invalid Parameter: Interpolation value</v>
      </c>
      <c r="AJ1551" s="43" t="str">
        <f ca="1"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8"/>
        <v>#REF!</v>
      </c>
      <c r="AI1552" s="43" t="str">
        <f ca="1">_xll.BInterpol('Base IPCA'!$C$3:$C$13,'Base IPCA'!$E$3:$E$13,AH1552,"Cubic","Extrapolate=Linear","MultiX=Average","Skip=True","Sort=True")</f>
        <v>#N/A Invalid Parameter: Interpolation value</v>
      </c>
      <c r="AJ1552" s="43" t="str">
        <f ca="1"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8"/>
        <v>#REF!</v>
      </c>
      <c r="AI1553" s="43" t="str">
        <f ca="1">_xll.BInterpol('Base IPCA'!$C$3:$C$13,'Base IPCA'!$E$3:$E$13,AH1553,"Cubic","Extrapolate=Linear","MultiX=Average","Skip=True","Sort=True")</f>
        <v>#N/A Invalid Parameter: Interpolation value</v>
      </c>
      <c r="AJ1553" s="43" t="str">
        <f ca="1"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8"/>
        <v>#REF!</v>
      </c>
      <c r="AI1554" s="43" t="str">
        <f ca="1">_xll.BInterpol('Base IPCA'!$C$3:$C$13,'Base IPCA'!$E$3:$E$13,AH1554,"Cubic","Extrapolate=Linear","MultiX=Average","Skip=True","Sort=True")</f>
        <v>#N/A Invalid Parameter: Interpolation value</v>
      </c>
      <c r="AJ1554" s="43" t="str">
        <f ca="1"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8"/>
        <v>#REF!</v>
      </c>
      <c r="AI1555" s="43" t="str">
        <f ca="1">_xll.BInterpol('Base IPCA'!$C$3:$C$13,'Base IPCA'!$E$3:$E$13,AH1555,"Cubic","Extrapolate=Linear","MultiX=Average","Skip=True","Sort=True")</f>
        <v>#N/A Invalid Parameter: Interpolation value</v>
      </c>
      <c r="AJ1555" s="43" t="str">
        <f ca="1"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8"/>
        <v>#REF!</v>
      </c>
      <c r="AI1556" s="43" t="str">
        <f ca="1">_xll.BInterpol('Base IPCA'!$C$3:$C$13,'Base IPCA'!$E$3:$E$13,AH1556,"Cubic","Extrapolate=Linear","MultiX=Average","Skip=True","Sort=True")</f>
        <v>#N/A Invalid Parameter: Interpolation value</v>
      </c>
      <c r="AJ1556" s="43" t="str">
        <f ca="1"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8"/>
        <v>#REF!</v>
      </c>
      <c r="AI1557" s="43" t="str">
        <f ca="1">_xll.BInterpol('Base IPCA'!$C$3:$C$13,'Base IPCA'!$E$3:$E$13,AH1557,"Cubic","Extrapolate=Linear","MultiX=Average","Skip=True","Sort=True")</f>
        <v>#N/A Invalid Parameter: Interpolation value</v>
      </c>
      <c r="AJ1557" s="43" t="str">
        <f ca="1"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8"/>
        <v>#REF!</v>
      </c>
      <c r="AI1558" s="43" t="str">
        <f ca="1">_xll.BInterpol('Base IPCA'!$C$3:$C$13,'Base IPCA'!$E$3:$E$13,AH1558,"Cubic","Extrapolate=Linear","MultiX=Average","Skip=True","Sort=True")</f>
        <v>#N/A Invalid Parameter: Interpolation value</v>
      </c>
      <c r="AJ1558" s="43" t="str">
        <f ca="1"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8"/>
        <v>#REF!</v>
      </c>
      <c r="AI1559" s="43" t="str">
        <f ca="1">_xll.BInterpol('Base IPCA'!$C$3:$C$13,'Base IPCA'!$E$3:$E$13,AH1559,"Cubic","Extrapolate=Linear","MultiX=Average","Skip=True","Sort=True")</f>
        <v>#N/A Invalid Parameter: Interpolation value</v>
      </c>
      <c r="AJ1559" s="43" t="str">
        <f ca="1"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8"/>
        <v>#REF!</v>
      </c>
      <c r="AI1560" s="43" t="str">
        <f ca="1">_xll.BInterpol('Base IPCA'!$C$3:$C$13,'Base IPCA'!$E$3:$E$13,AH1560,"Cubic","Extrapolate=Linear","MultiX=Average","Skip=True","Sort=True")</f>
        <v>#N/A Invalid Parameter: Interpolation value</v>
      </c>
      <c r="AJ1560" s="43" t="str">
        <f ca="1"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8"/>
        <v>#REF!</v>
      </c>
      <c r="AI1561" s="43" t="str">
        <f ca="1">_xll.BInterpol('Base IPCA'!$C$3:$C$13,'Base IPCA'!$E$3:$E$13,AH1561,"Cubic","Extrapolate=Linear","MultiX=Average","Skip=True","Sort=True")</f>
        <v>#N/A Invalid Parameter: Interpolation value</v>
      </c>
      <c r="AJ1561" s="43" t="str">
        <f ca="1"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8"/>
        <v>#REF!</v>
      </c>
      <c r="AI1562" s="43" t="str">
        <f ca="1">_xll.BInterpol('Base IPCA'!$C$3:$C$13,'Base IPCA'!$E$3:$E$13,AH1562,"Cubic","Extrapolate=Linear","MultiX=Average","Skip=True","Sort=True")</f>
        <v>#N/A Invalid Parameter: Interpolation value</v>
      </c>
      <c r="AJ1562" s="43" t="str">
        <f ca="1"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8"/>
        <v>#REF!</v>
      </c>
      <c r="AI1563" s="43" t="str">
        <f ca="1">_xll.BInterpol('Base IPCA'!$C$3:$C$13,'Base IPCA'!$E$3:$E$13,AH1563,"Cubic","Extrapolate=Linear","MultiX=Average","Skip=True","Sort=True")</f>
        <v>#N/A Invalid Parameter: Interpolation value</v>
      </c>
      <c r="AJ1563" s="43" t="str">
        <f ca="1"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8"/>
        <v>#REF!</v>
      </c>
      <c r="AI1564" s="43" t="str">
        <f ca="1">_xll.BInterpol('Base IPCA'!$C$3:$C$13,'Base IPCA'!$E$3:$E$13,AH1564,"Cubic","Extrapolate=Linear","MultiX=Average","Skip=True","Sort=True")</f>
        <v>#N/A Invalid Parameter: Interpolation value</v>
      </c>
      <c r="AJ1564" s="43" t="str">
        <f ca="1"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8"/>
        <v>#REF!</v>
      </c>
      <c r="AI1565" s="43" t="str">
        <f ca="1">_xll.BInterpol('Base IPCA'!$C$3:$C$13,'Base IPCA'!$E$3:$E$13,AH1565,"Cubic","Extrapolate=Linear","MultiX=Average","Skip=True","Sort=True")</f>
        <v>#N/A Invalid Parameter: Interpolation value</v>
      </c>
      <c r="AJ1565" s="43" t="str">
        <f ca="1"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8"/>
        <v>#REF!</v>
      </c>
      <c r="AI1566" s="43" t="str">
        <f ca="1">_xll.BInterpol('Base IPCA'!$C$3:$C$13,'Base IPCA'!$E$3:$E$13,AH1566,"Cubic","Extrapolate=Linear","MultiX=Average","Skip=True","Sort=True")</f>
        <v>#N/A Invalid Parameter: Interpolation value</v>
      </c>
      <c r="AJ1566" s="43" t="str">
        <f ca="1"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8"/>
        <v>#REF!</v>
      </c>
      <c r="AI1567" s="43" t="str">
        <f ca="1">_xll.BInterpol('Base IPCA'!$C$3:$C$13,'Base IPCA'!$E$3:$E$13,AH1567,"Cubic","Extrapolate=Linear","MultiX=Average","Skip=True","Sort=True")</f>
        <v>#N/A Invalid Parameter: Interpolation value</v>
      </c>
      <c r="AJ1567" s="43" t="str">
        <f ca="1"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8"/>
        <v>#REF!</v>
      </c>
      <c r="AI1568" s="43" t="str">
        <f ca="1">_xll.BInterpol('Base IPCA'!$C$3:$C$13,'Base IPCA'!$E$3:$E$13,AH1568,"Cubic","Extrapolate=Linear","MultiX=Average","Skip=True","Sort=True")</f>
        <v>#N/A Invalid Parameter: Interpolation value</v>
      </c>
      <c r="AJ1568" s="43" t="str">
        <f ca="1"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8"/>
        <v>#REF!</v>
      </c>
      <c r="AI1569" s="43" t="str">
        <f ca="1">_xll.BInterpol('Base IPCA'!$C$3:$C$13,'Base IPCA'!$E$3:$E$13,AH1569,"Cubic","Extrapolate=Linear","MultiX=Average","Skip=True","Sort=True")</f>
        <v>#N/A Invalid Parameter: Interpolation value</v>
      </c>
      <c r="AJ1569" s="43" t="str">
        <f ca="1"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8"/>
        <v>#REF!</v>
      </c>
      <c r="AI1570" s="43" t="str">
        <f ca="1">_xll.BInterpol('Base IPCA'!$C$3:$C$13,'Base IPCA'!$E$3:$E$13,AH1570,"Cubic","Extrapolate=Linear","MultiX=Average","Skip=True","Sort=True")</f>
        <v>#N/A Invalid Parameter: Interpolation value</v>
      </c>
      <c r="AJ1570" s="43" t="str">
        <f ca="1"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8"/>
        <v>#REF!</v>
      </c>
      <c r="AI1571" s="43" t="str">
        <f ca="1">_xll.BInterpol('Base IPCA'!$C$3:$C$13,'Base IPCA'!$E$3:$E$13,AH1571,"Cubic","Extrapolate=Linear","MultiX=Average","Skip=True","Sort=True")</f>
        <v>#N/A Invalid Parameter: Interpolation value</v>
      </c>
      <c r="AJ1571" s="43" t="str">
        <f ca="1"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8"/>
        <v>#REF!</v>
      </c>
      <c r="AI1572" s="43" t="str">
        <f ca="1">_xll.BInterpol('Base IPCA'!$C$3:$C$13,'Base IPCA'!$E$3:$E$13,AH1572,"Cubic","Extrapolate=Linear","MultiX=Average","Skip=True","Sort=True")</f>
        <v>#N/A Invalid Parameter: Interpolation value</v>
      </c>
      <c r="AJ1572" s="43" t="str">
        <f ca="1"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8"/>
        <v>#REF!</v>
      </c>
      <c r="AI1573" s="43" t="str">
        <f ca="1">_xll.BInterpol('Base IPCA'!$C$3:$C$13,'Base IPCA'!$E$3:$E$13,AH1573,"Cubic","Extrapolate=Linear","MultiX=Average","Skip=True","Sort=True")</f>
        <v>#N/A Invalid Parameter: Interpolation value</v>
      </c>
      <c r="AJ1573" s="43" t="str">
        <f ca="1"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8"/>
        <v>#REF!</v>
      </c>
      <c r="AI1574" s="43" t="str">
        <f ca="1">_xll.BInterpol('Base IPCA'!$C$3:$C$13,'Base IPCA'!$E$3:$E$13,AH1574,"Cubic","Extrapolate=Linear","MultiX=Average","Skip=True","Sort=True")</f>
        <v>#N/A Invalid Parameter: Interpolation value</v>
      </c>
      <c r="AJ1574" s="43" t="str">
        <f ca="1"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8"/>
        <v>#REF!</v>
      </c>
      <c r="AI1575" s="43" t="str">
        <f ca="1">_xll.BInterpol('Base IPCA'!$C$3:$C$13,'Base IPCA'!$E$3:$E$13,AH1575,"Cubic","Extrapolate=Linear","MultiX=Average","Skip=True","Sort=True")</f>
        <v>#N/A Invalid Parameter: Interpolation value</v>
      </c>
      <c r="AJ1575" s="43" t="str">
        <f ca="1"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8"/>
        <v>#REF!</v>
      </c>
      <c r="AI1576" s="43" t="str">
        <f ca="1">_xll.BInterpol('Base IPCA'!$C$3:$C$13,'Base IPCA'!$E$3:$E$13,AH1576,"Cubic","Extrapolate=Linear","MultiX=Average","Skip=True","Sort=True")</f>
        <v>#N/A Invalid Parameter: Interpolation value</v>
      </c>
      <c r="AJ1576" s="43" t="str">
        <f ca="1"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8"/>
        <v>#REF!</v>
      </c>
      <c r="AI1577" s="43" t="str">
        <f ca="1">_xll.BInterpol('Base IPCA'!$C$3:$C$13,'Base IPCA'!$E$3:$E$13,AH1577,"Cubic","Extrapolate=Linear","MultiX=Average","Skip=True","Sort=True")</f>
        <v>#N/A Invalid Parameter: Interpolation value</v>
      </c>
      <c r="AJ1577" s="43" t="str">
        <f ca="1"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8"/>
        <v>#REF!</v>
      </c>
      <c r="AI1578" s="43" t="str">
        <f ca="1">_xll.BInterpol('Base IPCA'!$C$3:$C$13,'Base IPCA'!$E$3:$E$13,AH1578,"Cubic","Extrapolate=Linear","MultiX=Average","Skip=True","Sort=True")</f>
        <v>#N/A Invalid Parameter: Interpolation value</v>
      </c>
      <c r="AJ1578" s="43" t="str">
        <f ca="1"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8"/>
        <v>#REF!</v>
      </c>
      <c r="AI1579" s="43" t="str">
        <f ca="1">_xll.BInterpol('Base IPCA'!$C$3:$C$13,'Base IPCA'!$E$3:$E$13,AH1579,"Cubic","Extrapolate=Linear","MultiX=Average","Skip=True","Sort=True")</f>
        <v>#N/A Invalid Parameter: Interpolation value</v>
      </c>
      <c r="AJ1579" s="43" t="str">
        <f ca="1"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8"/>
        <v>#REF!</v>
      </c>
      <c r="AI1580" s="43" t="str">
        <f ca="1">_xll.BInterpol('Base IPCA'!$C$3:$C$13,'Base IPCA'!$E$3:$E$13,AH1580,"Cubic","Extrapolate=Linear","MultiX=Average","Skip=True","Sort=True")</f>
        <v>#N/A Invalid Parameter: Interpolation value</v>
      </c>
      <c r="AJ1580" s="43" t="str">
        <f ca="1"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8"/>
        <v>#REF!</v>
      </c>
      <c r="AI1581" s="43" t="str">
        <f ca="1">_xll.BInterpol('Base IPCA'!$C$3:$C$13,'Base IPCA'!$E$3:$E$13,AH1581,"Cubic","Extrapolate=Linear","MultiX=Average","Skip=True","Sort=True")</f>
        <v>#N/A Invalid Parameter: Interpolation value</v>
      </c>
      <c r="AJ1581" s="43" t="str">
        <f ca="1"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8"/>
        <v>#REF!</v>
      </c>
      <c r="AI1582" s="43" t="str">
        <f ca="1">_xll.BInterpol('Base IPCA'!$C$3:$C$13,'Base IPCA'!$E$3:$E$13,AH1582,"Cubic","Extrapolate=Linear","MultiX=Average","Skip=True","Sort=True")</f>
        <v>#N/A Invalid Parameter: Interpolation value</v>
      </c>
      <c r="AJ1582" s="43" t="str">
        <f ca="1"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8"/>
        <v>#REF!</v>
      </c>
      <c r="AI1583" s="43" t="str">
        <f ca="1">_xll.BInterpol('Base IPCA'!$C$3:$C$13,'Base IPCA'!$E$3:$E$13,AH1583,"Cubic","Extrapolate=Linear","MultiX=Average","Skip=True","Sort=True")</f>
        <v>#N/A Invalid Parameter: Interpolation value</v>
      </c>
      <c r="AJ1583" s="43" t="str">
        <f ca="1"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8"/>
        <v>#REF!</v>
      </c>
      <c r="AI1584" s="43" t="str">
        <f ca="1">_xll.BInterpol('Base IPCA'!$C$3:$C$13,'Base IPCA'!$E$3:$E$13,AH1584,"Cubic","Extrapolate=Linear","MultiX=Average","Skip=True","Sort=True")</f>
        <v>#N/A Invalid Parameter: Interpolation value</v>
      </c>
      <c r="AJ1584" s="43" t="str">
        <f ca="1"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8"/>
        <v>#REF!</v>
      </c>
      <c r="AI1585" s="43" t="str">
        <f ca="1">_xll.BInterpol('Base IPCA'!$C$3:$C$13,'Base IPCA'!$E$3:$E$13,AH1585,"Cubic","Extrapolate=Linear","MultiX=Average","Skip=True","Sort=True")</f>
        <v>#N/A Invalid Parameter: Interpolation value</v>
      </c>
      <c r="AJ1585" s="43" t="str">
        <f ca="1"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8"/>
        <v>#REF!</v>
      </c>
      <c r="AI1586" s="43" t="str">
        <f ca="1">_xll.BInterpol('Base IPCA'!$C$3:$C$13,'Base IPCA'!$E$3:$E$13,AH1586,"Cubic","Extrapolate=Linear","MultiX=Average","Skip=True","Sort=True")</f>
        <v>#N/A Invalid Parameter: Interpolation value</v>
      </c>
      <c r="AJ1586" s="43" t="str">
        <f ca="1"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8"/>
        <v>#REF!</v>
      </c>
      <c r="AI1587" s="43" t="str">
        <f ca="1">_xll.BInterpol('Base IPCA'!$C$3:$C$13,'Base IPCA'!$E$3:$E$13,AH1587,"Cubic","Extrapolate=Linear","MultiX=Average","Skip=True","Sort=True")</f>
        <v>#N/A Invalid Parameter: Interpolation value</v>
      </c>
      <c r="AJ1587" s="43" t="str">
        <f ca="1"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8"/>
        <v>#REF!</v>
      </c>
      <c r="AI1588" s="43" t="str">
        <f ca="1">_xll.BInterpol('Base IPCA'!$C$3:$C$13,'Base IPCA'!$E$3:$E$13,AH1588,"Cubic","Extrapolate=Linear","MultiX=Average","Skip=True","Sort=True")</f>
        <v>#N/A Invalid Parameter: Interpolation value</v>
      </c>
      <c r="AJ1588" s="43" t="str">
        <f ca="1"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8"/>
        <v>#REF!</v>
      </c>
      <c r="AI1589" s="43" t="str">
        <f ca="1">_xll.BInterpol('Base IPCA'!$C$3:$C$13,'Base IPCA'!$E$3:$E$13,AH1589,"Cubic","Extrapolate=Linear","MultiX=Average","Skip=True","Sort=True")</f>
        <v>#N/A Invalid Parameter: Interpolation value</v>
      </c>
      <c r="AJ1589" s="43" t="str">
        <f ca="1"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8"/>
        <v>#REF!</v>
      </c>
      <c r="AI1590" s="43" t="str">
        <f ca="1">_xll.BInterpol('Base IPCA'!$C$3:$C$13,'Base IPCA'!$E$3:$E$13,AH1590,"Cubic","Extrapolate=Linear","MultiX=Average","Skip=True","Sort=True")</f>
        <v>#N/A Invalid Parameter: Interpolation value</v>
      </c>
      <c r="AJ1590" s="43" t="str">
        <f ca="1"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8"/>
        <v>#REF!</v>
      </c>
      <c r="AI1591" s="43" t="str">
        <f ca="1">_xll.BInterpol('Base IPCA'!$C$3:$C$13,'Base IPCA'!$E$3:$E$13,AH1591,"Cubic","Extrapolate=Linear","MultiX=Average","Skip=True","Sort=True")</f>
        <v>#N/A Invalid Parameter: Interpolation value</v>
      </c>
      <c r="AJ1591" s="43" t="str">
        <f ca="1"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8"/>
        <v>#REF!</v>
      </c>
      <c r="AI1592" s="43" t="str">
        <f ca="1">_xll.BInterpol('Base IPCA'!$C$3:$C$13,'Base IPCA'!$E$3:$E$13,AH1592,"Cubic","Extrapolate=Linear","MultiX=Average","Skip=True","Sort=True")</f>
        <v>#N/A Invalid Parameter: Interpolation value</v>
      </c>
      <c r="AJ1592" s="43" t="str">
        <f ca="1"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8"/>
        <v>#REF!</v>
      </c>
      <c r="AI1593" s="43" t="str">
        <f ca="1">_xll.BInterpol('Base IPCA'!$C$3:$C$13,'Base IPCA'!$E$3:$E$13,AH1593,"Cubic","Extrapolate=Linear","MultiX=Average","Skip=True","Sort=True")</f>
        <v>#N/A Invalid Parameter: Interpolation value</v>
      </c>
      <c r="AJ1593" s="43" t="str">
        <f ca="1"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8"/>
        <v>#REF!</v>
      </c>
      <c r="AI1594" s="43" t="str">
        <f ca="1">_xll.BInterpol('Base IPCA'!$C$3:$C$13,'Base IPCA'!$E$3:$E$13,AH1594,"Cubic","Extrapolate=Linear","MultiX=Average","Skip=True","Sort=True")</f>
        <v>#N/A Invalid Parameter: Interpolation value</v>
      </c>
      <c r="AJ1594" s="43" t="str">
        <f ca="1"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8"/>
        <v>#REF!</v>
      </c>
      <c r="AI1595" s="43" t="str">
        <f ca="1">_xll.BInterpol('Base IPCA'!$C$3:$C$13,'Base IPCA'!$E$3:$E$13,AH1595,"Cubic","Extrapolate=Linear","MultiX=Average","Skip=True","Sort=True")</f>
        <v>#N/A Invalid Parameter: Interpolation value</v>
      </c>
      <c r="AJ1595" s="43" t="str">
        <f ca="1"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8"/>
        <v>#REF!</v>
      </c>
      <c r="AI1596" s="43" t="str">
        <f ca="1">_xll.BInterpol('Base IPCA'!$C$3:$C$13,'Base IPCA'!$E$3:$E$13,AH1596,"Cubic","Extrapolate=Linear","MultiX=Average","Skip=True","Sort=True")</f>
        <v>#N/A Invalid Parameter: Interpolation value</v>
      </c>
      <c r="AJ1596" s="43" t="str">
        <f ca="1"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8"/>
        <v>#REF!</v>
      </c>
      <c r="AI1597" s="43" t="str">
        <f ca="1">_xll.BInterpol('Base IPCA'!$C$3:$C$13,'Base IPCA'!$E$3:$E$13,AH1597,"Cubic","Extrapolate=Linear","MultiX=Average","Skip=True","Sort=True")</f>
        <v>#N/A Invalid Parameter: Interpolation value</v>
      </c>
      <c r="AJ1597" s="43" t="str">
        <f ca="1"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8"/>
        <v>#REF!</v>
      </c>
      <c r="AI1598" s="43" t="str">
        <f ca="1">_xll.BInterpol('Base IPCA'!$C$3:$C$13,'Base IPCA'!$E$3:$E$13,AH1598,"Cubic","Extrapolate=Linear","MultiX=Average","Skip=True","Sort=True")</f>
        <v>#N/A Invalid Parameter: Interpolation value</v>
      </c>
      <c r="AJ1598" s="43" t="str">
        <f ca="1"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8"/>
        <v>#REF!</v>
      </c>
      <c r="AI1599" s="43" t="str">
        <f ca="1">_xll.BInterpol('Base IPCA'!$C$3:$C$13,'Base IPCA'!$E$3:$E$13,AH1599,"Cubic","Extrapolate=Linear","MultiX=Average","Skip=True","Sort=True")</f>
        <v>#N/A Invalid Parameter: Interpolation value</v>
      </c>
      <c r="AJ1599" s="43" t="str">
        <f ca="1"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8"/>
        <v>#REF!</v>
      </c>
      <c r="AI1600" s="43" t="str">
        <f ca="1">_xll.BInterpol('Base IPCA'!$C$3:$C$13,'Base IPCA'!$E$3:$E$13,AH1600,"Cubic","Extrapolate=Linear","MultiX=Average","Skip=True","Sort=True")</f>
        <v>#N/A Invalid Parameter: Interpolation value</v>
      </c>
      <c r="AJ1600" s="43" t="str">
        <f ca="1"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8"/>
        <v>#REF!</v>
      </c>
      <c r="AI1601" s="43" t="str">
        <f ca="1">_xll.BInterpol('Base IPCA'!$C$3:$C$13,'Base IPCA'!$E$3:$E$13,AH1601,"Cubic","Extrapolate=Linear","MultiX=Average","Skip=True","Sort=True")</f>
        <v>#N/A Invalid Parameter: Interpolation value</v>
      </c>
      <c r="AJ1601" s="43" t="str">
        <f ca="1"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8"/>
        <v>#REF!</v>
      </c>
      <c r="AI1602" s="43" t="str">
        <f ca="1">_xll.BInterpol('Base IPCA'!$C$3:$C$13,'Base IPCA'!$E$3:$E$13,AH1602,"Cubic","Extrapolate=Linear","MultiX=Average","Skip=True","Sort=True")</f>
        <v>#N/A Invalid Parameter: Interpolation value</v>
      </c>
      <c r="AJ1602" s="43" t="str">
        <f ca="1"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8"/>
        <v>#REF!</v>
      </c>
      <c r="AI1603" s="43" t="str">
        <f ca="1">_xll.BInterpol('Base IPCA'!$C$3:$C$13,'Base IPCA'!$E$3:$E$13,AH1603,"Cubic","Extrapolate=Linear","MultiX=Average","Skip=True","Sort=True")</f>
        <v>#N/A Invalid Parameter: Interpolation value</v>
      </c>
      <c r="AJ1603" s="43" t="str">
        <f ca="1"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8"/>
        <v>#REF!</v>
      </c>
      <c r="AI1604" s="43" t="str">
        <f ca="1">_xll.BInterpol('Base IPCA'!$C$3:$C$13,'Base IPCA'!$E$3:$E$13,AH1604,"Cubic","Extrapolate=Linear","MultiX=Average","Skip=True","Sort=True")</f>
        <v>#N/A Invalid Parameter: Interpolation value</v>
      </c>
      <c r="AJ1604" s="43" t="str">
        <f ca="1"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8"/>
        <v>#REF!</v>
      </c>
      <c r="AI1605" s="43" t="str">
        <f ca="1">_xll.BInterpol('Base IPCA'!$C$3:$C$13,'Base IPCA'!$E$3:$E$13,AH1605,"Cubic","Extrapolate=Linear","MultiX=Average","Skip=True","Sort=True")</f>
        <v>#N/A Invalid Parameter: Interpolation value</v>
      </c>
      <c r="AJ1605" s="43" t="str">
        <f ca="1"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9">AH1605+1</f>
        <v>#REF!</v>
      </c>
      <c r="AI1606" s="43" t="str">
        <f ca="1">_xll.BInterpol('Base IPCA'!$C$3:$C$13,'Base IPCA'!$E$3:$E$13,AH1606,"Cubic","Extrapolate=Linear","MultiX=Average","Skip=True","Sort=True")</f>
        <v>#N/A Invalid Parameter: Interpolation value</v>
      </c>
      <c r="AJ1606" s="43" t="str">
        <f ca="1"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9"/>
        <v>#REF!</v>
      </c>
      <c r="AI1607" s="43" t="str">
        <f ca="1">_xll.BInterpol('Base IPCA'!$C$3:$C$13,'Base IPCA'!$E$3:$E$13,AH1607,"Cubic","Extrapolate=Linear","MultiX=Average","Skip=True","Sort=True")</f>
        <v>#N/A Invalid Parameter: Interpolation value</v>
      </c>
      <c r="AJ1607" s="43" t="str">
        <f ca="1"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9"/>
        <v>#REF!</v>
      </c>
      <c r="AI1608" s="43" t="str">
        <f ca="1">_xll.BInterpol('Base IPCA'!$C$3:$C$13,'Base IPCA'!$E$3:$E$13,AH1608,"Cubic","Extrapolate=Linear","MultiX=Average","Skip=True","Sort=True")</f>
        <v>#N/A Invalid Parameter: Interpolation value</v>
      </c>
      <c r="AJ1608" s="43" t="str">
        <f ca="1"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9"/>
        <v>#REF!</v>
      </c>
      <c r="AI1609" s="43" t="str">
        <f ca="1">_xll.BInterpol('Base IPCA'!$C$3:$C$13,'Base IPCA'!$E$3:$E$13,AH1609,"Cubic","Extrapolate=Linear","MultiX=Average","Skip=True","Sort=True")</f>
        <v>#N/A Invalid Parameter: Interpolation value</v>
      </c>
      <c r="AJ1609" s="43" t="str">
        <f ca="1"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9"/>
        <v>#REF!</v>
      </c>
      <c r="AI1610" s="43" t="str">
        <f ca="1">_xll.BInterpol('Base IPCA'!$C$3:$C$13,'Base IPCA'!$E$3:$E$13,AH1610,"Cubic","Extrapolate=Linear","MultiX=Average","Skip=True","Sort=True")</f>
        <v>#N/A Invalid Parameter: Interpolation value</v>
      </c>
      <c r="AJ1610" s="43" t="str">
        <f ca="1"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9"/>
        <v>#REF!</v>
      </c>
      <c r="AI1611" s="43" t="str">
        <f ca="1">_xll.BInterpol('Base IPCA'!$C$3:$C$13,'Base IPCA'!$E$3:$E$13,AH1611,"Cubic","Extrapolate=Linear","MultiX=Average","Skip=True","Sort=True")</f>
        <v>#N/A Invalid Parameter: Interpolation value</v>
      </c>
      <c r="AJ1611" s="43" t="str">
        <f ca="1"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9"/>
        <v>#REF!</v>
      </c>
      <c r="AI1612" s="43" t="str">
        <f ca="1">_xll.BInterpol('Base IPCA'!$C$3:$C$13,'Base IPCA'!$E$3:$E$13,AH1612,"Cubic","Extrapolate=Linear","MultiX=Average","Skip=True","Sort=True")</f>
        <v>#N/A Invalid Parameter: Interpolation value</v>
      </c>
      <c r="AJ1612" s="43" t="str">
        <f ca="1"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9"/>
        <v>#REF!</v>
      </c>
      <c r="AI1613" s="43" t="str">
        <f ca="1">_xll.BInterpol('Base IPCA'!$C$3:$C$13,'Base IPCA'!$E$3:$E$13,AH1613,"Cubic","Extrapolate=Linear","MultiX=Average","Skip=True","Sort=True")</f>
        <v>#N/A Invalid Parameter: Interpolation value</v>
      </c>
      <c r="AJ1613" s="43" t="str">
        <f ca="1"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9"/>
        <v>#REF!</v>
      </c>
      <c r="AI1614" s="43" t="str">
        <f ca="1">_xll.BInterpol('Base IPCA'!$C$3:$C$13,'Base IPCA'!$E$3:$E$13,AH1614,"Cubic","Extrapolate=Linear","MultiX=Average","Skip=True","Sort=True")</f>
        <v>#N/A Invalid Parameter: Interpolation value</v>
      </c>
      <c r="AJ1614" s="43" t="str">
        <f ca="1"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9"/>
        <v>#REF!</v>
      </c>
      <c r="AI1615" s="43" t="str">
        <f ca="1">_xll.BInterpol('Base IPCA'!$C$3:$C$13,'Base IPCA'!$E$3:$E$13,AH1615,"Cubic","Extrapolate=Linear","MultiX=Average","Skip=True","Sort=True")</f>
        <v>#N/A Invalid Parameter: Interpolation value</v>
      </c>
      <c r="AJ1615" s="43" t="str">
        <f ca="1"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9"/>
        <v>#REF!</v>
      </c>
      <c r="AI1616" s="43" t="str">
        <f ca="1">_xll.BInterpol('Base IPCA'!$C$3:$C$13,'Base IPCA'!$E$3:$E$13,AH1616,"Cubic","Extrapolate=Linear","MultiX=Average","Skip=True","Sort=True")</f>
        <v>#N/A Invalid Parameter: Interpolation value</v>
      </c>
      <c r="AJ1616" s="43" t="str">
        <f ca="1"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9"/>
        <v>#REF!</v>
      </c>
      <c r="AI1617" s="43" t="str">
        <f ca="1">_xll.BInterpol('Base IPCA'!$C$3:$C$13,'Base IPCA'!$E$3:$E$13,AH1617,"Cubic","Extrapolate=Linear","MultiX=Average","Skip=True","Sort=True")</f>
        <v>#N/A Invalid Parameter: Interpolation value</v>
      </c>
      <c r="AJ1617" s="43" t="str">
        <f ca="1"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9"/>
        <v>#REF!</v>
      </c>
      <c r="AI1618" s="43" t="str">
        <f ca="1">_xll.BInterpol('Base IPCA'!$C$3:$C$13,'Base IPCA'!$E$3:$E$13,AH1618,"Cubic","Extrapolate=Linear","MultiX=Average","Skip=True","Sort=True")</f>
        <v>#N/A Invalid Parameter: Interpolation value</v>
      </c>
      <c r="AJ1618" s="43" t="str">
        <f ca="1"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9"/>
        <v>#REF!</v>
      </c>
      <c r="AI1619" s="43" t="str">
        <f ca="1">_xll.BInterpol('Base IPCA'!$C$3:$C$13,'Base IPCA'!$E$3:$E$13,AH1619,"Cubic","Extrapolate=Linear","MultiX=Average","Skip=True","Sort=True")</f>
        <v>#N/A Invalid Parameter: Interpolation value</v>
      </c>
      <c r="AJ1619" s="43" t="str">
        <f ca="1"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9"/>
        <v>#REF!</v>
      </c>
      <c r="AI1620" s="43" t="str">
        <f ca="1">_xll.BInterpol('Base IPCA'!$C$3:$C$13,'Base IPCA'!$E$3:$E$13,AH1620,"Cubic","Extrapolate=Linear","MultiX=Average","Skip=True","Sort=True")</f>
        <v>#N/A Invalid Parameter: Interpolation value</v>
      </c>
      <c r="AJ1620" s="43" t="str">
        <f ca="1"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9"/>
        <v>#REF!</v>
      </c>
      <c r="AI1621" s="43" t="str">
        <f ca="1">_xll.BInterpol('Base IPCA'!$C$3:$C$13,'Base IPCA'!$E$3:$E$13,AH1621,"Cubic","Extrapolate=Linear","MultiX=Average","Skip=True","Sort=True")</f>
        <v>#N/A Invalid Parameter: Interpolation value</v>
      </c>
      <c r="AJ1621" s="43" t="str">
        <f ca="1"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9"/>
        <v>#REF!</v>
      </c>
      <c r="AI1622" s="43" t="str">
        <f ca="1">_xll.BInterpol('Base IPCA'!$C$3:$C$13,'Base IPCA'!$E$3:$E$13,AH1622,"Cubic","Extrapolate=Linear","MultiX=Average","Skip=True","Sort=True")</f>
        <v>#N/A Invalid Parameter: Interpolation value</v>
      </c>
      <c r="AJ1622" s="43" t="str">
        <f ca="1"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9"/>
        <v>#REF!</v>
      </c>
      <c r="AI1623" s="43" t="str">
        <f ca="1">_xll.BInterpol('Base IPCA'!$C$3:$C$13,'Base IPCA'!$E$3:$E$13,AH1623,"Cubic","Extrapolate=Linear","MultiX=Average","Skip=True","Sort=True")</f>
        <v>#N/A Invalid Parameter: Interpolation value</v>
      </c>
      <c r="AJ1623" s="43" t="str">
        <f ca="1"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9"/>
        <v>#REF!</v>
      </c>
      <c r="AI1624" s="43" t="str">
        <f ca="1">_xll.BInterpol('Base IPCA'!$C$3:$C$13,'Base IPCA'!$E$3:$E$13,AH1624,"Cubic","Extrapolate=Linear","MultiX=Average","Skip=True","Sort=True")</f>
        <v>#N/A Invalid Parameter: Interpolation value</v>
      </c>
      <c r="AJ1624" s="43" t="str">
        <f ca="1"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9"/>
        <v>#REF!</v>
      </c>
      <c r="AI1625" s="43" t="str">
        <f ca="1">_xll.BInterpol('Base IPCA'!$C$3:$C$13,'Base IPCA'!$E$3:$E$13,AH1625,"Cubic","Extrapolate=Linear","MultiX=Average","Skip=True","Sort=True")</f>
        <v>#N/A Invalid Parameter: Interpolation value</v>
      </c>
      <c r="AJ1625" s="43" t="str">
        <f ca="1"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9"/>
        <v>#REF!</v>
      </c>
      <c r="AI1626" s="43" t="str">
        <f ca="1">_xll.BInterpol('Base IPCA'!$C$3:$C$13,'Base IPCA'!$E$3:$E$13,AH1626,"Cubic","Extrapolate=Linear","MultiX=Average","Skip=True","Sort=True")</f>
        <v>#N/A Invalid Parameter: Interpolation value</v>
      </c>
      <c r="AJ1626" s="43" t="str">
        <f ca="1"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9"/>
        <v>#REF!</v>
      </c>
      <c r="AI1627" s="43" t="str">
        <f ca="1">_xll.BInterpol('Base IPCA'!$C$3:$C$13,'Base IPCA'!$E$3:$E$13,AH1627,"Cubic","Extrapolate=Linear","MultiX=Average","Skip=True","Sort=True")</f>
        <v>#N/A Invalid Parameter: Interpolation value</v>
      </c>
      <c r="AJ1627" s="43" t="str">
        <f ca="1"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9"/>
        <v>#REF!</v>
      </c>
      <c r="AI1628" s="43" t="str">
        <f ca="1">_xll.BInterpol('Base IPCA'!$C$3:$C$13,'Base IPCA'!$E$3:$E$13,AH1628,"Cubic","Extrapolate=Linear","MultiX=Average","Skip=True","Sort=True")</f>
        <v>#N/A Invalid Parameter: Interpolation value</v>
      </c>
      <c r="AJ1628" s="43" t="str">
        <f ca="1"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9"/>
        <v>#REF!</v>
      </c>
      <c r="AI1629" s="43" t="str">
        <f ca="1">_xll.BInterpol('Base IPCA'!$C$3:$C$13,'Base IPCA'!$E$3:$E$13,AH1629,"Cubic","Extrapolate=Linear","MultiX=Average","Skip=True","Sort=True")</f>
        <v>#N/A Invalid Parameter: Interpolation value</v>
      </c>
      <c r="AJ1629" s="43" t="str">
        <f ca="1"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9"/>
        <v>#REF!</v>
      </c>
      <c r="AI1630" s="43" t="str">
        <f ca="1">_xll.BInterpol('Base IPCA'!$C$3:$C$13,'Base IPCA'!$E$3:$E$13,AH1630,"Cubic","Extrapolate=Linear","MultiX=Average","Skip=True","Sort=True")</f>
        <v>#N/A Invalid Parameter: Interpolation value</v>
      </c>
      <c r="AJ1630" s="43" t="str">
        <f ca="1"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9"/>
        <v>#REF!</v>
      </c>
      <c r="AI1631" s="43" t="str">
        <f ca="1">_xll.BInterpol('Base IPCA'!$C$3:$C$13,'Base IPCA'!$E$3:$E$13,AH1631,"Cubic","Extrapolate=Linear","MultiX=Average","Skip=True","Sort=True")</f>
        <v>#N/A Invalid Parameter: Interpolation value</v>
      </c>
      <c r="AJ1631" s="43" t="str">
        <f ca="1"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9"/>
        <v>#REF!</v>
      </c>
      <c r="AI1632" s="43" t="str">
        <f ca="1">_xll.BInterpol('Base IPCA'!$C$3:$C$13,'Base IPCA'!$E$3:$E$13,AH1632,"Cubic","Extrapolate=Linear","MultiX=Average","Skip=True","Sort=True")</f>
        <v>#N/A Invalid Parameter: Interpolation value</v>
      </c>
      <c r="AJ1632" s="43" t="str">
        <f ca="1"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9"/>
        <v>#REF!</v>
      </c>
      <c r="AI1633" s="43" t="str">
        <f ca="1">_xll.BInterpol('Base IPCA'!$C$3:$C$13,'Base IPCA'!$E$3:$E$13,AH1633,"Cubic","Extrapolate=Linear","MultiX=Average","Skip=True","Sort=True")</f>
        <v>#N/A Invalid Parameter: Interpolation value</v>
      </c>
      <c r="AJ1633" s="43" t="str">
        <f ca="1"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9"/>
        <v>#REF!</v>
      </c>
      <c r="AI1634" s="43" t="str">
        <f ca="1">_xll.BInterpol('Base IPCA'!$C$3:$C$13,'Base IPCA'!$E$3:$E$13,AH1634,"Cubic","Extrapolate=Linear","MultiX=Average","Skip=True","Sort=True")</f>
        <v>#N/A Invalid Parameter: Interpolation value</v>
      </c>
      <c r="AJ1634" s="43" t="str">
        <f ca="1"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9"/>
        <v>#REF!</v>
      </c>
      <c r="AI1635" s="43" t="str">
        <f ca="1">_xll.BInterpol('Base IPCA'!$C$3:$C$13,'Base IPCA'!$E$3:$E$13,AH1635,"Cubic","Extrapolate=Linear","MultiX=Average","Skip=True","Sort=True")</f>
        <v>#N/A Invalid Parameter: Interpolation value</v>
      </c>
      <c r="AJ1635" s="43" t="str">
        <f ca="1"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9"/>
        <v>#REF!</v>
      </c>
      <c r="AI1636" s="43" t="str">
        <f ca="1">_xll.BInterpol('Base IPCA'!$C$3:$C$13,'Base IPCA'!$E$3:$E$13,AH1636,"Cubic","Extrapolate=Linear","MultiX=Average","Skip=True","Sort=True")</f>
        <v>#N/A Invalid Parameter: Interpolation value</v>
      </c>
      <c r="AJ1636" s="43" t="str">
        <f ca="1"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9"/>
        <v>#REF!</v>
      </c>
      <c r="AI1637" s="43" t="str">
        <f ca="1">_xll.BInterpol('Base IPCA'!$C$3:$C$13,'Base IPCA'!$E$3:$E$13,AH1637,"Cubic","Extrapolate=Linear","MultiX=Average","Skip=True","Sort=True")</f>
        <v>#N/A Invalid Parameter: Interpolation value</v>
      </c>
      <c r="AJ1637" s="43" t="str">
        <f ca="1"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9"/>
        <v>#REF!</v>
      </c>
      <c r="AI1638" s="43" t="str">
        <f ca="1">_xll.BInterpol('Base IPCA'!$C$3:$C$13,'Base IPCA'!$E$3:$E$13,AH1638,"Cubic","Extrapolate=Linear","MultiX=Average","Skip=True","Sort=True")</f>
        <v>#N/A Invalid Parameter: Interpolation value</v>
      </c>
      <c r="AJ1638" s="43" t="str">
        <f ca="1"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9"/>
        <v>#REF!</v>
      </c>
      <c r="AI1639" s="43" t="str">
        <f ca="1">_xll.BInterpol('Base IPCA'!$C$3:$C$13,'Base IPCA'!$E$3:$E$13,AH1639,"Cubic","Extrapolate=Linear","MultiX=Average","Skip=True","Sort=True")</f>
        <v>#N/A Invalid Parameter: Interpolation value</v>
      </c>
      <c r="AJ1639" s="43" t="str">
        <f ca="1"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9"/>
        <v>#REF!</v>
      </c>
      <c r="AI1640" s="43" t="str">
        <f ca="1">_xll.BInterpol('Base IPCA'!$C$3:$C$13,'Base IPCA'!$E$3:$E$13,AH1640,"Cubic","Extrapolate=Linear","MultiX=Average","Skip=True","Sort=True")</f>
        <v>#N/A Invalid Parameter: Interpolation value</v>
      </c>
      <c r="AJ1640" s="43" t="str">
        <f ca="1"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9"/>
        <v>#REF!</v>
      </c>
      <c r="AI1641" s="43" t="str">
        <f ca="1">_xll.BInterpol('Base IPCA'!$C$3:$C$13,'Base IPCA'!$E$3:$E$13,AH1641,"Cubic","Extrapolate=Linear","MultiX=Average","Skip=True","Sort=True")</f>
        <v>#N/A Invalid Parameter: Interpolation value</v>
      </c>
      <c r="AJ1641" s="43" t="str">
        <f ca="1"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9"/>
        <v>#REF!</v>
      </c>
      <c r="AI1642" s="43" t="str">
        <f ca="1">_xll.BInterpol('Base IPCA'!$C$3:$C$13,'Base IPCA'!$E$3:$E$13,AH1642,"Cubic","Extrapolate=Linear","MultiX=Average","Skip=True","Sort=True")</f>
        <v>#N/A Invalid Parameter: Interpolation value</v>
      </c>
      <c r="AJ1642" s="43" t="str">
        <f ca="1"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9"/>
        <v>#REF!</v>
      </c>
      <c r="AI1643" s="43" t="str">
        <f ca="1">_xll.BInterpol('Base IPCA'!$C$3:$C$13,'Base IPCA'!$E$3:$E$13,AH1643,"Cubic","Extrapolate=Linear","MultiX=Average","Skip=True","Sort=True")</f>
        <v>#N/A Invalid Parameter: Interpolation value</v>
      </c>
      <c r="AJ1643" s="43" t="str">
        <f ca="1"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9"/>
        <v>#REF!</v>
      </c>
      <c r="AI1644" s="43" t="str">
        <f ca="1">_xll.BInterpol('Base IPCA'!$C$3:$C$13,'Base IPCA'!$E$3:$E$13,AH1644,"Cubic","Extrapolate=Linear","MultiX=Average","Skip=True","Sort=True")</f>
        <v>#N/A Invalid Parameter: Interpolation value</v>
      </c>
      <c r="AJ1644" s="43" t="str">
        <f ca="1"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9"/>
        <v>#REF!</v>
      </c>
      <c r="AI1645" s="43" t="str">
        <f ca="1">_xll.BInterpol('Base IPCA'!$C$3:$C$13,'Base IPCA'!$E$3:$E$13,AH1645,"Cubic","Extrapolate=Linear","MultiX=Average","Skip=True","Sort=True")</f>
        <v>#N/A Invalid Parameter: Interpolation value</v>
      </c>
      <c r="AJ1645" s="43" t="str">
        <f ca="1"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9"/>
        <v>#REF!</v>
      </c>
      <c r="AI1646" s="43" t="str">
        <f ca="1">_xll.BInterpol('Base IPCA'!$C$3:$C$13,'Base IPCA'!$E$3:$E$13,AH1646,"Cubic","Extrapolate=Linear","MultiX=Average","Skip=True","Sort=True")</f>
        <v>#N/A Invalid Parameter: Interpolation value</v>
      </c>
      <c r="AJ1646" s="43" t="str">
        <f ca="1"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9"/>
        <v>#REF!</v>
      </c>
      <c r="AI1647" s="43" t="str">
        <f ca="1">_xll.BInterpol('Base IPCA'!$C$3:$C$13,'Base IPCA'!$E$3:$E$13,AH1647,"Cubic","Extrapolate=Linear","MultiX=Average","Skip=True","Sort=True")</f>
        <v>#N/A Invalid Parameter: Interpolation value</v>
      </c>
      <c r="AJ1647" s="43" t="str">
        <f ca="1"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9"/>
        <v>#REF!</v>
      </c>
      <c r="AI1648" s="43" t="str">
        <f ca="1">_xll.BInterpol('Base IPCA'!$C$3:$C$13,'Base IPCA'!$E$3:$E$13,AH1648,"Cubic","Extrapolate=Linear","MultiX=Average","Skip=True","Sort=True")</f>
        <v>#N/A Invalid Parameter: Interpolation value</v>
      </c>
      <c r="AJ1648" s="43" t="str">
        <f ca="1"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9"/>
        <v>#REF!</v>
      </c>
      <c r="AI1649" s="43" t="str">
        <f ca="1">_xll.BInterpol('Base IPCA'!$C$3:$C$13,'Base IPCA'!$E$3:$E$13,AH1649,"Cubic","Extrapolate=Linear","MultiX=Average","Skip=True","Sort=True")</f>
        <v>#N/A Invalid Parameter: Interpolation value</v>
      </c>
      <c r="AJ1649" s="43" t="str">
        <f ca="1"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9"/>
        <v>#REF!</v>
      </c>
      <c r="AI1650" s="43" t="str">
        <f ca="1">_xll.BInterpol('Base IPCA'!$C$3:$C$13,'Base IPCA'!$E$3:$E$13,AH1650,"Cubic","Extrapolate=Linear","MultiX=Average","Skip=True","Sort=True")</f>
        <v>#N/A Invalid Parameter: Interpolation value</v>
      </c>
      <c r="AJ1650" s="43" t="str">
        <f ca="1"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9"/>
        <v>#REF!</v>
      </c>
      <c r="AI1651" s="43" t="str">
        <f ca="1">_xll.BInterpol('Base IPCA'!$C$3:$C$13,'Base IPCA'!$E$3:$E$13,AH1651,"Cubic","Extrapolate=Linear","MultiX=Average","Skip=True","Sort=True")</f>
        <v>#N/A Invalid Parameter: Interpolation value</v>
      </c>
      <c r="AJ1651" s="43" t="str">
        <f ca="1"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9"/>
        <v>#REF!</v>
      </c>
      <c r="AI1652" s="43" t="str">
        <f ca="1">_xll.BInterpol('Base IPCA'!$C$3:$C$13,'Base IPCA'!$E$3:$E$13,AH1652,"Cubic","Extrapolate=Linear","MultiX=Average","Skip=True","Sort=True")</f>
        <v>#N/A Invalid Parameter: Interpolation value</v>
      </c>
      <c r="AJ1652" s="43" t="str">
        <f ca="1"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9"/>
        <v>#REF!</v>
      </c>
      <c r="AI1653" s="43" t="str">
        <f ca="1">_xll.BInterpol('Base IPCA'!$C$3:$C$13,'Base IPCA'!$E$3:$E$13,AH1653,"Cubic","Extrapolate=Linear","MultiX=Average","Skip=True","Sort=True")</f>
        <v>#N/A Invalid Parameter: Interpolation value</v>
      </c>
      <c r="AJ1653" s="43" t="str">
        <f ca="1"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9"/>
        <v>#REF!</v>
      </c>
      <c r="AI1654" s="43" t="str">
        <f ca="1">_xll.BInterpol('Base IPCA'!$C$3:$C$13,'Base IPCA'!$E$3:$E$13,AH1654,"Cubic","Extrapolate=Linear","MultiX=Average","Skip=True","Sort=True")</f>
        <v>#N/A Invalid Parameter: Interpolation value</v>
      </c>
      <c r="AJ1654" s="43" t="str">
        <f ca="1"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9"/>
        <v>#REF!</v>
      </c>
      <c r="AI1655" s="43" t="str">
        <f ca="1">_xll.BInterpol('Base IPCA'!$C$3:$C$13,'Base IPCA'!$E$3:$E$13,AH1655,"Cubic","Extrapolate=Linear","MultiX=Average","Skip=True","Sort=True")</f>
        <v>#N/A Invalid Parameter: Interpolation value</v>
      </c>
      <c r="AJ1655" s="43" t="str">
        <f ca="1"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9"/>
        <v>#REF!</v>
      </c>
      <c r="AI1656" s="43" t="str">
        <f ca="1">_xll.BInterpol('Base IPCA'!$C$3:$C$13,'Base IPCA'!$E$3:$E$13,AH1656,"Cubic","Extrapolate=Linear","MultiX=Average","Skip=True","Sort=True")</f>
        <v>#N/A Invalid Parameter: Interpolation value</v>
      </c>
      <c r="AJ1656" s="43" t="str">
        <f ca="1"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9"/>
        <v>#REF!</v>
      </c>
      <c r="AI1657" s="43" t="str">
        <f ca="1">_xll.BInterpol('Base IPCA'!$C$3:$C$13,'Base IPCA'!$E$3:$E$13,AH1657,"Cubic","Extrapolate=Linear","MultiX=Average","Skip=True","Sort=True")</f>
        <v>#N/A Invalid Parameter: Interpolation value</v>
      </c>
      <c r="AJ1657" s="43" t="str">
        <f ca="1"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9"/>
        <v>#REF!</v>
      </c>
      <c r="AI1658" s="43" t="str">
        <f ca="1">_xll.BInterpol('Base IPCA'!$C$3:$C$13,'Base IPCA'!$E$3:$E$13,AH1658,"Cubic","Extrapolate=Linear","MultiX=Average","Skip=True","Sort=True")</f>
        <v>#N/A Invalid Parameter: Interpolation value</v>
      </c>
      <c r="AJ1658" s="43" t="str">
        <f ca="1"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9"/>
        <v>#REF!</v>
      </c>
      <c r="AI1659" s="43" t="str">
        <f ca="1">_xll.BInterpol('Base IPCA'!$C$3:$C$13,'Base IPCA'!$E$3:$E$13,AH1659,"Cubic","Extrapolate=Linear","MultiX=Average","Skip=True","Sort=True")</f>
        <v>#N/A Invalid Parameter: Interpolation value</v>
      </c>
      <c r="AJ1659" s="43" t="str">
        <f ca="1"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9"/>
        <v>#REF!</v>
      </c>
      <c r="AI1660" s="43" t="str">
        <f ca="1">_xll.BInterpol('Base IPCA'!$C$3:$C$13,'Base IPCA'!$E$3:$E$13,AH1660,"Cubic","Extrapolate=Linear","MultiX=Average","Skip=True","Sort=True")</f>
        <v>#N/A Invalid Parameter: Interpolation value</v>
      </c>
      <c r="AJ1660" s="43" t="str">
        <f ca="1"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9"/>
        <v>#REF!</v>
      </c>
      <c r="AI1661" s="43" t="str">
        <f ca="1">_xll.BInterpol('Base IPCA'!$C$3:$C$13,'Base IPCA'!$E$3:$E$13,AH1661,"Cubic","Extrapolate=Linear","MultiX=Average","Skip=True","Sort=True")</f>
        <v>#N/A Invalid Parameter: Interpolation value</v>
      </c>
      <c r="AJ1661" s="43" t="str">
        <f ca="1"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9"/>
        <v>#REF!</v>
      </c>
      <c r="AI1662" s="43" t="str">
        <f ca="1">_xll.BInterpol('Base IPCA'!$C$3:$C$13,'Base IPCA'!$E$3:$E$13,AH1662,"Cubic","Extrapolate=Linear","MultiX=Average","Skip=True","Sort=True")</f>
        <v>#N/A Invalid Parameter: Interpolation value</v>
      </c>
      <c r="AJ1662" s="43" t="str">
        <f ca="1"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9"/>
        <v>#REF!</v>
      </c>
      <c r="AI1663" s="43" t="str">
        <f ca="1">_xll.BInterpol('Base IPCA'!$C$3:$C$13,'Base IPCA'!$E$3:$E$13,AH1663,"Cubic","Extrapolate=Linear","MultiX=Average","Skip=True","Sort=True")</f>
        <v>#N/A Invalid Parameter: Interpolation value</v>
      </c>
      <c r="AJ1663" s="43" t="str">
        <f ca="1"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9"/>
        <v>#REF!</v>
      </c>
      <c r="AI1664" s="43" t="str">
        <f ca="1">_xll.BInterpol('Base IPCA'!$C$3:$C$13,'Base IPCA'!$E$3:$E$13,AH1664,"Cubic","Extrapolate=Linear","MultiX=Average","Skip=True","Sort=True")</f>
        <v>#N/A Invalid Parameter: Interpolation value</v>
      </c>
      <c r="AJ1664" s="43" t="str">
        <f ca="1"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9"/>
        <v>#REF!</v>
      </c>
      <c r="AI1665" s="43" t="str">
        <f ca="1">_xll.BInterpol('Base IPCA'!$C$3:$C$13,'Base IPCA'!$E$3:$E$13,AH1665,"Cubic","Extrapolate=Linear","MultiX=Average","Skip=True","Sort=True")</f>
        <v>#N/A Invalid Parameter: Interpolation value</v>
      </c>
      <c r="AJ1665" s="43" t="str">
        <f ca="1"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9"/>
        <v>#REF!</v>
      </c>
      <c r="AI1666" s="43" t="str">
        <f ca="1">_xll.BInterpol('Base IPCA'!$C$3:$C$13,'Base IPCA'!$E$3:$E$13,AH1666,"Cubic","Extrapolate=Linear","MultiX=Average","Skip=True","Sort=True")</f>
        <v>#N/A Invalid Parameter: Interpolation value</v>
      </c>
      <c r="AJ1666" s="43" t="str">
        <f ca="1"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9"/>
        <v>#REF!</v>
      </c>
      <c r="AI1667" s="43" t="str">
        <f ca="1">_xll.BInterpol('Base IPCA'!$C$3:$C$13,'Base IPCA'!$E$3:$E$13,AH1667,"Cubic","Extrapolate=Linear","MultiX=Average","Skip=True","Sort=True")</f>
        <v>#N/A Invalid Parameter: Interpolation value</v>
      </c>
      <c r="AJ1667" s="43" t="str">
        <f ca="1"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9"/>
        <v>#REF!</v>
      </c>
      <c r="AI1668" s="43" t="str">
        <f ca="1">_xll.BInterpol('Base IPCA'!$C$3:$C$13,'Base IPCA'!$E$3:$E$13,AH1668,"Cubic","Extrapolate=Linear","MultiX=Average","Skip=True","Sort=True")</f>
        <v>#N/A Invalid Parameter: Interpolation value</v>
      </c>
      <c r="AJ1668" s="43" t="str">
        <f ca="1"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9"/>
        <v>#REF!</v>
      </c>
      <c r="AI1669" s="43" t="str">
        <f ca="1">_xll.BInterpol('Base IPCA'!$C$3:$C$13,'Base IPCA'!$E$3:$E$13,AH1669,"Cubic","Extrapolate=Linear","MultiX=Average","Skip=True","Sort=True")</f>
        <v>#N/A Invalid Parameter: Interpolation value</v>
      </c>
      <c r="AJ1669" s="43" t="str">
        <f ca="1"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20">AH1669+1</f>
        <v>#REF!</v>
      </c>
      <c r="AI1670" s="43" t="str">
        <f ca="1">_xll.BInterpol('Base IPCA'!$C$3:$C$13,'Base IPCA'!$E$3:$E$13,AH1670,"Cubic","Extrapolate=Linear","MultiX=Average","Skip=True","Sort=True")</f>
        <v>#N/A Invalid Parameter: Interpolation value</v>
      </c>
      <c r="AJ1670" s="43" t="str">
        <f ca="1"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20"/>
        <v>#REF!</v>
      </c>
      <c r="AI1671" s="43" t="str">
        <f ca="1">_xll.BInterpol('Base IPCA'!$C$3:$C$13,'Base IPCA'!$E$3:$E$13,AH1671,"Cubic","Extrapolate=Linear","MultiX=Average","Skip=True","Sort=True")</f>
        <v>#N/A Invalid Parameter: Interpolation value</v>
      </c>
      <c r="AJ1671" s="43" t="str">
        <f ca="1"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20"/>
        <v>#REF!</v>
      </c>
      <c r="AI1672" s="43" t="str">
        <f ca="1">_xll.BInterpol('Base IPCA'!$C$3:$C$13,'Base IPCA'!$E$3:$E$13,AH1672,"Cubic","Extrapolate=Linear","MultiX=Average","Skip=True","Sort=True")</f>
        <v>#N/A Invalid Parameter: Interpolation value</v>
      </c>
      <c r="AJ1672" s="43" t="str">
        <f ca="1"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20"/>
        <v>#REF!</v>
      </c>
      <c r="AI1673" s="43" t="str">
        <f ca="1">_xll.BInterpol('Base IPCA'!$C$3:$C$13,'Base IPCA'!$E$3:$E$13,AH1673,"Cubic","Extrapolate=Linear","MultiX=Average","Skip=True","Sort=True")</f>
        <v>#N/A Invalid Parameter: Interpolation value</v>
      </c>
      <c r="AJ1673" s="43" t="str">
        <f ca="1"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20"/>
        <v>#REF!</v>
      </c>
      <c r="AI1674" s="43" t="str">
        <f ca="1">_xll.BInterpol('Base IPCA'!$C$3:$C$13,'Base IPCA'!$E$3:$E$13,AH1674,"Cubic","Extrapolate=Linear","MultiX=Average","Skip=True","Sort=True")</f>
        <v>#N/A Invalid Parameter: Interpolation value</v>
      </c>
      <c r="AJ1674" s="43" t="str">
        <f ca="1"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20"/>
        <v>#REF!</v>
      </c>
      <c r="AI1675" s="43" t="str">
        <f ca="1">_xll.BInterpol('Base IPCA'!$C$3:$C$13,'Base IPCA'!$E$3:$E$13,AH1675,"Cubic","Extrapolate=Linear","MultiX=Average","Skip=True","Sort=True")</f>
        <v>#N/A Invalid Parameter: Interpolation value</v>
      </c>
      <c r="AJ1675" s="43" t="str">
        <f ca="1"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20"/>
        <v>#REF!</v>
      </c>
      <c r="AI1676" s="43" t="str">
        <f ca="1">_xll.BInterpol('Base IPCA'!$C$3:$C$13,'Base IPCA'!$E$3:$E$13,AH1676,"Cubic","Extrapolate=Linear","MultiX=Average","Skip=True","Sort=True")</f>
        <v>#N/A Invalid Parameter: Interpolation value</v>
      </c>
      <c r="AJ1676" s="43" t="str">
        <f ca="1"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20"/>
        <v>#REF!</v>
      </c>
      <c r="AI1677" s="43" t="str">
        <f ca="1">_xll.BInterpol('Base IPCA'!$C$3:$C$13,'Base IPCA'!$E$3:$E$13,AH1677,"Cubic","Extrapolate=Linear","MultiX=Average","Skip=True","Sort=True")</f>
        <v>#N/A Invalid Parameter: Interpolation value</v>
      </c>
      <c r="AJ1677" s="43" t="str">
        <f ca="1"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20"/>
        <v>#REF!</v>
      </c>
      <c r="AI1678" s="43" t="str">
        <f ca="1">_xll.BInterpol('Base IPCA'!$C$3:$C$13,'Base IPCA'!$E$3:$E$13,AH1678,"Cubic","Extrapolate=Linear","MultiX=Average","Skip=True","Sort=True")</f>
        <v>#N/A Invalid Parameter: Interpolation value</v>
      </c>
      <c r="AJ1678" s="43" t="str">
        <f ca="1"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20"/>
        <v>#REF!</v>
      </c>
      <c r="AI1679" s="43" t="str">
        <f ca="1">_xll.BInterpol('Base IPCA'!$C$3:$C$13,'Base IPCA'!$E$3:$E$13,AH1679,"Cubic","Extrapolate=Linear","MultiX=Average","Skip=True","Sort=True")</f>
        <v>#N/A Invalid Parameter: Interpolation value</v>
      </c>
      <c r="AJ1679" s="43" t="str">
        <f ca="1"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20"/>
        <v>#REF!</v>
      </c>
      <c r="AI1680" s="43" t="str">
        <f ca="1">_xll.BInterpol('Base IPCA'!$C$3:$C$13,'Base IPCA'!$E$3:$E$13,AH1680,"Cubic","Extrapolate=Linear","MultiX=Average","Skip=True","Sort=True")</f>
        <v>#N/A Invalid Parameter: Interpolation value</v>
      </c>
      <c r="AJ1680" s="43" t="str">
        <f ca="1"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20"/>
        <v>#REF!</v>
      </c>
      <c r="AI1681" s="43" t="str">
        <f ca="1">_xll.BInterpol('Base IPCA'!$C$3:$C$13,'Base IPCA'!$E$3:$E$13,AH1681,"Cubic","Extrapolate=Linear","MultiX=Average","Skip=True","Sort=True")</f>
        <v>#N/A Invalid Parameter: Interpolation value</v>
      </c>
      <c r="AJ1681" s="43" t="str">
        <f ca="1"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20"/>
        <v>#REF!</v>
      </c>
      <c r="AI1682" s="43" t="str">
        <f ca="1">_xll.BInterpol('Base IPCA'!$C$3:$C$13,'Base IPCA'!$E$3:$E$13,AH1682,"Cubic","Extrapolate=Linear","MultiX=Average","Skip=True","Sort=True")</f>
        <v>#N/A Invalid Parameter: Interpolation value</v>
      </c>
      <c r="AJ1682" s="43" t="str">
        <f ca="1"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20"/>
        <v>#REF!</v>
      </c>
      <c r="AI1683" s="43" t="str">
        <f ca="1">_xll.BInterpol('Base IPCA'!$C$3:$C$13,'Base IPCA'!$E$3:$E$13,AH1683,"Cubic","Extrapolate=Linear","MultiX=Average","Skip=True","Sort=True")</f>
        <v>#N/A Invalid Parameter: Interpolation value</v>
      </c>
      <c r="AJ1683" s="43" t="str">
        <f ca="1"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20"/>
        <v>#REF!</v>
      </c>
      <c r="AI1684" s="43" t="str">
        <f ca="1">_xll.BInterpol('Base IPCA'!$C$3:$C$13,'Base IPCA'!$E$3:$E$13,AH1684,"Cubic","Extrapolate=Linear","MultiX=Average","Skip=True","Sort=True")</f>
        <v>#N/A Invalid Parameter: Interpolation value</v>
      </c>
      <c r="AJ1684" s="43" t="str">
        <f ca="1"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20"/>
        <v>#REF!</v>
      </c>
      <c r="AI1685" s="43" t="str">
        <f ca="1">_xll.BInterpol('Base IPCA'!$C$3:$C$13,'Base IPCA'!$E$3:$E$13,AH1685,"Cubic","Extrapolate=Linear","MultiX=Average","Skip=True","Sort=True")</f>
        <v>#N/A Invalid Parameter: Interpolation value</v>
      </c>
      <c r="AJ1685" s="43" t="str">
        <f ca="1"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20"/>
        <v>#REF!</v>
      </c>
      <c r="AI1686" s="43" t="str">
        <f ca="1">_xll.BInterpol('Base IPCA'!$C$3:$C$13,'Base IPCA'!$E$3:$E$13,AH1686,"Cubic","Extrapolate=Linear","MultiX=Average","Skip=True","Sort=True")</f>
        <v>#N/A Invalid Parameter: Interpolation value</v>
      </c>
      <c r="AJ1686" s="43" t="str">
        <f ca="1"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20"/>
        <v>#REF!</v>
      </c>
      <c r="AI1687" s="43" t="str">
        <f ca="1">_xll.BInterpol('Base IPCA'!$C$3:$C$13,'Base IPCA'!$E$3:$E$13,AH1687,"Cubic","Extrapolate=Linear","MultiX=Average","Skip=True","Sort=True")</f>
        <v>#N/A Invalid Parameter: Interpolation value</v>
      </c>
      <c r="AJ1687" s="43" t="str">
        <f ca="1"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20"/>
        <v>#REF!</v>
      </c>
      <c r="AI1688" s="43" t="str">
        <f ca="1">_xll.BInterpol('Base IPCA'!$C$3:$C$13,'Base IPCA'!$E$3:$E$13,AH1688,"Cubic","Extrapolate=Linear","MultiX=Average","Skip=True","Sort=True")</f>
        <v>#N/A Invalid Parameter: Interpolation value</v>
      </c>
      <c r="AJ1688" s="43" t="str">
        <f ca="1"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20"/>
        <v>#REF!</v>
      </c>
      <c r="AI1689" s="43" t="str">
        <f ca="1">_xll.BInterpol('Base IPCA'!$C$3:$C$13,'Base IPCA'!$E$3:$E$13,AH1689,"Cubic","Extrapolate=Linear","MultiX=Average","Skip=True","Sort=True")</f>
        <v>#N/A Invalid Parameter: Interpolation value</v>
      </c>
      <c r="AJ1689" s="43" t="str">
        <f ca="1"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20"/>
        <v>#REF!</v>
      </c>
      <c r="AI1690" s="43" t="str">
        <f ca="1">_xll.BInterpol('Base IPCA'!$C$3:$C$13,'Base IPCA'!$E$3:$E$13,AH1690,"Cubic","Extrapolate=Linear","MultiX=Average","Skip=True","Sort=True")</f>
        <v>#N/A Invalid Parameter: Interpolation value</v>
      </c>
      <c r="AJ1690" s="43" t="str">
        <f ca="1"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20"/>
        <v>#REF!</v>
      </c>
      <c r="AI1691" s="43" t="str">
        <f ca="1">_xll.BInterpol('Base IPCA'!$C$3:$C$13,'Base IPCA'!$E$3:$E$13,AH1691,"Cubic","Extrapolate=Linear","MultiX=Average","Skip=True","Sort=True")</f>
        <v>#N/A Invalid Parameter: Interpolation value</v>
      </c>
      <c r="AJ1691" s="43" t="str">
        <f ca="1"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20"/>
        <v>#REF!</v>
      </c>
      <c r="AI1692" s="43" t="str">
        <f ca="1">_xll.BInterpol('Base IPCA'!$C$3:$C$13,'Base IPCA'!$E$3:$E$13,AH1692,"Cubic","Extrapolate=Linear","MultiX=Average","Skip=True","Sort=True")</f>
        <v>#N/A Invalid Parameter: Interpolation value</v>
      </c>
      <c r="AJ1692" s="43" t="str">
        <f ca="1"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20"/>
        <v>#REF!</v>
      </c>
      <c r="AI1693" s="43" t="str">
        <f ca="1">_xll.BInterpol('Base IPCA'!$C$3:$C$13,'Base IPCA'!$E$3:$E$13,AH1693,"Cubic","Extrapolate=Linear","MultiX=Average","Skip=True","Sort=True")</f>
        <v>#N/A Invalid Parameter: Interpolation value</v>
      </c>
      <c r="AJ1693" s="43" t="str">
        <f ca="1"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20"/>
        <v>#REF!</v>
      </c>
      <c r="AI1694" s="43" t="str">
        <f ca="1">_xll.BInterpol('Base IPCA'!$C$3:$C$13,'Base IPCA'!$E$3:$E$13,AH1694,"Cubic","Extrapolate=Linear","MultiX=Average","Skip=True","Sort=True")</f>
        <v>#N/A Invalid Parameter: Interpolation value</v>
      </c>
      <c r="AJ1694" s="43" t="str">
        <f ca="1"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20"/>
        <v>#REF!</v>
      </c>
      <c r="AI1695" s="43" t="str">
        <f ca="1">_xll.BInterpol('Base IPCA'!$C$3:$C$13,'Base IPCA'!$E$3:$E$13,AH1695,"Cubic","Extrapolate=Linear","MultiX=Average","Skip=True","Sort=True")</f>
        <v>#N/A Invalid Parameter: Interpolation value</v>
      </c>
      <c r="AJ1695" s="43" t="str">
        <f ca="1"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20"/>
        <v>#REF!</v>
      </c>
      <c r="AI1696" s="43" t="str">
        <f ca="1">_xll.BInterpol('Base IPCA'!$C$3:$C$13,'Base IPCA'!$E$3:$E$13,AH1696,"Cubic","Extrapolate=Linear","MultiX=Average","Skip=True","Sort=True")</f>
        <v>#N/A Invalid Parameter: Interpolation value</v>
      </c>
      <c r="AJ1696" s="43" t="str">
        <f ca="1"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20"/>
        <v>#REF!</v>
      </c>
      <c r="AI1697" s="43" t="str">
        <f ca="1">_xll.BInterpol('Base IPCA'!$C$3:$C$13,'Base IPCA'!$E$3:$E$13,AH1697,"Cubic","Extrapolate=Linear","MultiX=Average","Skip=True","Sort=True")</f>
        <v>#N/A Invalid Parameter: Interpolation value</v>
      </c>
      <c r="AJ1697" s="43" t="str">
        <f ca="1"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20"/>
        <v>#REF!</v>
      </c>
      <c r="AI1698" s="43" t="str">
        <f ca="1">_xll.BInterpol('Base IPCA'!$C$3:$C$13,'Base IPCA'!$E$3:$E$13,AH1698,"Cubic","Extrapolate=Linear","MultiX=Average","Skip=True","Sort=True")</f>
        <v>#N/A Invalid Parameter: Interpolation value</v>
      </c>
      <c r="AJ1698" s="43" t="str">
        <f ca="1"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20"/>
        <v>#REF!</v>
      </c>
      <c r="AI1699" s="43" t="str">
        <f ca="1">_xll.BInterpol('Base IPCA'!$C$3:$C$13,'Base IPCA'!$E$3:$E$13,AH1699,"Cubic","Extrapolate=Linear","MultiX=Average","Skip=True","Sort=True")</f>
        <v>#N/A Invalid Parameter: Interpolation value</v>
      </c>
      <c r="AJ1699" s="43" t="str">
        <f ca="1"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20"/>
        <v>#REF!</v>
      </c>
      <c r="AI1700" s="43" t="str">
        <f ca="1">_xll.BInterpol('Base IPCA'!$C$3:$C$13,'Base IPCA'!$E$3:$E$13,AH1700,"Cubic","Extrapolate=Linear","MultiX=Average","Skip=True","Sort=True")</f>
        <v>#N/A Invalid Parameter: Interpolation value</v>
      </c>
      <c r="AJ1700" s="43" t="str">
        <f ca="1"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20"/>
        <v>#REF!</v>
      </c>
      <c r="AI1701" s="43" t="str">
        <f ca="1">_xll.BInterpol('Base IPCA'!$C$3:$C$13,'Base IPCA'!$E$3:$E$13,AH1701,"Cubic","Extrapolate=Linear","MultiX=Average","Skip=True","Sort=True")</f>
        <v>#N/A Invalid Parameter: Interpolation value</v>
      </c>
      <c r="AJ1701" s="43" t="str">
        <f ca="1"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20"/>
        <v>#REF!</v>
      </c>
      <c r="AI1702" s="43" t="str">
        <f ca="1">_xll.BInterpol('Base IPCA'!$C$3:$C$13,'Base IPCA'!$E$3:$E$13,AH1702,"Cubic","Extrapolate=Linear","MultiX=Average","Skip=True","Sort=True")</f>
        <v>#N/A Invalid Parameter: Interpolation value</v>
      </c>
      <c r="AJ1702" s="43" t="str">
        <f ca="1"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20"/>
        <v>#REF!</v>
      </c>
      <c r="AI1703" s="43" t="str">
        <f ca="1">_xll.BInterpol('Base IPCA'!$C$3:$C$13,'Base IPCA'!$E$3:$E$13,AH1703,"Cubic","Extrapolate=Linear","MultiX=Average","Skip=True","Sort=True")</f>
        <v>#N/A Invalid Parameter: Interpolation value</v>
      </c>
      <c r="AJ1703" s="43" t="str">
        <f ca="1"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20"/>
        <v>#REF!</v>
      </c>
      <c r="AI1704" s="43" t="str">
        <f ca="1">_xll.BInterpol('Base IPCA'!$C$3:$C$13,'Base IPCA'!$E$3:$E$13,AH1704,"Cubic","Extrapolate=Linear","MultiX=Average","Skip=True","Sort=True")</f>
        <v>#N/A Invalid Parameter: Interpolation value</v>
      </c>
      <c r="AJ1704" s="43" t="str">
        <f ca="1"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20"/>
        <v>#REF!</v>
      </c>
      <c r="AI1705" s="43" t="str">
        <f ca="1">_xll.BInterpol('Base IPCA'!$C$3:$C$13,'Base IPCA'!$E$3:$E$13,AH1705,"Cubic","Extrapolate=Linear","MultiX=Average","Skip=True","Sort=True")</f>
        <v>#N/A Invalid Parameter: Interpolation value</v>
      </c>
      <c r="AJ1705" s="43" t="str">
        <f ca="1"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20"/>
        <v>#REF!</v>
      </c>
      <c r="AI1706" s="43" t="str">
        <f ca="1">_xll.BInterpol('Base IPCA'!$C$3:$C$13,'Base IPCA'!$E$3:$E$13,AH1706,"Cubic","Extrapolate=Linear","MultiX=Average","Skip=True","Sort=True")</f>
        <v>#N/A Invalid Parameter: Interpolation value</v>
      </c>
      <c r="AJ1706" s="43" t="str">
        <f ca="1"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20"/>
        <v>#REF!</v>
      </c>
      <c r="AI1707" s="43" t="str">
        <f ca="1">_xll.BInterpol('Base IPCA'!$C$3:$C$13,'Base IPCA'!$E$3:$E$13,AH1707,"Cubic","Extrapolate=Linear","MultiX=Average","Skip=True","Sort=True")</f>
        <v>#N/A Invalid Parameter: Interpolation value</v>
      </c>
      <c r="AJ1707" s="43" t="str">
        <f ca="1"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20"/>
        <v>#REF!</v>
      </c>
      <c r="AI1708" s="43" t="str">
        <f ca="1">_xll.BInterpol('Base IPCA'!$C$3:$C$13,'Base IPCA'!$E$3:$E$13,AH1708,"Cubic","Extrapolate=Linear","MultiX=Average","Skip=True","Sort=True")</f>
        <v>#N/A Invalid Parameter: Interpolation value</v>
      </c>
      <c r="AJ1708" s="43" t="str">
        <f ca="1"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20"/>
        <v>#REF!</v>
      </c>
      <c r="AI1709" s="43" t="str">
        <f ca="1">_xll.BInterpol('Base IPCA'!$C$3:$C$13,'Base IPCA'!$E$3:$E$13,AH1709,"Cubic","Extrapolate=Linear","MultiX=Average","Skip=True","Sort=True")</f>
        <v>#N/A Invalid Parameter: Interpolation value</v>
      </c>
      <c r="AJ1709" s="43" t="str">
        <f ca="1"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20"/>
        <v>#REF!</v>
      </c>
      <c r="AI1710" s="43" t="str">
        <f ca="1">_xll.BInterpol('Base IPCA'!$C$3:$C$13,'Base IPCA'!$E$3:$E$13,AH1710,"Cubic","Extrapolate=Linear","MultiX=Average","Skip=True","Sort=True")</f>
        <v>#N/A Invalid Parameter: Interpolation value</v>
      </c>
      <c r="AJ1710" s="43" t="str">
        <f ca="1"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20"/>
        <v>#REF!</v>
      </c>
      <c r="AI1711" s="43" t="str">
        <f ca="1">_xll.BInterpol('Base IPCA'!$C$3:$C$13,'Base IPCA'!$E$3:$E$13,AH1711,"Cubic","Extrapolate=Linear","MultiX=Average","Skip=True","Sort=True")</f>
        <v>#N/A Invalid Parameter: Interpolation value</v>
      </c>
      <c r="AJ1711" s="43" t="str">
        <f ca="1"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20"/>
        <v>#REF!</v>
      </c>
      <c r="AI1712" s="43" t="str">
        <f ca="1">_xll.BInterpol('Base IPCA'!$C$3:$C$13,'Base IPCA'!$E$3:$E$13,AH1712,"Cubic","Extrapolate=Linear","MultiX=Average","Skip=True","Sort=True")</f>
        <v>#N/A Invalid Parameter: Interpolation value</v>
      </c>
      <c r="AJ1712" s="43" t="str">
        <f ca="1"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20"/>
        <v>#REF!</v>
      </c>
      <c r="AI1713" s="43" t="str">
        <f ca="1">_xll.BInterpol('Base IPCA'!$C$3:$C$13,'Base IPCA'!$E$3:$E$13,AH1713,"Cubic","Extrapolate=Linear","MultiX=Average","Skip=True","Sort=True")</f>
        <v>#N/A Invalid Parameter: Interpolation value</v>
      </c>
      <c r="AJ1713" s="43" t="str">
        <f ca="1"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20"/>
        <v>#REF!</v>
      </c>
      <c r="AI1714" s="43" t="str">
        <f ca="1">_xll.BInterpol('Base IPCA'!$C$3:$C$13,'Base IPCA'!$E$3:$E$13,AH1714,"Cubic","Extrapolate=Linear","MultiX=Average","Skip=True","Sort=True")</f>
        <v>#N/A Invalid Parameter: Interpolation value</v>
      </c>
      <c r="AJ1714" s="43" t="str">
        <f ca="1"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20"/>
        <v>#REF!</v>
      </c>
      <c r="AI1715" s="43" t="str">
        <f ca="1">_xll.BInterpol('Base IPCA'!$C$3:$C$13,'Base IPCA'!$E$3:$E$13,AH1715,"Cubic","Extrapolate=Linear","MultiX=Average","Skip=True","Sort=True")</f>
        <v>#N/A Invalid Parameter: Interpolation value</v>
      </c>
      <c r="AJ1715" s="43" t="str">
        <f ca="1"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20"/>
        <v>#REF!</v>
      </c>
      <c r="AI1716" s="43" t="str">
        <f ca="1">_xll.BInterpol('Base IPCA'!$C$3:$C$13,'Base IPCA'!$E$3:$E$13,AH1716,"Cubic","Extrapolate=Linear","MultiX=Average","Skip=True","Sort=True")</f>
        <v>#N/A Invalid Parameter: Interpolation value</v>
      </c>
      <c r="AJ1716" s="43" t="str">
        <f ca="1"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20"/>
        <v>#REF!</v>
      </c>
      <c r="AI1717" s="43" t="str">
        <f ca="1">_xll.BInterpol('Base IPCA'!$C$3:$C$13,'Base IPCA'!$E$3:$E$13,AH1717,"Cubic","Extrapolate=Linear","MultiX=Average","Skip=True","Sort=True")</f>
        <v>#N/A Invalid Parameter: Interpolation value</v>
      </c>
      <c r="AJ1717" s="43" t="str">
        <f ca="1"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20"/>
        <v>#REF!</v>
      </c>
      <c r="AI1718" s="43" t="str">
        <f ca="1">_xll.BInterpol('Base IPCA'!$C$3:$C$13,'Base IPCA'!$E$3:$E$13,AH1718,"Cubic","Extrapolate=Linear","MultiX=Average","Skip=True","Sort=True")</f>
        <v>#N/A Invalid Parameter: Interpolation value</v>
      </c>
      <c r="AJ1718" s="43" t="str">
        <f ca="1"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20"/>
        <v>#REF!</v>
      </c>
      <c r="AI1719" s="43" t="str">
        <f ca="1">_xll.BInterpol('Base IPCA'!$C$3:$C$13,'Base IPCA'!$E$3:$E$13,AH1719,"Cubic","Extrapolate=Linear","MultiX=Average","Skip=True","Sort=True")</f>
        <v>#N/A Invalid Parameter: Interpolation value</v>
      </c>
      <c r="AJ1719" s="43" t="str">
        <f ca="1"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20"/>
        <v>#REF!</v>
      </c>
      <c r="AI1720" s="43" t="str">
        <f ca="1">_xll.BInterpol('Base IPCA'!$C$3:$C$13,'Base IPCA'!$E$3:$E$13,AH1720,"Cubic","Extrapolate=Linear","MultiX=Average","Skip=True","Sort=True")</f>
        <v>#N/A Invalid Parameter: Interpolation value</v>
      </c>
      <c r="AJ1720" s="43" t="str">
        <f ca="1"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20"/>
        <v>#REF!</v>
      </c>
      <c r="AI1721" s="43" t="str">
        <f ca="1">_xll.BInterpol('Base IPCA'!$C$3:$C$13,'Base IPCA'!$E$3:$E$13,AH1721,"Cubic","Extrapolate=Linear","MultiX=Average","Skip=True","Sort=True")</f>
        <v>#N/A Invalid Parameter: Interpolation value</v>
      </c>
      <c r="AJ1721" s="43" t="str">
        <f ca="1"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20"/>
        <v>#REF!</v>
      </c>
      <c r="AI1722" s="43" t="str">
        <f ca="1">_xll.BInterpol('Base IPCA'!$C$3:$C$13,'Base IPCA'!$E$3:$E$13,AH1722,"Cubic","Extrapolate=Linear","MultiX=Average","Skip=True","Sort=True")</f>
        <v>#N/A Invalid Parameter: Interpolation value</v>
      </c>
      <c r="AJ1722" s="43" t="str">
        <f ca="1"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20"/>
        <v>#REF!</v>
      </c>
      <c r="AI1723" s="43" t="str">
        <f ca="1">_xll.BInterpol('Base IPCA'!$C$3:$C$13,'Base IPCA'!$E$3:$E$13,AH1723,"Cubic","Extrapolate=Linear","MultiX=Average","Skip=True","Sort=True")</f>
        <v>#N/A Invalid Parameter: Interpolation value</v>
      </c>
      <c r="AJ1723" s="43" t="str">
        <f ca="1"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20"/>
        <v>#REF!</v>
      </c>
      <c r="AI1724" s="43" t="str">
        <f ca="1">_xll.BInterpol('Base IPCA'!$C$3:$C$13,'Base IPCA'!$E$3:$E$13,AH1724,"Cubic","Extrapolate=Linear","MultiX=Average","Skip=True","Sort=True")</f>
        <v>#N/A Invalid Parameter: Interpolation value</v>
      </c>
      <c r="AJ1724" s="43" t="str">
        <f ca="1"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20"/>
        <v>#REF!</v>
      </c>
      <c r="AI1725" s="43" t="str">
        <f ca="1">_xll.BInterpol('Base IPCA'!$C$3:$C$13,'Base IPCA'!$E$3:$E$13,AH1725,"Cubic","Extrapolate=Linear","MultiX=Average","Skip=True","Sort=True")</f>
        <v>#N/A Invalid Parameter: Interpolation value</v>
      </c>
      <c r="AJ1725" s="43" t="str">
        <f ca="1"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20"/>
        <v>#REF!</v>
      </c>
      <c r="AI1726" s="43" t="str">
        <f ca="1">_xll.BInterpol('Base IPCA'!$C$3:$C$13,'Base IPCA'!$E$3:$E$13,AH1726,"Cubic","Extrapolate=Linear","MultiX=Average","Skip=True","Sort=True")</f>
        <v>#N/A Invalid Parameter: Interpolation value</v>
      </c>
      <c r="AJ1726" s="43" t="str">
        <f ca="1"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20"/>
        <v>#REF!</v>
      </c>
      <c r="AI1727" s="43" t="str">
        <f ca="1">_xll.BInterpol('Base IPCA'!$C$3:$C$13,'Base IPCA'!$E$3:$E$13,AH1727,"Cubic","Extrapolate=Linear","MultiX=Average","Skip=True","Sort=True")</f>
        <v>#N/A Invalid Parameter: Interpolation value</v>
      </c>
      <c r="AJ1727" s="43" t="str">
        <f ca="1"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20"/>
        <v>#REF!</v>
      </c>
      <c r="AI1728" s="43" t="str">
        <f ca="1">_xll.BInterpol('Base IPCA'!$C$3:$C$13,'Base IPCA'!$E$3:$E$13,AH1728,"Cubic","Extrapolate=Linear","MultiX=Average","Skip=True","Sort=True")</f>
        <v>#N/A Invalid Parameter: Interpolation value</v>
      </c>
      <c r="AJ1728" s="43" t="str">
        <f ca="1"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20"/>
        <v>#REF!</v>
      </c>
      <c r="AI1729" s="43" t="str">
        <f ca="1">_xll.BInterpol('Base IPCA'!$C$3:$C$13,'Base IPCA'!$E$3:$E$13,AH1729,"Cubic","Extrapolate=Linear","MultiX=Average","Skip=True","Sort=True")</f>
        <v>#N/A Invalid Parameter: Interpolation value</v>
      </c>
      <c r="AJ1729" s="43" t="str">
        <f ca="1"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20"/>
        <v>#REF!</v>
      </c>
      <c r="AI1730" s="43" t="str">
        <f ca="1">_xll.BInterpol('Base IPCA'!$C$3:$C$13,'Base IPCA'!$E$3:$E$13,AH1730,"Cubic","Extrapolate=Linear","MultiX=Average","Skip=True","Sort=True")</f>
        <v>#N/A Invalid Parameter: Interpolation value</v>
      </c>
      <c r="AJ1730" s="43" t="str">
        <f ca="1"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20"/>
        <v>#REF!</v>
      </c>
      <c r="AI1731" s="43" t="str">
        <f ca="1">_xll.BInterpol('Base IPCA'!$C$3:$C$13,'Base IPCA'!$E$3:$E$13,AH1731,"Cubic","Extrapolate=Linear","MultiX=Average","Skip=True","Sort=True")</f>
        <v>#N/A Invalid Parameter: Interpolation value</v>
      </c>
      <c r="AJ1731" s="43" t="str">
        <f ca="1"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20"/>
        <v>#REF!</v>
      </c>
      <c r="AI1732" s="43" t="str">
        <f ca="1">_xll.BInterpol('Base IPCA'!$C$3:$C$13,'Base IPCA'!$E$3:$E$13,AH1732,"Cubic","Extrapolate=Linear","MultiX=Average","Skip=True","Sort=True")</f>
        <v>#N/A Invalid Parameter: Interpolation value</v>
      </c>
      <c r="AJ1732" s="43" t="str">
        <f ca="1"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20"/>
        <v>#REF!</v>
      </c>
      <c r="AI1733" s="43" t="str">
        <f ca="1">_xll.BInterpol('Base IPCA'!$C$3:$C$13,'Base IPCA'!$E$3:$E$13,AH1733,"Cubic","Extrapolate=Linear","MultiX=Average","Skip=True","Sort=True")</f>
        <v>#N/A Invalid Parameter: Interpolation value</v>
      </c>
      <c r="AJ1733" s="43" t="str">
        <f ca="1"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1">AH1733+1</f>
        <v>#REF!</v>
      </c>
      <c r="AI1734" s="43" t="str">
        <f ca="1">_xll.BInterpol('Base IPCA'!$C$3:$C$13,'Base IPCA'!$E$3:$E$13,AH1734,"Cubic","Extrapolate=Linear","MultiX=Average","Skip=True","Sort=True")</f>
        <v>#N/A Invalid Parameter: Interpolation value</v>
      </c>
      <c r="AJ1734" s="43" t="str">
        <f ca="1"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1"/>
        <v>#REF!</v>
      </c>
      <c r="AI1735" s="43" t="str">
        <f ca="1">_xll.BInterpol('Base IPCA'!$C$3:$C$13,'Base IPCA'!$E$3:$E$13,AH1735,"Cubic","Extrapolate=Linear","MultiX=Average","Skip=True","Sort=True")</f>
        <v>#N/A Invalid Parameter: Interpolation value</v>
      </c>
      <c r="AJ1735" s="43" t="str">
        <f ca="1"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1"/>
        <v>#REF!</v>
      </c>
      <c r="AI1736" s="43" t="str">
        <f ca="1">_xll.BInterpol('Base IPCA'!$C$3:$C$13,'Base IPCA'!$E$3:$E$13,AH1736,"Cubic","Extrapolate=Linear","MultiX=Average","Skip=True","Sort=True")</f>
        <v>#N/A Invalid Parameter: Interpolation value</v>
      </c>
      <c r="AJ1736" s="43" t="str">
        <f ca="1"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1"/>
        <v>#REF!</v>
      </c>
      <c r="AI1737" s="43" t="str">
        <f ca="1">_xll.BInterpol('Base IPCA'!$C$3:$C$13,'Base IPCA'!$E$3:$E$13,AH1737,"Cubic","Extrapolate=Linear","MultiX=Average","Skip=True","Sort=True")</f>
        <v>#N/A Invalid Parameter: Interpolation value</v>
      </c>
      <c r="AJ1737" s="43" t="str">
        <f ca="1"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1"/>
        <v>#REF!</v>
      </c>
      <c r="AI1738" s="43" t="str">
        <f ca="1">_xll.BInterpol('Base IPCA'!$C$3:$C$13,'Base IPCA'!$E$3:$E$13,AH1738,"Cubic","Extrapolate=Linear","MultiX=Average","Skip=True","Sort=True")</f>
        <v>#N/A Invalid Parameter: Interpolation value</v>
      </c>
      <c r="AJ1738" s="43" t="str">
        <f ca="1"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1"/>
        <v>#REF!</v>
      </c>
      <c r="AI1739" s="43" t="str">
        <f ca="1">_xll.BInterpol('Base IPCA'!$C$3:$C$13,'Base IPCA'!$E$3:$E$13,AH1739,"Cubic","Extrapolate=Linear","MultiX=Average","Skip=True","Sort=True")</f>
        <v>#N/A Invalid Parameter: Interpolation value</v>
      </c>
      <c r="AJ1739" s="43" t="str">
        <f ca="1"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1"/>
        <v>#REF!</v>
      </c>
      <c r="AI1740" s="43" t="str">
        <f ca="1">_xll.BInterpol('Base IPCA'!$C$3:$C$13,'Base IPCA'!$E$3:$E$13,AH1740,"Cubic","Extrapolate=Linear","MultiX=Average","Skip=True","Sort=True")</f>
        <v>#N/A Invalid Parameter: Interpolation value</v>
      </c>
      <c r="AJ1740" s="43" t="str">
        <f ca="1"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1"/>
        <v>#REF!</v>
      </c>
      <c r="AI1741" s="43" t="str">
        <f ca="1">_xll.BInterpol('Base IPCA'!$C$3:$C$13,'Base IPCA'!$E$3:$E$13,AH1741,"Cubic","Extrapolate=Linear","MultiX=Average","Skip=True","Sort=True")</f>
        <v>#N/A Invalid Parameter: Interpolation value</v>
      </c>
      <c r="AJ1741" s="43" t="str">
        <f ca="1"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1"/>
        <v>#REF!</v>
      </c>
      <c r="AI1742" s="43" t="str">
        <f ca="1">_xll.BInterpol('Base IPCA'!$C$3:$C$13,'Base IPCA'!$E$3:$E$13,AH1742,"Cubic","Extrapolate=Linear","MultiX=Average","Skip=True","Sort=True")</f>
        <v>#N/A Invalid Parameter: Interpolation value</v>
      </c>
      <c r="AJ1742" s="43" t="str">
        <f ca="1"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1"/>
        <v>#REF!</v>
      </c>
      <c r="AI1743" s="43" t="str">
        <f ca="1">_xll.BInterpol('Base IPCA'!$C$3:$C$13,'Base IPCA'!$E$3:$E$13,AH1743,"Cubic","Extrapolate=Linear","MultiX=Average","Skip=True","Sort=True")</f>
        <v>#N/A Invalid Parameter: Interpolation value</v>
      </c>
      <c r="AJ1743" s="43" t="str">
        <f ca="1"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1"/>
        <v>#REF!</v>
      </c>
      <c r="AI1744" s="43" t="str">
        <f ca="1">_xll.BInterpol('Base IPCA'!$C$3:$C$13,'Base IPCA'!$E$3:$E$13,AH1744,"Cubic","Extrapolate=Linear","MultiX=Average","Skip=True","Sort=True")</f>
        <v>#N/A Invalid Parameter: Interpolation value</v>
      </c>
      <c r="AJ1744" s="43" t="str">
        <f ca="1"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1"/>
        <v>#REF!</v>
      </c>
      <c r="AI1745" s="43" t="str">
        <f ca="1">_xll.BInterpol('Base IPCA'!$C$3:$C$13,'Base IPCA'!$E$3:$E$13,AH1745,"Cubic","Extrapolate=Linear","MultiX=Average","Skip=True","Sort=True")</f>
        <v>#N/A Invalid Parameter: Interpolation value</v>
      </c>
      <c r="AJ1745" s="43" t="str">
        <f ca="1"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1"/>
        <v>#REF!</v>
      </c>
      <c r="AI1746" s="43" t="str">
        <f ca="1">_xll.BInterpol('Base IPCA'!$C$3:$C$13,'Base IPCA'!$E$3:$E$13,AH1746,"Cubic","Extrapolate=Linear","MultiX=Average","Skip=True","Sort=True")</f>
        <v>#N/A Invalid Parameter: Interpolation value</v>
      </c>
      <c r="AJ1746" s="43" t="str">
        <f ca="1"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1"/>
        <v>#REF!</v>
      </c>
      <c r="AI1747" s="43" t="str">
        <f ca="1">_xll.BInterpol('Base IPCA'!$C$3:$C$13,'Base IPCA'!$E$3:$E$13,AH1747,"Cubic","Extrapolate=Linear","MultiX=Average","Skip=True","Sort=True")</f>
        <v>#N/A Invalid Parameter: Interpolation value</v>
      </c>
      <c r="AJ1747" s="43" t="str">
        <f ca="1"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1"/>
        <v>#REF!</v>
      </c>
      <c r="AI1748" s="43" t="str">
        <f ca="1">_xll.BInterpol('Base IPCA'!$C$3:$C$13,'Base IPCA'!$E$3:$E$13,AH1748,"Cubic","Extrapolate=Linear","MultiX=Average","Skip=True","Sort=True")</f>
        <v>#N/A Invalid Parameter: Interpolation value</v>
      </c>
      <c r="AJ1748" s="43" t="str">
        <f ca="1"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1"/>
        <v>#REF!</v>
      </c>
      <c r="AI1749" s="43" t="str">
        <f ca="1">_xll.BInterpol('Base IPCA'!$C$3:$C$13,'Base IPCA'!$E$3:$E$13,AH1749,"Cubic","Extrapolate=Linear","MultiX=Average","Skip=True","Sort=True")</f>
        <v>#N/A Invalid Parameter: Interpolation value</v>
      </c>
      <c r="AJ1749" s="43" t="str">
        <f ca="1"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1"/>
        <v>#REF!</v>
      </c>
      <c r="AI1750" s="43" t="str">
        <f ca="1">_xll.BInterpol('Base IPCA'!$C$3:$C$13,'Base IPCA'!$E$3:$E$13,AH1750,"Cubic","Extrapolate=Linear","MultiX=Average","Skip=True","Sort=True")</f>
        <v>#N/A Invalid Parameter: Interpolation value</v>
      </c>
      <c r="AJ1750" s="43" t="str">
        <f ca="1"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1"/>
        <v>#REF!</v>
      </c>
      <c r="AI1751" s="43" t="str">
        <f ca="1">_xll.BInterpol('Base IPCA'!$C$3:$C$13,'Base IPCA'!$E$3:$E$13,AH1751,"Cubic","Extrapolate=Linear","MultiX=Average","Skip=True","Sort=True")</f>
        <v>#N/A Invalid Parameter: Interpolation value</v>
      </c>
      <c r="AJ1751" s="43" t="str">
        <f ca="1"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1"/>
        <v>#REF!</v>
      </c>
      <c r="AI1752" s="43" t="str">
        <f ca="1">_xll.BInterpol('Base IPCA'!$C$3:$C$13,'Base IPCA'!$E$3:$E$13,AH1752,"Cubic","Extrapolate=Linear","MultiX=Average","Skip=True","Sort=True")</f>
        <v>#N/A Invalid Parameter: Interpolation value</v>
      </c>
      <c r="AJ1752" s="43" t="str">
        <f ca="1"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1"/>
        <v>#REF!</v>
      </c>
      <c r="AI1753" s="43" t="str">
        <f ca="1">_xll.BInterpol('Base IPCA'!$C$3:$C$13,'Base IPCA'!$E$3:$E$13,AH1753,"Cubic","Extrapolate=Linear","MultiX=Average","Skip=True","Sort=True")</f>
        <v>#N/A Invalid Parameter: Interpolation value</v>
      </c>
      <c r="AJ1753" s="43" t="str">
        <f ca="1"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1"/>
        <v>#REF!</v>
      </c>
      <c r="AI1754" s="43" t="str">
        <f ca="1">_xll.BInterpol('Base IPCA'!$C$3:$C$13,'Base IPCA'!$E$3:$E$13,AH1754,"Cubic","Extrapolate=Linear","MultiX=Average","Skip=True","Sort=True")</f>
        <v>#N/A Invalid Parameter: Interpolation value</v>
      </c>
      <c r="AJ1754" s="43" t="str">
        <f ca="1"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1"/>
        <v>#REF!</v>
      </c>
      <c r="AI1755" s="43" t="str">
        <f ca="1">_xll.BInterpol('Base IPCA'!$C$3:$C$13,'Base IPCA'!$E$3:$E$13,AH1755,"Cubic","Extrapolate=Linear","MultiX=Average","Skip=True","Sort=True")</f>
        <v>#N/A Invalid Parameter: Interpolation value</v>
      </c>
      <c r="AJ1755" s="43" t="str">
        <f ca="1"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1"/>
        <v>#REF!</v>
      </c>
      <c r="AI1756" s="43" t="str">
        <f ca="1">_xll.BInterpol('Base IPCA'!$C$3:$C$13,'Base IPCA'!$E$3:$E$13,AH1756,"Cubic","Extrapolate=Linear","MultiX=Average","Skip=True","Sort=True")</f>
        <v>#N/A Invalid Parameter: Interpolation value</v>
      </c>
      <c r="AJ1756" s="43" t="str">
        <f ca="1"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1"/>
        <v>#REF!</v>
      </c>
      <c r="AI1757" s="43" t="str">
        <f ca="1">_xll.BInterpol('Base IPCA'!$C$3:$C$13,'Base IPCA'!$E$3:$E$13,AH1757,"Cubic","Extrapolate=Linear","MultiX=Average","Skip=True","Sort=True")</f>
        <v>#N/A Invalid Parameter: Interpolation value</v>
      </c>
      <c r="AJ1757" s="43" t="str">
        <f ca="1"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1"/>
        <v>#REF!</v>
      </c>
      <c r="AI1758" s="43" t="str">
        <f ca="1">_xll.BInterpol('Base IPCA'!$C$3:$C$13,'Base IPCA'!$E$3:$E$13,AH1758,"Cubic","Extrapolate=Linear","MultiX=Average","Skip=True","Sort=True")</f>
        <v>#N/A Invalid Parameter: Interpolation value</v>
      </c>
      <c r="AJ1758" s="43" t="str">
        <f ca="1"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1"/>
        <v>#REF!</v>
      </c>
      <c r="AI1759" s="43" t="str">
        <f ca="1">_xll.BInterpol('Base IPCA'!$C$3:$C$13,'Base IPCA'!$E$3:$E$13,AH1759,"Cubic","Extrapolate=Linear","MultiX=Average","Skip=True","Sort=True")</f>
        <v>#N/A Invalid Parameter: Interpolation value</v>
      </c>
      <c r="AJ1759" s="43" t="str">
        <f ca="1"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1"/>
        <v>#REF!</v>
      </c>
      <c r="AI1760" s="43" t="str">
        <f ca="1">_xll.BInterpol('Base IPCA'!$C$3:$C$13,'Base IPCA'!$E$3:$E$13,AH1760,"Cubic","Extrapolate=Linear","MultiX=Average","Skip=True","Sort=True")</f>
        <v>#N/A Invalid Parameter: Interpolation value</v>
      </c>
      <c r="AJ1760" s="43" t="str">
        <f ca="1"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1"/>
        <v>#REF!</v>
      </c>
      <c r="AI1761" s="43" t="str">
        <f ca="1">_xll.BInterpol('Base IPCA'!$C$3:$C$13,'Base IPCA'!$E$3:$E$13,AH1761,"Cubic","Extrapolate=Linear","MultiX=Average","Skip=True","Sort=True")</f>
        <v>#N/A Invalid Parameter: Interpolation value</v>
      </c>
      <c r="AJ1761" s="43" t="str">
        <f ca="1"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1"/>
        <v>#REF!</v>
      </c>
      <c r="AI1762" s="43" t="str">
        <f ca="1">_xll.BInterpol('Base IPCA'!$C$3:$C$13,'Base IPCA'!$E$3:$E$13,AH1762,"Cubic","Extrapolate=Linear","MultiX=Average","Skip=True","Sort=True")</f>
        <v>#N/A Invalid Parameter: Interpolation value</v>
      </c>
      <c r="AJ1762" s="43" t="str">
        <f ca="1"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1"/>
        <v>#REF!</v>
      </c>
      <c r="AI1763" s="43" t="str">
        <f ca="1">_xll.BInterpol('Base IPCA'!$C$3:$C$13,'Base IPCA'!$E$3:$E$13,AH1763,"Cubic","Extrapolate=Linear","MultiX=Average","Skip=True","Sort=True")</f>
        <v>#N/A Invalid Parameter: Interpolation value</v>
      </c>
      <c r="AJ1763" s="43" t="str">
        <f ca="1"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1"/>
        <v>#REF!</v>
      </c>
      <c r="AI1764" s="43" t="str">
        <f ca="1">_xll.BInterpol('Base IPCA'!$C$3:$C$13,'Base IPCA'!$E$3:$E$13,AH1764,"Cubic","Extrapolate=Linear","MultiX=Average","Skip=True","Sort=True")</f>
        <v>#N/A Invalid Parameter: Interpolation value</v>
      </c>
      <c r="AJ1764" s="43" t="str">
        <f ca="1"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1"/>
        <v>#REF!</v>
      </c>
      <c r="AI1765" s="43" t="str">
        <f ca="1">_xll.BInterpol('Base IPCA'!$C$3:$C$13,'Base IPCA'!$E$3:$E$13,AH1765,"Cubic","Extrapolate=Linear","MultiX=Average","Skip=True","Sort=True")</f>
        <v>#N/A Invalid Parameter: Interpolation value</v>
      </c>
      <c r="AJ1765" s="43" t="str">
        <f ca="1"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1"/>
        <v>#REF!</v>
      </c>
      <c r="AI1766" s="43" t="str">
        <f ca="1">_xll.BInterpol('Base IPCA'!$C$3:$C$13,'Base IPCA'!$E$3:$E$13,AH1766,"Cubic","Extrapolate=Linear","MultiX=Average","Skip=True","Sort=True")</f>
        <v>#N/A Invalid Parameter: Interpolation value</v>
      </c>
      <c r="AJ1766" s="43" t="str">
        <f ca="1"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1"/>
        <v>#REF!</v>
      </c>
      <c r="AI1767" s="43" t="str">
        <f ca="1">_xll.BInterpol('Base IPCA'!$C$3:$C$13,'Base IPCA'!$E$3:$E$13,AH1767,"Cubic","Extrapolate=Linear","MultiX=Average","Skip=True","Sort=True")</f>
        <v>#N/A Invalid Parameter: Interpolation value</v>
      </c>
      <c r="AJ1767" s="43" t="str">
        <f ca="1"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1"/>
        <v>#REF!</v>
      </c>
      <c r="AI1768" s="43" t="str">
        <f ca="1">_xll.BInterpol('Base IPCA'!$C$3:$C$13,'Base IPCA'!$E$3:$E$13,AH1768,"Cubic","Extrapolate=Linear","MultiX=Average","Skip=True","Sort=True")</f>
        <v>#N/A Invalid Parameter: Interpolation value</v>
      </c>
      <c r="AJ1768" s="43" t="str">
        <f ca="1"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1"/>
        <v>#REF!</v>
      </c>
      <c r="AI1769" s="43" t="str">
        <f ca="1">_xll.BInterpol('Base IPCA'!$C$3:$C$13,'Base IPCA'!$E$3:$E$13,AH1769,"Cubic","Extrapolate=Linear","MultiX=Average","Skip=True","Sort=True")</f>
        <v>#N/A Invalid Parameter: Interpolation value</v>
      </c>
      <c r="AJ1769" s="43" t="str">
        <f ca="1"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1"/>
        <v>#REF!</v>
      </c>
      <c r="AI1770" s="43" t="str">
        <f ca="1">_xll.BInterpol('Base IPCA'!$C$3:$C$13,'Base IPCA'!$E$3:$E$13,AH1770,"Cubic","Extrapolate=Linear","MultiX=Average","Skip=True","Sort=True")</f>
        <v>#N/A Invalid Parameter: Interpolation value</v>
      </c>
      <c r="AJ1770" s="43" t="str">
        <f ca="1"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1"/>
        <v>#REF!</v>
      </c>
      <c r="AI1771" s="43" t="str">
        <f ca="1">_xll.BInterpol('Base IPCA'!$C$3:$C$13,'Base IPCA'!$E$3:$E$13,AH1771,"Cubic","Extrapolate=Linear","MultiX=Average","Skip=True","Sort=True")</f>
        <v>#N/A Invalid Parameter: Interpolation value</v>
      </c>
      <c r="AJ1771" s="43" t="str">
        <f ca="1"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1"/>
        <v>#REF!</v>
      </c>
      <c r="AI1772" s="43" t="str">
        <f ca="1">_xll.BInterpol('Base IPCA'!$C$3:$C$13,'Base IPCA'!$E$3:$E$13,AH1772,"Cubic","Extrapolate=Linear","MultiX=Average","Skip=True","Sort=True")</f>
        <v>#N/A Invalid Parameter: Interpolation value</v>
      </c>
      <c r="AJ1772" s="43" t="str">
        <f ca="1"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1"/>
        <v>#REF!</v>
      </c>
      <c r="AI1773" s="43" t="str">
        <f ca="1">_xll.BInterpol('Base IPCA'!$C$3:$C$13,'Base IPCA'!$E$3:$E$13,AH1773,"Cubic","Extrapolate=Linear","MultiX=Average","Skip=True","Sort=True")</f>
        <v>#N/A Invalid Parameter: Interpolation value</v>
      </c>
      <c r="AJ1773" s="43" t="str">
        <f ca="1"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1"/>
        <v>#REF!</v>
      </c>
      <c r="AI1774" s="43" t="str">
        <f ca="1">_xll.BInterpol('Base IPCA'!$C$3:$C$13,'Base IPCA'!$E$3:$E$13,AH1774,"Cubic","Extrapolate=Linear","MultiX=Average","Skip=True","Sort=True")</f>
        <v>#N/A Invalid Parameter: Interpolation value</v>
      </c>
      <c r="AJ1774" s="43" t="str">
        <f ca="1"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1"/>
        <v>#REF!</v>
      </c>
      <c r="AI1775" s="43" t="str">
        <f ca="1">_xll.BInterpol('Base IPCA'!$C$3:$C$13,'Base IPCA'!$E$3:$E$13,AH1775,"Cubic","Extrapolate=Linear","MultiX=Average","Skip=True","Sort=True")</f>
        <v>#N/A Invalid Parameter: Interpolation value</v>
      </c>
      <c r="AJ1775" s="43" t="str">
        <f ca="1"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1"/>
        <v>#REF!</v>
      </c>
      <c r="AI1776" s="43" t="str">
        <f ca="1">_xll.BInterpol('Base IPCA'!$C$3:$C$13,'Base IPCA'!$E$3:$E$13,AH1776,"Cubic","Extrapolate=Linear","MultiX=Average","Skip=True","Sort=True")</f>
        <v>#N/A Invalid Parameter: Interpolation value</v>
      </c>
      <c r="AJ1776" s="43" t="str">
        <f ca="1"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1"/>
        <v>#REF!</v>
      </c>
      <c r="AI1777" s="43" t="str">
        <f ca="1">_xll.BInterpol('Base IPCA'!$C$3:$C$13,'Base IPCA'!$E$3:$E$13,AH1777,"Cubic","Extrapolate=Linear","MultiX=Average","Skip=True","Sort=True")</f>
        <v>#N/A Invalid Parameter: Interpolation value</v>
      </c>
      <c r="AJ1777" s="43" t="str">
        <f ca="1"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1"/>
        <v>#REF!</v>
      </c>
      <c r="AI1778" s="43" t="str">
        <f ca="1">_xll.BInterpol('Base IPCA'!$C$3:$C$13,'Base IPCA'!$E$3:$E$13,AH1778,"Cubic","Extrapolate=Linear","MultiX=Average","Skip=True","Sort=True")</f>
        <v>#N/A Invalid Parameter: Interpolation value</v>
      </c>
      <c r="AJ1778" s="43" t="str">
        <f ca="1"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1"/>
        <v>#REF!</v>
      </c>
      <c r="AI1779" s="43" t="str">
        <f ca="1">_xll.BInterpol('Base IPCA'!$C$3:$C$13,'Base IPCA'!$E$3:$E$13,AH1779,"Cubic","Extrapolate=Linear","MultiX=Average","Skip=True","Sort=True")</f>
        <v>#N/A Invalid Parameter: Interpolation value</v>
      </c>
      <c r="AJ1779" s="43" t="str">
        <f ca="1"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1"/>
        <v>#REF!</v>
      </c>
      <c r="AI1780" s="43" t="str">
        <f ca="1">_xll.BInterpol('Base IPCA'!$C$3:$C$13,'Base IPCA'!$E$3:$E$13,AH1780,"Cubic","Extrapolate=Linear","MultiX=Average","Skip=True","Sort=True")</f>
        <v>#N/A Invalid Parameter: Interpolation value</v>
      </c>
      <c r="AJ1780" s="43" t="str">
        <f ca="1"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1"/>
        <v>#REF!</v>
      </c>
      <c r="AI1781" s="43" t="str">
        <f ca="1">_xll.BInterpol('Base IPCA'!$C$3:$C$13,'Base IPCA'!$E$3:$E$13,AH1781,"Cubic","Extrapolate=Linear","MultiX=Average","Skip=True","Sort=True")</f>
        <v>#N/A Invalid Parameter: Interpolation value</v>
      </c>
      <c r="AJ1781" s="43" t="str">
        <f ca="1"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1"/>
        <v>#REF!</v>
      </c>
      <c r="AI1782" s="43" t="str">
        <f ca="1">_xll.BInterpol('Base IPCA'!$C$3:$C$13,'Base IPCA'!$E$3:$E$13,AH1782,"Cubic","Extrapolate=Linear","MultiX=Average","Skip=True","Sort=True")</f>
        <v>#N/A Invalid Parameter: Interpolation value</v>
      </c>
      <c r="AJ1782" s="43" t="str">
        <f ca="1"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1"/>
        <v>#REF!</v>
      </c>
      <c r="AI1783" s="43" t="str">
        <f ca="1">_xll.BInterpol('Base IPCA'!$C$3:$C$13,'Base IPCA'!$E$3:$E$13,AH1783,"Cubic","Extrapolate=Linear","MultiX=Average","Skip=True","Sort=True")</f>
        <v>#N/A Invalid Parameter: Interpolation value</v>
      </c>
      <c r="AJ1783" s="43" t="str">
        <f ca="1"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1"/>
        <v>#REF!</v>
      </c>
      <c r="AI1784" s="43" t="str">
        <f ca="1">_xll.BInterpol('Base IPCA'!$C$3:$C$13,'Base IPCA'!$E$3:$E$13,AH1784,"Cubic","Extrapolate=Linear","MultiX=Average","Skip=True","Sort=True")</f>
        <v>#N/A Invalid Parameter: Interpolation value</v>
      </c>
      <c r="AJ1784" s="43" t="str">
        <f ca="1"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1"/>
        <v>#REF!</v>
      </c>
      <c r="AI1785" s="43" t="str">
        <f ca="1">_xll.BInterpol('Base IPCA'!$C$3:$C$13,'Base IPCA'!$E$3:$E$13,AH1785,"Cubic","Extrapolate=Linear","MultiX=Average","Skip=True","Sort=True")</f>
        <v>#N/A Invalid Parameter: Interpolation value</v>
      </c>
      <c r="AJ1785" s="43" t="str">
        <f ca="1"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1"/>
        <v>#REF!</v>
      </c>
      <c r="AI1786" s="43" t="str">
        <f ca="1">_xll.BInterpol('Base IPCA'!$C$3:$C$13,'Base IPCA'!$E$3:$E$13,AH1786,"Cubic","Extrapolate=Linear","MultiX=Average","Skip=True","Sort=True")</f>
        <v>#N/A Invalid Parameter: Interpolation value</v>
      </c>
      <c r="AJ1786" s="43" t="str">
        <f ca="1"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1"/>
        <v>#REF!</v>
      </c>
      <c r="AI1787" s="43" t="str">
        <f ca="1">_xll.BInterpol('Base IPCA'!$C$3:$C$13,'Base IPCA'!$E$3:$E$13,AH1787,"Cubic","Extrapolate=Linear","MultiX=Average","Skip=True","Sort=True")</f>
        <v>#N/A Invalid Parameter: Interpolation value</v>
      </c>
      <c r="AJ1787" s="43" t="str">
        <f ca="1"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1"/>
        <v>#REF!</v>
      </c>
      <c r="AI1788" s="43" t="str">
        <f ca="1">_xll.BInterpol('Base IPCA'!$C$3:$C$13,'Base IPCA'!$E$3:$E$13,AH1788,"Cubic","Extrapolate=Linear","MultiX=Average","Skip=True","Sort=True")</f>
        <v>#N/A Invalid Parameter: Interpolation value</v>
      </c>
      <c r="AJ1788" s="43" t="str">
        <f ca="1"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1"/>
        <v>#REF!</v>
      </c>
      <c r="AI1789" s="43" t="str">
        <f ca="1">_xll.BInterpol('Base IPCA'!$C$3:$C$13,'Base IPCA'!$E$3:$E$13,AH1789,"Cubic","Extrapolate=Linear","MultiX=Average","Skip=True","Sort=True")</f>
        <v>#N/A Invalid Parameter: Interpolation value</v>
      </c>
      <c r="AJ1789" s="43" t="str">
        <f ca="1"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1"/>
        <v>#REF!</v>
      </c>
      <c r="AI1790" s="43" t="str">
        <f ca="1">_xll.BInterpol('Base IPCA'!$C$3:$C$13,'Base IPCA'!$E$3:$E$13,AH1790,"Cubic","Extrapolate=Linear","MultiX=Average","Skip=True","Sort=True")</f>
        <v>#N/A Invalid Parameter: Interpolation value</v>
      </c>
      <c r="AJ1790" s="43" t="str">
        <f ca="1"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1"/>
        <v>#REF!</v>
      </c>
      <c r="AI1791" s="43" t="str">
        <f ca="1">_xll.BInterpol('Base IPCA'!$C$3:$C$13,'Base IPCA'!$E$3:$E$13,AH1791,"Cubic","Extrapolate=Linear","MultiX=Average","Skip=True","Sort=True")</f>
        <v>#N/A Invalid Parameter: Interpolation value</v>
      </c>
      <c r="AJ1791" s="43" t="str">
        <f ca="1"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1"/>
        <v>#REF!</v>
      </c>
      <c r="AI1792" s="43" t="str">
        <f ca="1">_xll.BInterpol('Base IPCA'!$C$3:$C$13,'Base IPCA'!$E$3:$E$13,AH1792,"Cubic","Extrapolate=Linear","MultiX=Average","Skip=True","Sort=True")</f>
        <v>#N/A Invalid Parameter: Interpolation value</v>
      </c>
      <c r="AJ1792" s="43" t="str">
        <f ca="1"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1"/>
        <v>#REF!</v>
      </c>
      <c r="AI1793" s="43" t="str">
        <f ca="1">_xll.BInterpol('Base IPCA'!$C$3:$C$13,'Base IPCA'!$E$3:$E$13,AH1793,"Cubic","Extrapolate=Linear","MultiX=Average","Skip=True","Sort=True")</f>
        <v>#N/A Invalid Parameter: Interpolation value</v>
      </c>
      <c r="AJ1793" s="43" t="str">
        <f ca="1"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1"/>
        <v>#REF!</v>
      </c>
      <c r="AI1794" s="43" t="str">
        <f ca="1">_xll.BInterpol('Base IPCA'!$C$3:$C$13,'Base IPCA'!$E$3:$E$13,AH1794,"Cubic","Extrapolate=Linear","MultiX=Average","Skip=True","Sort=True")</f>
        <v>#N/A Invalid Parameter: Interpolation value</v>
      </c>
      <c r="AJ1794" s="43" t="str">
        <f ca="1"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1"/>
        <v>#REF!</v>
      </c>
      <c r="AI1795" s="43" t="str">
        <f ca="1">_xll.BInterpol('Base IPCA'!$C$3:$C$13,'Base IPCA'!$E$3:$E$13,AH1795,"Cubic","Extrapolate=Linear","MultiX=Average","Skip=True","Sort=True")</f>
        <v>#N/A Invalid Parameter: Interpolation value</v>
      </c>
      <c r="AJ1795" s="43" t="str">
        <f ca="1"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1"/>
        <v>#REF!</v>
      </c>
      <c r="AI1796" s="43" t="str">
        <f ca="1">_xll.BInterpol('Base IPCA'!$C$3:$C$13,'Base IPCA'!$E$3:$E$13,AH1796,"Cubic","Extrapolate=Linear","MultiX=Average","Skip=True","Sort=True")</f>
        <v>#N/A Invalid Parameter: Interpolation value</v>
      </c>
      <c r="AJ1796" s="43" t="str">
        <f ca="1"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1"/>
        <v>#REF!</v>
      </c>
      <c r="AI1797" s="43" t="str">
        <f ca="1">_xll.BInterpol('Base IPCA'!$C$3:$C$13,'Base IPCA'!$E$3:$E$13,AH1797,"Cubic","Extrapolate=Linear","MultiX=Average","Skip=True","Sort=True")</f>
        <v>#N/A Invalid Parameter: Interpolation value</v>
      </c>
      <c r="AJ1797" s="43" t="str">
        <f ca="1"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2">AH1797+1</f>
        <v>#REF!</v>
      </c>
      <c r="AI1798" s="43" t="str">
        <f ca="1">_xll.BInterpol('Base IPCA'!$C$3:$C$13,'Base IPCA'!$E$3:$E$13,AH1798,"Cubic","Extrapolate=Linear","MultiX=Average","Skip=True","Sort=True")</f>
        <v>#N/A Invalid Parameter: Interpolation value</v>
      </c>
      <c r="AJ1798" s="43" t="str">
        <f ca="1"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2"/>
        <v>#REF!</v>
      </c>
      <c r="AI1799" s="43" t="str">
        <f ca="1">_xll.BInterpol('Base IPCA'!$C$3:$C$13,'Base IPCA'!$E$3:$E$13,AH1799,"Cubic","Extrapolate=Linear","MultiX=Average","Skip=True","Sort=True")</f>
        <v>#N/A Invalid Parameter: Interpolation value</v>
      </c>
      <c r="AJ1799" s="43" t="str">
        <f ca="1"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2"/>
        <v>#REF!</v>
      </c>
      <c r="AI1800" s="43" t="str">
        <f ca="1">_xll.BInterpol('Base IPCA'!$C$3:$C$13,'Base IPCA'!$E$3:$E$13,AH1800,"Cubic","Extrapolate=Linear","MultiX=Average","Skip=True","Sort=True")</f>
        <v>#N/A Invalid Parameter: Interpolation value</v>
      </c>
      <c r="AJ1800" s="43" t="str">
        <f ca="1"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2"/>
        <v>#REF!</v>
      </c>
      <c r="AI1801" s="43" t="str">
        <f ca="1">_xll.BInterpol('Base IPCA'!$C$3:$C$13,'Base IPCA'!$E$3:$E$13,AH1801,"Cubic","Extrapolate=Linear","MultiX=Average","Skip=True","Sort=True")</f>
        <v>#N/A Invalid Parameter: Interpolation value</v>
      </c>
      <c r="AJ1801" s="43" t="str">
        <f ca="1"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2"/>
        <v>#REF!</v>
      </c>
      <c r="AI1802" s="43" t="str">
        <f ca="1">_xll.BInterpol('Base IPCA'!$C$3:$C$13,'Base IPCA'!$E$3:$E$13,AH1802,"Cubic","Extrapolate=Linear","MultiX=Average","Skip=True","Sort=True")</f>
        <v>#N/A Invalid Parameter: Interpolation value</v>
      </c>
      <c r="AJ1802" s="43" t="str">
        <f ca="1"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2"/>
        <v>#REF!</v>
      </c>
      <c r="AI1803" s="43" t="str">
        <f ca="1">_xll.BInterpol('Base IPCA'!$C$3:$C$13,'Base IPCA'!$E$3:$E$13,AH1803,"Cubic","Extrapolate=Linear","MultiX=Average","Skip=True","Sort=True")</f>
        <v>#N/A Invalid Parameter: Interpolation value</v>
      </c>
      <c r="AJ1803" s="43" t="str">
        <f ca="1"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2"/>
        <v>#REF!</v>
      </c>
      <c r="AI1804" s="43" t="str">
        <f ca="1">_xll.BInterpol('Base IPCA'!$C$3:$C$13,'Base IPCA'!$E$3:$E$13,AH1804,"Cubic","Extrapolate=Linear","MultiX=Average","Skip=True","Sort=True")</f>
        <v>#N/A Invalid Parameter: Interpolation value</v>
      </c>
      <c r="AJ1804" s="43" t="str">
        <f ca="1"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2"/>
        <v>#REF!</v>
      </c>
      <c r="AI1805" s="43" t="str">
        <f ca="1">_xll.BInterpol('Base IPCA'!$C$3:$C$13,'Base IPCA'!$E$3:$E$13,AH1805,"Cubic","Extrapolate=Linear","MultiX=Average","Skip=True","Sort=True")</f>
        <v>#N/A Invalid Parameter: Interpolation value</v>
      </c>
      <c r="AJ1805" s="43" t="str">
        <f ca="1"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2"/>
        <v>#REF!</v>
      </c>
      <c r="AI1806" s="43" t="str">
        <f ca="1">_xll.BInterpol('Base IPCA'!$C$3:$C$13,'Base IPCA'!$E$3:$E$13,AH1806,"Cubic","Extrapolate=Linear","MultiX=Average","Skip=True","Sort=True")</f>
        <v>#N/A Invalid Parameter: Interpolation value</v>
      </c>
      <c r="AJ1806" s="43" t="str">
        <f ca="1"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2"/>
        <v>#REF!</v>
      </c>
      <c r="AI1807" s="43" t="str">
        <f ca="1">_xll.BInterpol('Base IPCA'!$C$3:$C$13,'Base IPCA'!$E$3:$E$13,AH1807,"Cubic","Extrapolate=Linear","MultiX=Average","Skip=True","Sort=True")</f>
        <v>#N/A Invalid Parameter: Interpolation value</v>
      </c>
      <c r="AJ1807" s="43" t="str">
        <f ca="1"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2"/>
        <v>#REF!</v>
      </c>
      <c r="AI1808" s="43" t="str">
        <f ca="1">_xll.BInterpol('Base IPCA'!$C$3:$C$13,'Base IPCA'!$E$3:$E$13,AH1808,"Cubic","Extrapolate=Linear","MultiX=Average","Skip=True","Sort=True")</f>
        <v>#N/A Invalid Parameter: Interpolation value</v>
      </c>
      <c r="AJ1808" s="43" t="str">
        <f ca="1"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2"/>
        <v>#REF!</v>
      </c>
      <c r="AI1809" s="43" t="str">
        <f ca="1">_xll.BInterpol('Base IPCA'!$C$3:$C$13,'Base IPCA'!$E$3:$E$13,AH1809,"Cubic","Extrapolate=Linear","MultiX=Average","Skip=True","Sort=True")</f>
        <v>#N/A Invalid Parameter: Interpolation value</v>
      </c>
      <c r="AJ1809" s="43" t="str">
        <f ca="1"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2"/>
        <v>#REF!</v>
      </c>
      <c r="AI1810" s="43" t="str">
        <f ca="1">_xll.BInterpol('Base IPCA'!$C$3:$C$13,'Base IPCA'!$E$3:$E$13,AH1810,"Cubic","Extrapolate=Linear","MultiX=Average","Skip=True","Sort=True")</f>
        <v>#N/A Invalid Parameter: Interpolation value</v>
      </c>
      <c r="AJ1810" s="43" t="str">
        <f ca="1"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2"/>
        <v>#REF!</v>
      </c>
      <c r="AI1811" s="43" t="str">
        <f ca="1">_xll.BInterpol('Base IPCA'!$C$3:$C$13,'Base IPCA'!$E$3:$E$13,AH1811,"Cubic","Extrapolate=Linear","MultiX=Average","Skip=True","Sort=True")</f>
        <v>#N/A Invalid Parameter: Interpolation value</v>
      </c>
      <c r="AJ1811" s="43" t="str">
        <f ca="1"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2"/>
        <v>#REF!</v>
      </c>
      <c r="AI1812" s="43" t="str">
        <f ca="1">_xll.BInterpol('Base IPCA'!$C$3:$C$13,'Base IPCA'!$E$3:$E$13,AH1812,"Cubic","Extrapolate=Linear","MultiX=Average","Skip=True","Sort=True")</f>
        <v>#N/A Invalid Parameter: Interpolation value</v>
      </c>
      <c r="AJ1812" s="43" t="str">
        <f ca="1"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2"/>
        <v>#REF!</v>
      </c>
      <c r="AI1813" s="43" t="str">
        <f ca="1">_xll.BInterpol('Base IPCA'!$C$3:$C$13,'Base IPCA'!$E$3:$E$13,AH1813,"Cubic","Extrapolate=Linear","MultiX=Average","Skip=True","Sort=True")</f>
        <v>#N/A Invalid Parameter: Interpolation value</v>
      </c>
      <c r="AJ1813" s="43" t="str">
        <f ca="1"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2"/>
        <v>#REF!</v>
      </c>
      <c r="AI1814" s="43" t="str">
        <f ca="1">_xll.BInterpol('Base IPCA'!$C$3:$C$13,'Base IPCA'!$E$3:$E$13,AH1814,"Cubic","Extrapolate=Linear","MultiX=Average","Skip=True","Sort=True")</f>
        <v>#N/A Invalid Parameter: Interpolation value</v>
      </c>
      <c r="AJ1814" s="43" t="str">
        <f ca="1"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2"/>
        <v>#REF!</v>
      </c>
      <c r="AI1815" s="43" t="str">
        <f ca="1">_xll.BInterpol('Base IPCA'!$C$3:$C$13,'Base IPCA'!$E$3:$E$13,AH1815,"Cubic","Extrapolate=Linear","MultiX=Average","Skip=True","Sort=True")</f>
        <v>#N/A Invalid Parameter: Interpolation value</v>
      </c>
      <c r="AJ1815" s="43" t="str">
        <f ca="1"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2"/>
        <v>#REF!</v>
      </c>
      <c r="AI1816" s="43" t="str">
        <f ca="1">_xll.BInterpol('Base IPCA'!$C$3:$C$13,'Base IPCA'!$E$3:$E$13,AH1816,"Cubic","Extrapolate=Linear","MultiX=Average","Skip=True","Sort=True")</f>
        <v>#N/A Invalid Parameter: Interpolation value</v>
      </c>
      <c r="AJ1816" s="43" t="str">
        <f ca="1"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2"/>
        <v>#REF!</v>
      </c>
      <c r="AI1817" s="43" t="str">
        <f ca="1">_xll.BInterpol('Base IPCA'!$C$3:$C$13,'Base IPCA'!$E$3:$E$13,AH1817,"Cubic","Extrapolate=Linear","MultiX=Average","Skip=True","Sort=True")</f>
        <v>#N/A Invalid Parameter: Interpolation value</v>
      </c>
      <c r="AJ1817" s="43" t="str">
        <f ca="1"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2"/>
        <v>#REF!</v>
      </c>
      <c r="AI1818" s="43" t="str">
        <f ca="1">_xll.BInterpol('Base IPCA'!$C$3:$C$13,'Base IPCA'!$E$3:$E$13,AH1818,"Cubic","Extrapolate=Linear","MultiX=Average","Skip=True","Sort=True")</f>
        <v>#N/A Invalid Parameter: Interpolation value</v>
      </c>
      <c r="AJ1818" s="43" t="str">
        <f ca="1"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2"/>
        <v>#REF!</v>
      </c>
      <c r="AI1819" s="43" t="str">
        <f ca="1">_xll.BInterpol('Base IPCA'!$C$3:$C$13,'Base IPCA'!$E$3:$E$13,AH1819,"Cubic","Extrapolate=Linear","MultiX=Average","Skip=True","Sort=True")</f>
        <v>#N/A Invalid Parameter: Interpolation value</v>
      </c>
      <c r="AJ1819" s="43" t="str">
        <f ca="1"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2"/>
        <v>#REF!</v>
      </c>
      <c r="AI1820" s="43" t="str">
        <f ca="1">_xll.BInterpol('Base IPCA'!$C$3:$C$13,'Base IPCA'!$E$3:$E$13,AH1820,"Cubic","Extrapolate=Linear","MultiX=Average","Skip=True","Sort=True")</f>
        <v>#N/A Invalid Parameter: Interpolation value</v>
      </c>
      <c r="AJ1820" s="43" t="str">
        <f ca="1"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2"/>
        <v>#REF!</v>
      </c>
      <c r="AI1821" s="43" t="str">
        <f ca="1">_xll.BInterpol('Base IPCA'!$C$3:$C$13,'Base IPCA'!$E$3:$E$13,AH1821,"Cubic","Extrapolate=Linear","MultiX=Average","Skip=True","Sort=True")</f>
        <v>#N/A Invalid Parameter: Interpolation value</v>
      </c>
      <c r="AJ1821" s="43" t="str">
        <f ca="1"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2"/>
        <v>#REF!</v>
      </c>
      <c r="AI1822" s="43" t="str">
        <f ca="1">_xll.BInterpol('Base IPCA'!$C$3:$C$13,'Base IPCA'!$E$3:$E$13,AH1822,"Cubic","Extrapolate=Linear","MultiX=Average","Skip=True","Sort=True")</f>
        <v>#N/A Invalid Parameter: Interpolation value</v>
      </c>
      <c r="AJ1822" s="43" t="str">
        <f ca="1"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2"/>
        <v>#REF!</v>
      </c>
      <c r="AI1823" s="43" t="str">
        <f ca="1">_xll.BInterpol('Base IPCA'!$C$3:$C$13,'Base IPCA'!$E$3:$E$13,AH1823,"Cubic","Extrapolate=Linear","MultiX=Average","Skip=True","Sort=True")</f>
        <v>#N/A Invalid Parameter: Interpolation value</v>
      </c>
      <c r="AJ1823" s="43" t="str">
        <f ca="1"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2"/>
        <v>#REF!</v>
      </c>
      <c r="AI1824" s="43" t="str">
        <f ca="1">_xll.BInterpol('Base IPCA'!$C$3:$C$13,'Base IPCA'!$E$3:$E$13,AH1824,"Cubic","Extrapolate=Linear","MultiX=Average","Skip=True","Sort=True")</f>
        <v>#N/A Invalid Parameter: Interpolation value</v>
      </c>
      <c r="AJ1824" s="43" t="str">
        <f ca="1"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2"/>
        <v>#REF!</v>
      </c>
      <c r="AI1825" s="43" t="str">
        <f ca="1">_xll.BInterpol('Base IPCA'!$C$3:$C$13,'Base IPCA'!$E$3:$E$13,AH1825,"Cubic","Extrapolate=Linear","MultiX=Average","Skip=True","Sort=True")</f>
        <v>#N/A Invalid Parameter: Interpolation value</v>
      </c>
      <c r="AJ1825" s="43" t="str">
        <f ca="1"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2"/>
        <v>#REF!</v>
      </c>
      <c r="AI1826" s="43" t="str">
        <f ca="1">_xll.BInterpol('Base IPCA'!$C$3:$C$13,'Base IPCA'!$E$3:$E$13,AH1826,"Cubic","Extrapolate=Linear","MultiX=Average","Skip=True","Sort=True")</f>
        <v>#N/A Invalid Parameter: Interpolation value</v>
      </c>
      <c r="AJ1826" s="43" t="str">
        <f ca="1"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2"/>
        <v>#REF!</v>
      </c>
      <c r="AI1827" s="43" t="str">
        <f ca="1">_xll.BInterpol('Base IPCA'!$C$3:$C$13,'Base IPCA'!$E$3:$E$13,AH1827,"Cubic","Extrapolate=Linear","MultiX=Average","Skip=True","Sort=True")</f>
        <v>#N/A Invalid Parameter: Interpolation value</v>
      </c>
      <c r="AJ1827" s="43" t="str">
        <f ca="1"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2"/>
        <v>#REF!</v>
      </c>
      <c r="AI1828" s="43" t="str">
        <f ca="1">_xll.BInterpol('Base IPCA'!$C$3:$C$13,'Base IPCA'!$E$3:$E$13,AH1828,"Cubic","Extrapolate=Linear","MultiX=Average","Skip=True","Sort=True")</f>
        <v>#N/A Invalid Parameter: Interpolation value</v>
      </c>
      <c r="AJ1828" s="43" t="str">
        <f ca="1"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2"/>
        <v>#REF!</v>
      </c>
      <c r="AI1829" s="43" t="str">
        <f ca="1">_xll.BInterpol('Base IPCA'!$C$3:$C$13,'Base IPCA'!$E$3:$E$13,AH1829,"Cubic","Extrapolate=Linear","MultiX=Average","Skip=True","Sort=True")</f>
        <v>#N/A Invalid Parameter: Interpolation value</v>
      </c>
      <c r="AJ1829" s="43" t="str">
        <f ca="1"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2"/>
        <v>#REF!</v>
      </c>
      <c r="AI1830" s="43" t="str">
        <f ca="1">_xll.BInterpol('Base IPCA'!$C$3:$C$13,'Base IPCA'!$E$3:$E$13,AH1830,"Cubic","Extrapolate=Linear","MultiX=Average","Skip=True","Sort=True")</f>
        <v>#N/A Invalid Parameter: Interpolation value</v>
      </c>
      <c r="AJ1830" s="43" t="str">
        <f ca="1"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2"/>
        <v>#REF!</v>
      </c>
      <c r="AI1831" s="43" t="str">
        <f ca="1">_xll.BInterpol('Base IPCA'!$C$3:$C$13,'Base IPCA'!$E$3:$E$13,AH1831,"Cubic","Extrapolate=Linear","MultiX=Average","Skip=True","Sort=True")</f>
        <v>#N/A Invalid Parameter: Interpolation value</v>
      </c>
      <c r="AJ1831" s="43" t="str">
        <f ca="1"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2"/>
        <v>#REF!</v>
      </c>
      <c r="AI1832" s="43" t="str">
        <f ca="1">_xll.BInterpol('Base IPCA'!$C$3:$C$13,'Base IPCA'!$E$3:$E$13,AH1832,"Cubic","Extrapolate=Linear","MultiX=Average","Skip=True","Sort=True")</f>
        <v>#N/A Invalid Parameter: Interpolation value</v>
      </c>
      <c r="AJ1832" s="43" t="str">
        <f ca="1"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2"/>
        <v>#REF!</v>
      </c>
      <c r="AI1833" s="43" t="str">
        <f ca="1">_xll.BInterpol('Base IPCA'!$C$3:$C$13,'Base IPCA'!$E$3:$E$13,AH1833,"Cubic","Extrapolate=Linear","MultiX=Average","Skip=True","Sort=True")</f>
        <v>#N/A Invalid Parameter: Interpolation value</v>
      </c>
      <c r="AJ1833" s="43" t="str">
        <f ca="1"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2"/>
        <v>#REF!</v>
      </c>
      <c r="AI1834" s="43" t="str">
        <f ca="1">_xll.BInterpol('Base IPCA'!$C$3:$C$13,'Base IPCA'!$E$3:$E$13,AH1834,"Cubic","Extrapolate=Linear","MultiX=Average","Skip=True","Sort=True")</f>
        <v>#N/A Invalid Parameter: Interpolation value</v>
      </c>
      <c r="AJ1834" s="43" t="str">
        <f ca="1"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2"/>
        <v>#REF!</v>
      </c>
      <c r="AI1835" s="43" t="str">
        <f ca="1">_xll.BInterpol('Base IPCA'!$C$3:$C$13,'Base IPCA'!$E$3:$E$13,AH1835,"Cubic","Extrapolate=Linear","MultiX=Average","Skip=True","Sort=True")</f>
        <v>#N/A Invalid Parameter: Interpolation value</v>
      </c>
      <c r="AJ1835" s="43" t="str">
        <f ca="1"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2"/>
        <v>#REF!</v>
      </c>
      <c r="AI1836" s="43" t="str">
        <f ca="1">_xll.BInterpol('Base IPCA'!$C$3:$C$13,'Base IPCA'!$E$3:$E$13,AH1836,"Cubic","Extrapolate=Linear","MultiX=Average","Skip=True","Sort=True")</f>
        <v>#N/A Invalid Parameter: Interpolation value</v>
      </c>
      <c r="AJ1836" s="43" t="str">
        <f ca="1"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2"/>
        <v>#REF!</v>
      </c>
      <c r="AI1837" s="43" t="str">
        <f ca="1">_xll.BInterpol('Base IPCA'!$C$3:$C$13,'Base IPCA'!$E$3:$E$13,AH1837,"Cubic","Extrapolate=Linear","MultiX=Average","Skip=True","Sort=True")</f>
        <v>#N/A Invalid Parameter: Interpolation value</v>
      </c>
      <c r="AJ1837" s="43" t="str">
        <f ca="1"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2"/>
        <v>#REF!</v>
      </c>
      <c r="AI1838" s="43" t="str">
        <f ca="1">_xll.BInterpol('Base IPCA'!$C$3:$C$13,'Base IPCA'!$E$3:$E$13,AH1838,"Cubic","Extrapolate=Linear","MultiX=Average","Skip=True","Sort=True")</f>
        <v>#N/A Invalid Parameter: Interpolation value</v>
      </c>
      <c r="AJ1838" s="43" t="str">
        <f ca="1"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2"/>
        <v>#REF!</v>
      </c>
      <c r="AI1839" s="43" t="str">
        <f ca="1">_xll.BInterpol('Base IPCA'!$C$3:$C$13,'Base IPCA'!$E$3:$E$13,AH1839,"Cubic","Extrapolate=Linear","MultiX=Average","Skip=True","Sort=True")</f>
        <v>#N/A Invalid Parameter: Interpolation value</v>
      </c>
      <c r="AJ1839" s="43" t="str">
        <f ca="1"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2"/>
        <v>#REF!</v>
      </c>
      <c r="AI1840" s="43" t="str">
        <f ca="1">_xll.BInterpol('Base IPCA'!$C$3:$C$13,'Base IPCA'!$E$3:$E$13,AH1840,"Cubic","Extrapolate=Linear","MultiX=Average","Skip=True","Sort=True")</f>
        <v>#N/A Invalid Parameter: Interpolation value</v>
      </c>
      <c r="AJ1840" s="43" t="str">
        <f ca="1"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2"/>
        <v>#REF!</v>
      </c>
      <c r="AI1841" s="43" t="str">
        <f ca="1">_xll.BInterpol('Base IPCA'!$C$3:$C$13,'Base IPCA'!$E$3:$E$13,AH1841,"Cubic","Extrapolate=Linear","MultiX=Average","Skip=True","Sort=True")</f>
        <v>#N/A Invalid Parameter: Interpolation value</v>
      </c>
      <c r="AJ1841" s="43" t="str">
        <f ca="1"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2"/>
        <v>#REF!</v>
      </c>
      <c r="AI1842" s="43" t="str">
        <f ca="1">_xll.BInterpol('Base IPCA'!$C$3:$C$13,'Base IPCA'!$E$3:$E$13,AH1842,"Cubic","Extrapolate=Linear","MultiX=Average","Skip=True","Sort=True")</f>
        <v>#N/A Invalid Parameter: Interpolation value</v>
      </c>
      <c r="AJ1842" s="43" t="str">
        <f ca="1"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2"/>
        <v>#REF!</v>
      </c>
      <c r="AI1843" s="43" t="str">
        <f ca="1">_xll.BInterpol('Base IPCA'!$C$3:$C$13,'Base IPCA'!$E$3:$E$13,AH1843,"Cubic","Extrapolate=Linear","MultiX=Average","Skip=True","Sort=True")</f>
        <v>#N/A Invalid Parameter: Interpolation value</v>
      </c>
      <c r="AJ1843" s="43" t="str">
        <f ca="1"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2"/>
        <v>#REF!</v>
      </c>
      <c r="AI1844" s="43" t="str">
        <f ca="1">_xll.BInterpol('Base IPCA'!$C$3:$C$13,'Base IPCA'!$E$3:$E$13,AH1844,"Cubic","Extrapolate=Linear","MultiX=Average","Skip=True","Sort=True")</f>
        <v>#N/A Invalid Parameter: Interpolation value</v>
      </c>
      <c r="AJ1844" s="43" t="str">
        <f ca="1"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2"/>
        <v>#REF!</v>
      </c>
      <c r="AI1845" s="43" t="str">
        <f ca="1">_xll.BInterpol('Base IPCA'!$C$3:$C$13,'Base IPCA'!$E$3:$E$13,AH1845,"Cubic","Extrapolate=Linear","MultiX=Average","Skip=True","Sort=True")</f>
        <v>#N/A Invalid Parameter: Interpolation value</v>
      </c>
      <c r="AJ1845" s="43" t="str">
        <f ca="1"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2"/>
        <v>#REF!</v>
      </c>
      <c r="AI1846" s="43" t="str">
        <f ca="1">_xll.BInterpol('Base IPCA'!$C$3:$C$13,'Base IPCA'!$E$3:$E$13,AH1846,"Cubic","Extrapolate=Linear","MultiX=Average","Skip=True","Sort=True")</f>
        <v>#N/A Invalid Parameter: Interpolation value</v>
      </c>
      <c r="AJ1846" s="43" t="str">
        <f ca="1"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2"/>
        <v>#REF!</v>
      </c>
      <c r="AI1847" s="43" t="str">
        <f ca="1">_xll.BInterpol('Base IPCA'!$C$3:$C$13,'Base IPCA'!$E$3:$E$13,AH1847,"Cubic","Extrapolate=Linear","MultiX=Average","Skip=True","Sort=True")</f>
        <v>#N/A Invalid Parameter: Interpolation value</v>
      </c>
      <c r="AJ1847" s="43" t="str">
        <f ca="1"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2"/>
        <v>#REF!</v>
      </c>
      <c r="AI1848" s="43" t="str">
        <f ca="1">_xll.BInterpol('Base IPCA'!$C$3:$C$13,'Base IPCA'!$E$3:$E$13,AH1848,"Cubic","Extrapolate=Linear","MultiX=Average","Skip=True","Sort=True")</f>
        <v>#N/A Invalid Parameter: Interpolation value</v>
      </c>
      <c r="AJ1848" s="43" t="str">
        <f ca="1"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2"/>
        <v>#REF!</v>
      </c>
      <c r="AI1849" s="43" t="str">
        <f ca="1">_xll.BInterpol('Base IPCA'!$C$3:$C$13,'Base IPCA'!$E$3:$E$13,AH1849,"Cubic","Extrapolate=Linear","MultiX=Average","Skip=True","Sort=True")</f>
        <v>#N/A Invalid Parameter: Interpolation value</v>
      </c>
      <c r="AJ1849" s="43" t="str">
        <f ca="1"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2"/>
        <v>#REF!</v>
      </c>
      <c r="AI1850" s="43" t="str">
        <f ca="1">_xll.BInterpol('Base IPCA'!$C$3:$C$13,'Base IPCA'!$E$3:$E$13,AH1850,"Cubic","Extrapolate=Linear","MultiX=Average","Skip=True","Sort=True")</f>
        <v>#N/A Invalid Parameter: Interpolation value</v>
      </c>
      <c r="AJ1850" s="43" t="str">
        <f ca="1"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2"/>
        <v>#REF!</v>
      </c>
      <c r="AI1851" s="43" t="str">
        <f ca="1">_xll.BInterpol('Base IPCA'!$C$3:$C$13,'Base IPCA'!$E$3:$E$13,AH1851,"Cubic","Extrapolate=Linear","MultiX=Average","Skip=True","Sort=True")</f>
        <v>#N/A Invalid Parameter: Interpolation value</v>
      </c>
      <c r="AJ1851" s="43" t="str">
        <f ca="1"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2"/>
        <v>#REF!</v>
      </c>
      <c r="AI1852" s="43" t="str">
        <f ca="1">_xll.BInterpol('Base IPCA'!$C$3:$C$13,'Base IPCA'!$E$3:$E$13,AH1852,"Cubic","Extrapolate=Linear","MultiX=Average","Skip=True","Sort=True")</f>
        <v>#N/A Invalid Parameter: Interpolation value</v>
      </c>
      <c r="AJ1852" s="43" t="str">
        <f ca="1"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2"/>
        <v>#REF!</v>
      </c>
      <c r="AI1853" s="43" t="str">
        <f ca="1">_xll.BInterpol('Base IPCA'!$C$3:$C$13,'Base IPCA'!$E$3:$E$13,AH1853,"Cubic","Extrapolate=Linear","MultiX=Average","Skip=True","Sort=True")</f>
        <v>#N/A Invalid Parameter: Interpolation value</v>
      </c>
      <c r="AJ1853" s="43" t="str">
        <f ca="1"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2"/>
        <v>#REF!</v>
      </c>
      <c r="AI1854" s="43" t="str">
        <f ca="1">_xll.BInterpol('Base IPCA'!$C$3:$C$13,'Base IPCA'!$E$3:$E$13,AH1854,"Cubic","Extrapolate=Linear","MultiX=Average","Skip=True","Sort=True")</f>
        <v>#N/A Invalid Parameter: Interpolation value</v>
      </c>
      <c r="AJ1854" s="43" t="str">
        <f ca="1"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2"/>
        <v>#REF!</v>
      </c>
      <c r="AI1855" s="43" t="str">
        <f ca="1">_xll.BInterpol('Base IPCA'!$C$3:$C$13,'Base IPCA'!$E$3:$E$13,AH1855,"Cubic","Extrapolate=Linear","MultiX=Average","Skip=True","Sort=True")</f>
        <v>#N/A Invalid Parameter: Interpolation value</v>
      </c>
      <c r="AJ1855" s="43" t="str">
        <f ca="1"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2"/>
        <v>#REF!</v>
      </c>
      <c r="AI1856" s="43" t="str">
        <f ca="1">_xll.BInterpol('Base IPCA'!$C$3:$C$13,'Base IPCA'!$E$3:$E$13,AH1856,"Cubic","Extrapolate=Linear","MultiX=Average","Skip=True","Sort=True")</f>
        <v>#N/A Invalid Parameter: Interpolation value</v>
      </c>
      <c r="AJ1856" s="43" t="str">
        <f ca="1"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2"/>
        <v>#REF!</v>
      </c>
      <c r="AI1857" s="43" t="str">
        <f ca="1">_xll.BInterpol('Base IPCA'!$C$3:$C$13,'Base IPCA'!$E$3:$E$13,AH1857,"Cubic","Extrapolate=Linear","MultiX=Average","Skip=True","Sort=True")</f>
        <v>#N/A Invalid Parameter: Interpolation value</v>
      </c>
      <c r="AJ1857" s="43" t="str">
        <f ca="1"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2"/>
        <v>#REF!</v>
      </c>
      <c r="AI1858" s="43" t="str">
        <f ca="1">_xll.BInterpol('Base IPCA'!$C$3:$C$13,'Base IPCA'!$E$3:$E$13,AH1858,"Cubic","Extrapolate=Linear","MultiX=Average","Skip=True","Sort=True")</f>
        <v>#N/A Invalid Parameter: Interpolation value</v>
      </c>
      <c r="AJ1858" s="43" t="str">
        <f ca="1"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2"/>
        <v>#REF!</v>
      </c>
      <c r="AI1859" s="43" t="str">
        <f ca="1">_xll.BInterpol('Base IPCA'!$C$3:$C$13,'Base IPCA'!$E$3:$E$13,AH1859,"Cubic","Extrapolate=Linear","MultiX=Average","Skip=True","Sort=True")</f>
        <v>#N/A Invalid Parameter: Interpolation value</v>
      </c>
      <c r="AJ1859" s="43" t="str">
        <f ca="1"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2"/>
        <v>#REF!</v>
      </c>
      <c r="AI1860" s="43" t="str">
        <f ca="1">_xll.BInterpol('Base IPCA'!$C$3:$C$13,'Base IPCA'!$E$3:$E$13,AH1860,"Cubic","Extrapolate=Linear","MultiX=Average","Skip=True","Sort=True")</f>
        <v>#N/A Invalid Parameter: Interpolation value</v>
      </c>
      <c r="AJ1860" s="43" t="str">
        <f ca="1"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2"/>
        <v>#REF!</v>
      </c>
      <c r="AI1861" s="43" t="str">
        <f ca="1">_xll.BInterpol('Base IPCA'!$C$3:$C$13,'Base IPCA'!$E$3:$E$13,AH1861,"Cubic","Extrapolate=Linear","MultiX=Average","Skip=True","Sort=True")</f>
        <v>#N/A Invalid Parameter: Interpolation value</v>
      </c>
      <c r="AJ1861" s="43" t="str">
        <f ca="1"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3">AH1861+1</f>
        <v>#REF!</v>
      </c>
      <c r="AI1862" s="43" t="str">
        <f ca="1">_xll.BInterpol('Base IPCA'!$C$3:$C$13,'Base IPCA'!$E$3:$E$13,AH1862,"Cubic","Extrapolate=Linear","MultiX=Average","Skip=True","Sort=True")</f>
        <v>#N/A Invalid Parameter: Interpolation value</v>
      </c>
      <c r="AJ1862" s="43" t="str">
        <f ca="1"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3"/>
        <v>#REF!</v>
      </c>
      <c r="AI1863" s="43" t="str">
        <f ca="1">_xll.BInterpol('Base IPCA'!$C$3:$C$13,'Base IPCA'!$E$3:$E$13,AH1863,"Cubic","Extrapolate=Linear","MultiX=Average","Skip=True","Sort=True")</f>
        <v>#N/A Invalid Parameter: Interpolation value</v>
      </c>
      <c r="AJ1863" s="43" t="str">
        <f ca="1"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3"/>
        <v>#REF!</v>
      </c>
      <c r="AI1864" s="43" t="str">
        <f ca="1">_xll.BInterpol('Base IPCA'!$C$3:$C$13,'Base IPCA'!$E$3:$E$13,AH1864,"Cubic","Extrapolate=Linear","MultiX=Average","Skip=True","Sort=True")</f>
        <v>#N/A Invalid Parameter: Interpolation value</v>
      </c>
      <c r="AJ1864" s="43" t="str">
        <f ca="1"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3"/>
        <v>#REF!</v>
      </c>
      <c r="AI1865" s="43" t="str">
        <f ca="1">_xll.BInterpol('Base IPCA'!$C$3:$C$13,'Base IPCA'!$E$3:$E$13,AH1865,"Cubic","Extrapolate=Linear","MultiX=Average","Skip=True","Sort=True")</f>
        <v>#N/A Invalid Parameter: Interpolation value</v>
      </c>
      <c r="AJ1865" s="43" t="str">
        <f ca="1"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3"/>
        <v>#REF!</v>
      </c>
      <c r="AI1866" s="43" t="str">
        <f ca="1">_xll.BInterpol('Base IPCA'!$C$3:$C$13,'Base IPCA'!$E$3:$E$13,AH1866,"Cubic","Extrapolate=Linear","MultiX=Average","Skip=True","Sort=True")</f>
        <v>#N/A Invalid Parameter: Interpolation value</v>
      </c>
      <c r="AJ1866" s="43" t="str">
        <f ca="1"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3"/>
        <v>#REF!</v>
      </c>
      <c r="AI1867" s="43" t="str">
        <f ca="1">_xll.BInterpol('Base IPCA'!$C$3:$C$13,'Base IPCA'!$E$3:$E$13,AH1867,"Cubic","Extrapolate=Linear","MultiX=Average","Skip=True","Sort=True")</f>
        <v>#N/A Invalid Parameter: Interpolation value</v>
      </c>
      <c r="AJ1867" s="43" t="str">
        <f ca="1"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3"/>
        <v>#REF!</v>
      </c>
      <c r="AI1868" s="43" t="str">
        <f ca="1">_xll.BInterpol('Base IPCA'!$C$3:$C$13,'Base IPCA'!$E$3:$E$13,AH1868,"Cubic","Extrapolate=Linear","MultiX=Average","Skip=True","Sort=True")</f>
        <v>#N/A Invalid Parameter: Interpolation value</v>
      </c>
      <c r="AJ1868" s="43" t="str">
        <f ca="1"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3"/>
        <v>#REF!</v>
      </c>
      <c r="AI1869" s="43" t="str">
        <f ca="1">_xll.BInterpol('Base IPCA'!$C$3:$C$13,'Base IPCA'!$E$3:$E$13,AH1869,"Cubic","Extrapolate=Linear","MultiX=Average","Skip=True","Sort=True")</f>
        <v>#N/A Invalid Parameter: Interpolation value</v>
      </c>
      <c r="AJ1869" s="43" t="str">
        <f ca="1"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3"/>
        <v>#REF!</v>
      </c>
      <c r="AI1870" s="43" t="str">
        <f ca="1">_xll.BInterpol('Base IPCA'!$C$3:$C$13,'Base IPCA'!$E$3:$E$13,AH1870,"Cubic","Extrapolate=Linear","MultiX=Average","Skip=True","Sort=True")</f>
        <v>#N/A Invalid Parameter: Interpolation value</v>
      </c>
      <c r="AJ1870" s="43" t="str">
        <f ca="1"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3"/>
        <v>#REF!</v>
      </c>
      <c r="AI1871" s="43" t="str">
        <f ca="1">_xll.BInterpol('Base IPCA'!$C$3:$C$13,'Base IPCA'!$E$3:$E$13,AH1871,"Cubic","Extrapolate=Linear","MultiX=Average","Skip=True","Sort=True")</f>
        <v>#N/A Invalid Parameter: Interpolation value</v>
      </c>
      <c r="AJ1871" s="43" t="str">
        <f ca="1"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3"/>
        <v>#REF!</v>
      </c>
      <c r="AI1872" s="43" t="str">
        <f ca="1">_xll.BInterpol('Base IPCA'!$C$3:$C$13,'Base IPCA'!$E$3:$E$13,AH1872,"Cubic","Extrapolate=Linear","MultiX=Average","Skip=True","Sort=True")</f>
        <v>#N/A Invalid Parameter: Interpolation value</v>
      </c>
      <c r="AJ1872" s="43" t="str">
        <f ca="1"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3"/>
        <v>#REF!</v>
      </c>
      <c r="AI1873" s="43" t="str">
        <f ca="1">_xll.BInterpol('Base IPCA'!$C$3:$C$13,'Base IPCA'!$E$3:$E$13,AH1873,"Cubic","Extrapolate=Linear","MultiX=Average","Skip=True","Sort=True")</f>
        <v>#N/A Invalid Parameter: Interpolation value</v>
      </c>
      <c r="AJ1873" s="43" t="str">
        <f ca="1"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3"/>
        <v>#REF!</v>
      </c>
      <c r="AI1874" s="43" t="str">
        <f ca="1">_xll.BInterpol('Base IPCA'!$C$3:$C$13,'Base IPCA'!$E$3:$E$13,AH1874,"Cubic","Extrapolate=Linear","MultiX=Average","Skip=True","Sort=True")</f>
        <v>#N/A Invalid Parameter: Interpolation value</v>
      </c>
      <c r="AJ1874" s="43" t="str">
        <f ca="1"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3"/>
        <v>#REF!</v>
      </c>
      <c r="AI1875" s="43" t="str">
        <f ca="1">_xll.BInterpol('Base IPCA'!$C$3:$C$13,'Base IPCA'!$E$3:$E$13,AH1875,"Cubic","Extrapolate=Linear","MultiX=Average","Skip=True","Sort=True")</f>
        <v>#N/A Invalid Parameter: Interpolation value</v>
      </c>
      <c r="AJ1875" s="43" t="str">
        <f ca="1"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3"/>
        <v>#REF!</v>
      </c>
      <c r="AI1876" s="43" t="str">
        <f ca="1">_xll.BInterpol('Base IPCA'!$C$3:$C$13,'Base IPCA'!$E$3:$E$13,AH1876,"Cubic","Extrapolate=Linear","MultiX=Average","Skip=True","Sort=True")</f>
        <v>#N/A Invalid Parameter: Interpolation value</v>
      </c>
      <c r="AJ1876" s="43" t="str">
        <f ca="1"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3"/>
        <v>#REF!</v>
      </c>
      <c r="AI1877" s="43" t="str">
        <f ca="1">_xll.BInterpol('Base IPCA'!$C$3:$C$13,'Base IPCA'!$E$3:$E$13,AH1877,"Cubic","Extrapolate=Linear","MultiX=Average","Skip=True","Sort=True")</f>
        <v>#N/A Invalid Parameter: Interpolation value</v>
      </c>
      <c r="AJ1877" s="43" t="str">
        <f ca="1"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3"/>
        <v>#REF!</v>
      </c>
      <c r="AI1878" s="43" t="str">
        <f ca="1">_xll.BInterpol('Base IPCA'!$C$3:$C$13,'Base IPCA'!$E$3:$E$13,AH1878,"Cubic","Extrapolate=Linear","MultiX=Average","Skip=True","Sort=True")</f>
        <v>#N/A Invalid Parameter: Interpolation value</v>
      </c>
      <c r="AJ1878" s="43" t="str">
        <f ca="1"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3"/>
        <v>#REF!</v>
      </c>
      <c r="AI1879" s="43" t="str">
        <f ca="1">_xll.BInterpol('Base IPCA'!$C$3:$C$13,'Base IPCA'!$E$3:$E$13,AH1879,"Cubic","Extrapolate=Linear","MultiX=Average","Skip=True","Sort=True")</f>
        <v>#N/A Invalid Parameter: Interpolation value</v>
      </c>
      <c r="AJ1879" s="43" t="str">
        <f ca="1"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3"/>
        <v>#REF!</v>
      </c>
      <c r="AI1880" s="43" t="str">
        <f ca="1">_xll.BInterpol('Base IPCA'!$C$3:$C$13,'Base IPCA'!$E$3:$E$13,AH1880,"Cubic","Extrapolate=Linear","MultiX=Average","Skip=True","Sort=True")</f>
        <v>#N/A Invalid Parameter: Interpolation value</v>
      </c>
      <c r="AJ1880" s="43" t="str">
        <f ca="1"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3"/>
        <v>#REF!</v>
      </c>
      <c r="AI1881" s="43" t="str">
        <f ca="1">_xll.BInterpol('Base IPCA'!$C$3:$C$13,'Base IPCA'!$E$3:$E$13,AH1881,"Cubic","Extrapolate=Linear","MultiX=Average","Skip=True","Sort=True")</f>
        <v>#N/A Invalid Parameter: Interpolation value</v>
      </c>
      <c r="AJ1881" s="43" t="str">
        <f ca="1"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3"/>
        <v>#REF!</v>
      </c>
      <c r="AI1882" s="43" t="str">
        <f ca="1">_xll.BInterpol('Base IPCA'!$C$3:$C$13,'Base IPCA'!$E$3:$E$13,AH1882,"Cubic","Extrapolate=Linear","MultiX=Average","Skip=True","Sort=True")</f>
        <v>#N/A Invalid Parameter: Interpolation value</v>
      </c>
      <c r="AJ1882" s="43" t="str">
        <f ca="1"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3"/>
        <v>#REF!</v>
      </c>
      <c r="AI1883" s="43" t="str">
        <f ca="1">_xll.BInterpol('Base IPCA'!$C$3:$C$13,'Base IPCA'!$E$3:$E$13,AH1883,"Cubic","Extrapolate=Linear","MultiX=Average","Skip=True","Sort=True")</f>
        <v>#N/A Invalid Parameter: Interpolation value</v>
      </c>
      <c r="AJ1883" s="43" t="str">
        <f ca="1"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3"/>
        <v>#REF!</v>
      </c>
      <c r="AI1884" s="43" t="str">
        <f ca="1">_xll.BInterpol('Base IPCA'!$C$3:$C$13,'Base IPCA'!$E$3:$E$13,AH1884,"Cubic","Extrapolate=Linear","MultiX=Average","Skip=True","Sort=True")</f>
        <v>#N/A Invalid Parameter: Interpolation value</v>
      </c>
      <c r="AJ1884" s="43" t="str">
        <f ca="1"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3"/>
        <v>#REF!</v>
      </c>
      <c r="AI1885" s="43" t="str">
        <f ca="1">_xll.BInterpol('Base IPCA'!$C$3:$C$13,'Base IPCA'!$E$3:$E$13,AH1885,"Cubic","Extrapolate=Linear","MultiX=Average","Skip=True","Sort=True")</f>
        <v>#N/A Invalid Parameter: Interpolation value</v>
      </c>
      <c r="AJ1885" s="43" t="str">
        <f ca="1"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3"/>
        <v>#REF!</v>
      </c>
      <c r="AI1886" s="43" t="str">
        <f ca="1">_xll.BInterpol('Base IPCA'!$C$3:$C$13,'Base IPCA'!$E$3:$E$13,AH1886,"Cubic","Extrapolate=Linear","MultiX=Average","Skip=True","Sort=True")</f>
        <v>#N/A Invalid Parameter: Interpolation value</v>
      </c>
      <c r="AJ1886" s="43" t="str">
        <f ca="1"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3"/>
        <v>#REF!</v>
      </c>
      <c r="AI1887" s="43" t="str">
        <f ca="1">_xll.BInterpol('Base IPCA'!$C$3:$C$13,'Base IPCA'!$E$3:$E$13,AH1887,"Cubic","Extrapolate=Linear","MultiX=Average","Skip=True","Sort=True")</f>
        <v>#N/A Invalid Parameter: Interpolation value</v>
      </c>
      <c r="AJ1887" s="43" t="str">
        <f ca="1"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3"/>
        <v>#REF!</v>
      </c>
      <c r="AI1888" s="43" t="str">
        <f ca="1">_xll.BInterpol('Base IPCA'!$C$3:$C$13,'Base IPCA'!$E$3:$E$13,AH1888,"Cubic","Extrapolate=Linear","MultiX=Average","Skip=True","Sort=True")</f>
        <v>#N/A Invalid Parameter: Interpolation value</v>
      </c>
      <c r="AJ1888" s="43" t="str">
        <f ca="1"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3"/>
        <v>#REF!</v>
      </c>
      <c r="AI1889" s="43" t="str">
        <f ca="1">_xll.BInterpol('Base IPCA'!$C$3:$C$13,'Base IPCA'!$E$3:$E$13,AH1889,"Cubic","Extrapolate=Linear","MultiX=Average","Skip=True","Sort=True")</f>
        <v>#N/A Invalid Parameter: Interpolation value</v>
      </c>
      <c r="AJ1889" s="43" t="str">
        <f ca="1"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3"/>
        <v>#REF!</v>
      </c>
      <c r="AI1890" s="43" t="str">
        <f ca="1">_xll.BInterpol('Base IPCA'!$C$3:$C$13,'Base IPCA'!$E$3:$E$13,AH1890,"Cubic","Extrapolate=Linear","MultiX=Average","Skip=True","Sort=True")</f>
        <v>#N/A Invalid Parameter: Interpolation value</v>
      </c>
      <c r="AJ1890" s="43" t="str">
        <f ca="1"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3"/>
        <v>#REF!</v>
      </c>
      <c r="AI1891" s="43" t="str">
        <f ca="1">_xll.BInterpol('Base IPCA'!$C$3:$C$13,'Base IPCA'!$E$3:$E$13,AH1891,"Cubic","Extrapolate=Linear","MultiX=Average","Skip=True","Sort=True")</f>
        <v>#N/A Invalid Parameter: Interpolation value</v>
      </c>
      <c r="AJ1891" s="43" t="str">
        <f ca="1"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3"/>
        <v>#REF!</v>
      </c>
      <c r="AI1892" s="43" t="str">
        <f ca="1">_xll.BInterpol('Base IPCA'!$C$3:$C$13,'Base IPCA'!$E$3:$E$13,AH1892,"Cubic","Extrapolate=Linear","MultiX=Average","Skip=True","Sort=True")</f>
        <v>#N/A Invalid Parameter: Interpolation value</v>
      </c>
      <c r="AJ1892" s="43" t="str">
        <f ca="1"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3"/>
        <v>#REF!</v>
      </c>
      <c r="AI1893" s="43" t="str">
        <f ca="1">_xll.BInterpol('Base IPCA'!$C$3:$C$13,'Base IPCA'!$E$3:$E$13,AH1893,"Cubic","Extrapolate=Linear","MultiX=Average","Skip=True","Sort=True")</f>
        <v>#N/A Invalid Parameter: Interpolation value</v>
      </c>
      <c r="AJ1893" s="43" t="str">
        <f ca="1"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3"/>
        <v>#REF!</v>
      </c>
      <c r="AI1894" s="43" t="str">
        <f ca="1">_xll.BInterpol('Base IPCA'!$C$3:$C$13,'Base IPCA'!$E$3:$E$13,AH1894,"Cubic","Extrapolate=Linear","MultiX=Average","Skip=True","Sort=True")</f>
        <v>#N/A Invalid Parameter: Interpolation value</v>
      </c>
      <c r="AJ1894" s="43" t="str">
        <f ca="1"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3"/>
        <v>#REF!</v>
      </c>
      <c r="AI1895" s="43" t="str">
        <f ca="1">_xll.BInterpol('Base IPCA'!$C$3:$C$13,'Base IPCA'!$E$3:$E$13,AH1895,"Cubic","Extrapolate=Linear","MultiX=Average","Skip=True","Sort=True")</f>
        <v>#N/A Invalid Parameter: Interpolation value</v>
      </c>
      <c r="AJ1895" s="43" t="str">
        <f ca="1"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3"/>
        <v>#REF!</v>
      </c>
      <c r="AI1896" s="43" t="str">
        <f ca="1">_xll.BInterpol('Base IPCA'!$C$3:$C$13,'Base IPCA'!$E$3:$E$13,AH1896,"Cubic","Extrapolate=Linear","MultiX=Average","Skip=True","Sort=True")</f>
        <v>#N/A Invalid Parameter: Interpolation value</v>
      </c>
      <c r="AJ1896" s="43" t="str">
        <f ca="1"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3"/>
        <v>#REF!</v>
      </c>
      <c r="AI1897" s="43" t="str">
        <f ca="1">_xll.BInterpol('Base IPCA'!$C$3:$C$13,'Base IPCA'!$E$3:$E$13,AH1897,"Cubic","Extrapolate=Linear","MultiX=Average","Skip=True","Sort=True")</f>
        <v>#N/A Invalid Parameter: Interpolation value</v>
      </c>
      <c r="AJ1897" s="43" t="str">
        <f ca="1"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3"/>
        <v>#REF!</v>
      </c>
      <c r="AI1898" s="43" t="str">
        <f ca="1">_xll.BInterpol('Base IPCA'!$C$3:$C$13,'Base IPCA'!$E$3:$E$13,AH1898,"Cubic","Extrapolate=Linear","MultiX=Average","Skip=True","Sort=True")</f>
        <v>#N/A Invalid Parameter: Interpolation value</v>
      </c>
      <c r="AJ1898" s="43" t="str">
        <f ca="1"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3"/>
        <v>#REF!</v>
      </c>
      <c r="AI1899" s="43" t="str">
        <f ca="1">_xll.BInterpol('Base IPCA'!$C$3:$C$13,'Base IPCA'!$E$3:$E$13,AH1899,"Cubic","Extrapolate=Linear","MultiX=Average","Skip=True","Sort=True")</f>
        <v>#N/A Invalid Parameter: Interpolation value</v>
      </c>
      <c r="AJ1899" s="43" t="str">
        <f ca="1"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3"/>
        <v>#REF!</v>
      </c>
      <c r="AI1900" s="43" t="str">
        <f ca="1">_xll.BInterpol('Base IPCA'!$C$3:$C$13,'Base IPCA'!$E$3:$E$13,AH1900,"Cubic","Extrapolate=Linear","MultiX=Average","Skip=True","Sort=True")</f>
        <v>#N/A Invalid Parameter: Interpolation value</v>
      </c>
      <c r="AJ1900" s="43" t="str">
        <f ca="1"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3"/>
        <v>#REF!</v>
      </c>
      <c r="AI1901" s="43" t="str">
        <f ca="1">_xll.BInterpol('Base IPCA'!$C$3:$C$13,'Base IPCA'!$E$3:$E$13,AH1901,"Cubic","Extrapolate=Linear","MultiX=Average","Skip=True","Sort=True")</f>
        <v>#N/A Invalid Parameter: Interpolation value</v>
      </c>
      <c r="AJ1901" s="43" t="str">
        <f ca="1"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3"/>
        <v>#REF!</v>
      </c>
      <c r="AI1902" s="43" t="str">
        <f ca="1">_xll.BInterpol('Base IPCA'!$C$3:$C$13,'Base IPCA'!$E$3:$E$13,AH1902,"Cubic","Extrapolate=Linear","MultiX=Average","Skip=True","Sort=True")</f>
        <v>#N/A Invalid Parameter: Interpolation value</v>
      </c>
      <c r="AJ1902" s="43" t="str">
        <f ca="1"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3"/>
        <v>#REF!</v>
      </c>
      <c r="AI1903" s="43" t="str">
        <f ca="1">_xll.BInterpol('Base IPCA'!$C$3:$C$13,'Base IPCA'!$E$3:$E$13,AH1903,"Cubic","Extrapolate=Linear","MultiX=Average","Skip=True","Sort=True")</f>
        <v>#N/A Invalid Parameter: Interpolation value</v>
      </c>
      <c r="AJ1903" s="43" t="str">
        <f ca="1"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3"/>
        <v>#REF!</v>
      </c>
      <c r="AI1904" s="43" t="str">
        <f ca="1">_xll.BInterpol('Base IPCA'!$C$3:$C$13,'Base IPCA'!$E$3:$E$13,AH1904,"Cubic","Extrapolate=Linear","MultiX=Average","Skip=True","Sort=True")</f>
        <v>#N/A Invalid Parameter: Interpolation value</v>
      </c>
      <c r="AJ1904" s="43" t="str">
        <f ca="1"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3"/>
        <v>#REF!</v>
      </c>
      <c r="AI1905" s="43" t="str">
        <f ca="1">_xll.BInterpol('Base IPCA'!$C$3:$C$13,'Base IPCA'!$E$3:$E$13,AH1905,"Cubic","Extrapolate=Linear","MultiX=Average","Skip=True","Sort=True")</f>
        <v>#N/A Invalid Parameter: Interpolation value</v>
      </c>
      <c r="AJ1905" s="43" t="str">
        <f ca="1"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3"/>
        <v>#REF!</v>
      </c>
      <c r="AI1906" s="43" t="str">
        <f ca="1">_xll.BInterpol('Base IPCA'!$C$3:$C$13,'Base IPCA'!$E$3:$E$13,AH1906,"Cubic","Extrapolate=Linear","MultiX=Average","Skip=True","Sort=True")</f>
        <v>#N/A Invalid Parameter: Interpolation value</v>
      </c>
      <c r="AJ1906" s="43" t="str">
        <f ca="1"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3"/>
        <v>#REF!</v>
      </c>
      <c r="AI1907" s="43" t="str">
        <f ca="1">_xll.BInterpol('Base IPCA'!$C$3:$C$13,'Base IPCA'!$E$3:$E$13,AH1907,"Cubic","Extrapolate=Linear","MultiX=Average","Skip=True","Sort=True")</f>
        <v>#N/A Invalid Parameter: Interpolation value</v>
      </c>
      <c r="AJ1907" s="43" t="str">
        <f ca="1"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3"/>
        <v>#REF!</v>
      </c>
      <c r="AI1908" s="43" t="str">
        <f ca="1">_xll.BInterpol('Base IPCA'!$C$3:$C$13,'Base IPCA'!$E$3:$E$13,AH1908,"Cubic","Extrapolate=Linear","MultiX=Average","Skip=True","Sort=True")</f>
        <v>#N/A Invalid Parameter: Interpolation value</v>
      </c>
      <c r="AJ1908" s="43" t="str">
        <f ca="1"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3"/>
        <v>#REF!</v>
      </c>
      <c r="AI1909" s="43" t="str">
        <f ca="1">_xll.BInterpol('Base IPCA'!$C$3:$C$13,'Base IPCA'!$E$3:$E$13,AH1909,"Cubic","Extrapolate=Linear","MultiX=Average","Skip=True","Sort=True")</f>
        <v>#N/A Invalid Parameter: Interpolation value</v>
      </c>
      <c r="AJ1909" s="43" t="str">
        <f ca="1"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3"/>
        <v>#REF!</v>
      </c>
      <c r="AI1910" s="43" t="str">
        <f ca="1">_xll.BInterpol('Base IPCA'!$C$3:$C$13,'Base IPCA'!$E$3:$E$13,AH1910,"Cubic","Extrapolate=Linear","MultiX=Average","Skip=True","Sort=True")</f>
        <v>#N/A Invalid Parameter: Interpolation value</v>
      </c>
      <c r="AJ1910" s="43" t="str">
        <f ca="1"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3"/>
        <v>#REF!</v>
      </c>
      <c r="AI1911" s="43" t="str">
        <f ca="1">_xll.BInterpol('Base IPCA'!$C$3:$C$13,'Base IPCA'!$E$3:$E$13,AH1911,"Cubic","Extrapolate=Linear","MultiX=Average","Skip=True","Sort=True")</f>
        <v>#N/A Invalid Parameter: Interpolation value</v>
      </c>
      <c r="AJ1911" s="43" t="str">
        <f ca="1"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3"/>
        <v>#REF!</v>
      </c>
      <c r="AI1912" s="43" t="str">
        <f ca="1">_xll.BInterpol('Base IPCA'!$C$3:$C$13,'Base IPCA'!$E$3:$E$13,AH1912,"Cubic","Extrapolate=Linear","MultiX=Average","Skip=True","Sort=True")</f>
        <v>#N/A Invalid Parameter: Interpolation value</v>
      </c>
      <c r="AJ1912" s="43" t="str">
        <f ca="1"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3"/>
        <v>#REF!</v>
      </c>
      <c r="AI1913" s="43" t="str">
        <f ca="1">_xll.BInterpol('Base IPCA'!$C$3:$C$13,'Base IPCA'!$E$3:$E$13,AH1913,"Cubic","Extrapolate=Linear","MultiX=Average","Skip=True","Sort=True")</f>
        <v>#N/A Invalid Parameter: Interpolation value</v>
      </c>
      <c r="AJ1913" s="43" t="str">
        <f ca="1"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3"/>
        <v>#REF!</v>
      </c>
      <c r="AI1914" s="43" t="str">
        <f ca="1">_xll.BInterpol('Base IPCA'!$C$3:$C$13,'Base IPCA'!$E$3:$E$13,AH1914,"Cubic","Extrapolate=Linear","MultiX=Average","Skip=True","Sort=True")</f>
        <v>#N/A Invalid Parameter: Interpolation value</v>
      </c>
      <c r="AJ1914" s="43" t="str">
        <f ca="1"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3"/>
        <v>#REF!</v>
      </c>
      <c r="AI1915" s="43" t="str">
        <f ca="1">_xll.BInterpol('Base IPCA'!$C$3:$C$13,'Base IPCA'!$E$3:$E$13,AH1915,"Cubic","Extrapolate=Linear","MultiX=Average","Skip=True","Sort=True")</f>
        <v>#N/A Invalid Parameter: Interpolation value</v>
      </c>
      <c r="AJ1915" s="43" t="str">
        <f ca="1"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3"/>
        <v>#REF!</v>
      </c>
      <c r="AI1916" s="43" t="str">
        <f ca="1">_xll.BInterpol('Base IPCA'!$C$3:$C$13,'Base IPCA'!$E$3:$E$13,AH1916,"Cubic","Extrapolate=Linear","MultiX=Average","Skip=True","Sort=True")</f>
        <v>#N/A Invalid Parameter: Interpolation value</v>
      </c>
      <c r="AJ1916" s="43" t="str">
        <f ca="1"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3"/>
        <v>#REF!</v>
      </c>
      <c r="AI1917" s="43" t="str">
        <f ca="1">_xll.BInterpol('Base IPCA'!$C$3:$C$13,'Base IPCA'!$E$3:$E$13,AH1917,"Cubic","Extrapolate=Linear","MultiX=Average","Skip=True","Sort=True")</f>
        <v>#N/A Invalid Parameter: Interpolation value</v>
      </c>
      <c r="AJ1917" s="43" t="str">
        <f ca="1"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3"/>
        <v>#REF!</v>
      </c>
      <c r="AI1918" s="43" t="str">
        <f ca="1">_xll.BInterpol('Base IPCA'!$C$3:$C$13,'Base IPCA'!$E$3:$E$13,AH1918,"Cubic","Extrapolate=Linear","MultiX=Average","Skip=True","Sort=True")</f>
        <v>#N/A Invalid Parameter: Interpolation value</v>
      </c>
      <c r="AJ1918" s="43" t="str">
        <f ca="1"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3"/>
        <v>#REF!</v>
      </c>
      <c r="AI1919" s="43" t="str">
        <f ca="1">_xll.BInterpol('Base IPCA'!$C$3:$C$13,'Base IPCA'!$E$3:$E$13,AH1919,"Cubic","Extrapolate=Linear","MultiX=Average","Skip=True","Sort=True")</f>
        <v>#N/A Invalid Parameter: Interpolation value</v>
      </c>
      <c r="AJ1919" s="43" t="str">
        <f ca="1"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3"/>
        <v>#REF!</v>
      </c>
      <c r="AI1920" s="43" t="str">
        <f ca="1">_xll.BInterpol('Base IPCA'!$C$3:$C$13,'Base IPCA'!$E$3:$E$13,AH1920,"Cubic","Extrapolate=Linear","MultiX=Average","Skip=True","Sort=True")</f>
        <v>#N/A Invalid Parameter: Interpolation value</v>
      </c>
      <c r="AJ1920" s="43" t="str">
        <f ca="1"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3"/>
        <v>#REF!</v>
      </c>
      <c r="AI1921" s="43" t="str">
        <f ca="1">_xll.BInterpol('Base IPCA'!$C$3:$C$13,'Base IPCA'!$E$3:$E$13,AH1921,"Cubic","Extrapolate=Linear","MultiX=Average","Skip=True","Sort=True")</f>
        <v>#N/A Invalid Parameter: Interpolation value</v>
      </c>
      <c r="AJ1921" s="43" t="str">
        <f ca="1"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3"/>
        <v>#REF!</v>
      </c>
      <c r="AI1922" s="43" t="str">
        <f ca="1">_xll.BInterpol('Base IPCA'!$C$3:$C$13,'Base IPCA'!$E$3:$E$13,AH1922,"Cubic","Extrapolate=Linear","MultiX=Average","Skip=True","Sort=True")</f>
        <v>#N/A Invalid Parameter: Interpolation value</v>
      </c>
      <c r="AJ1922" s="43" t="str">
        <f ca="1"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3"/>
        <v>#REF!</v>
      </c>
      <c r="AI1923" s="43" t="str">
        <f ca="1">_xll.BInterpol('Base IPCA'!$C$3:$C$13,'Base IPCA'!$E$3:$E$13,AH1923,"Cubic","Extrapolate=Linear","MultiX=Average","Skip=True","Sort=True")</f>
        <v>#N/A Invalid Parameter: Interpolation value</v>
      </c>
      <c r="AJ1923" s="43" t="str">
        <f ca="1"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3"/>
        <v>#REF!</v>
      </c>
      <c r="AI1924" s="43" t="str">
        <f ca="1">_xll.BInterpol('Base IPCA'!$C$3:$C$13,'Base IPCA'!$E$3:$E$13,AH1924,"Cubic","Extrapolate=Linear","MultiX=Average","Skip=True","Sort=True")</f>
        <v>#N/A Invalid Parameter: Interpolation value</v>
      </c>
      <c r="AJ1924" s="43" t="str">
        <f ca="1"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3"/>
        <v>#REF!</v>
      </c>
      <c r="AI1925" s="43" t="str">
        <f ca="1">_xll.BInterpol('Base IPCA'!$C$3:$C$13,'Base IPCA'!$E$3:$E$13,AH1925,"Cubic","Extrapolate=Linear","MultiX=Average","Skip=True","Sort=True")</f>
        <v>#N/A Invalid Parameter: Interpolation value</v>
      </c>
      <c r="AJ1925" s="43" t="str">
        <f ca="1"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4">AH1925+1</f>
        <v>#REF!</v>
      </c>
      <c r="AI1926" s="43" t="str">
        <f ca="1">_xll.BInterpol('Base IPCA'!$C$3:$C$13,'Base IPCA'!$E$3:$E$13,AH1926,"Cubic","Extrapolate=Linear","MultiX=Average","Skip=True","Sort=True")</f>
        <v>#N/A Invalid Parameter: Interpolation value</v>
      </c>
      <c r="AJ1926" s="43" t="str">
        <f ca="1"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4"/>
        <v>#REF!</v>
      </c>
      <c r="AI1927" s="43" t="str">
        <f ca="1">_xll.BInterpol('Base IPCA'!$C$3:$C$13,'Base IPCA'!$E$3:$E$13,AH1927,"Cubic","Extrapolate=Linear","MultiX=Average","Skip=True","Sort=True")</f>
        <v>#N/A Invalid Parameter: Interpolation value</v>
      </c>
      <c r="AJ1927" s="43" t="str">
        <f ca="1"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4"/>
        <v>#REF!</v>
      </c>
      <c r="AI1928" s="43" t="str">
        <f ca="1">_xll.BInterpol('Base IPCA'!$C$3:$C$13,'Base IPCA'!$E$3:$E$13,AH1928,"Cubic","Extrapolate=Linear","MultiX=Average","Skip=True","Sort=True")</f>
        <v>#N/A Invalid Parameter: Interpolation value</v>
      </c>
      <c r="AJ1928" s="43" t="str">
        <f ca="1"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4"/>
        <v>#REF!</v>
      </c>
      <c r="AI1929" s="43" t="str">
        <f ca="1">_xll.BInterpol('Base IPCA'!$C$3:$C$13,'Base IPCA'!$E$3:$E$13,AH1929,"Cubic","Extrapolate=Linear","MultiX=Average","Skip=True","Sort=True")</f>
        <v>#N/A Invalid Parameter: Interpolation value</v>
      </c>
      <c r="AJ1929" s="43" t="str">
        <f ca="1"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4"/>
        <v>#REF!</v>
      </c>
      <c r="AI1930" s="43" t="str">
        <f ca="1">_xll.BInterpol('Base IPCA'!$C$3:$C$13,'Base IPCA'!$E$3:$E$13,AH1930,"Cubic","Extrapolate=Linear","MultiX=Average","Skip=True","Sort=True")</f>
        <v>#N/A Invalid Parameter: Interpolation value</v>
      </c>
      <c r="AJ1930" s="43" t="str">
        <f ca="1"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4"/>
        <v>#REF!</v>
      </c>
      <c r="AI1931" s="43" t="str">
        <f ca="1">_xll.BInterpol('Base IPCA'!$C$3:$C$13,'Base IPCA'!$E$3:$E$13,AH1931,"Cubic","Extrapolate=Linear","MultiX=Average","Skip=True","Sort=True")</f>
        <v>#N/A Invalid Parameter: Interpolation value</v>
      </c>
      <c r="AJ1931" s="43" t="str">
        <f ca="1"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4"/>
        <v>#REF!</v>
      </c>
      <c r="AI1932" s="43" t="str">
        <f ca="1">_xll.BInterpol('Base IPCA'!$C$3:$C$13,'Base IPCA'!$E$3:$E$13,AH1932,"Cubic","Extrapolate=Linear","MultiX=Average","Skip=True","Sort=True")</f>
        <v>#N/A Invalid Parameter: Interpolation value</v>
      </c>
      <c r="AJ1932" s="43" t="str">
        <f ca="1"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4"/>
        <v>#REF!</v>
      </c>
      <c r="AI1933" s="43" t="str">
        <f ca="1">_xll.BInterpol('Base IPCA'!$C$3:$C$13,'Base IPCA'!$E$3:$E$13,AH1933,"Cubic","Extrapolate=Linear","MultiX=Average","Skip=True","Sort=True")</f>
        <v>#N/A Invalid Parameter: Interpolation value</v>
      </c>
      <c r="AJ1933" s="43" t="str">
        <f ca="1"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4"/>
        <v>#REF!</v>
      </c>
      <c r="AI1934" s="43" t="str">
        <f ca="1">_xll.BInterpol('Base IPCA'!$C$3:$C$13,'Base IPCA'!$E$3:$E$13,AH1934,"Cubic","Extrapolate=Linear","MultiX=Average","Skip=True","Sort=True")</f>
        <v>#N/A Invalid Parameter: Interpolation value</v>
      </c>
      <c r="AJ1934" s="43" t="str">
        <f ca="1"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4"/>
        <v>#REF!</v>
      </c>
      <c r="AI1935" s="43" t="str">
        <f ca="1">_xll.BInterpol('Base IPCA'!$C$3:$C$13,'Base IPCA'!$E$3:$E$13,AH1935,"Cubic","Extrapolate=Linear","MultiX=Average","Skip=True","Sort=True")</f>
        <v>#N/A Invalid Parameter: Interpolation value</v>
      </c>
      <c r="AJ1935" s="43" t="str">
        <f ca="1"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4"/>
        <v>#REF!</v>
      </c>
      <c r="AI1936" s="43" t="str">
        <f ca="1">_xll.BInterpol('Base IPCA'!$C$3:$C$13,'Base IPCA'!$E$3:$E$13,AH1936,"Cubic","Extrapolate=Linear","MultiX=Average","Skip=True","Sort=True")</f>
        <v>#N/A Invalid Parameter: Interpolation value</v>
      </c>
      <c r="AJ1936" s="43" t="str">
        <f ca="1"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4"/>
        <v>#REF!</v>
      </c>
      <c r="AI1937" s="43" t="str">
        <f ca="1">_xll.BInterpol('Base IPCA'!$C$3:$C$13,'Base IPCA'!$E$3:$E$13,AH1937,"Cubic","Extrapolate=Linear","MultiX=Average","Skip=True","Sort=True")</f>
        <v>#N/A Invalid Parameter: Interpolation value</v>
      </c>
      <c r="AJ1937" s="43" t="str">
        <f ca="1"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4"/>
        <v>#REF!</v>
      </c>
      <c r="AI1938" s="43" t="str">
        <f ca="1">_xll.BInterpol('Base IPCA'!$C$3:$C$13,'Base IPCA'!$E$3:$E$13,AH1938,"Cubic","Extrapolate=Linear","MultiX=Average","Skip=True","Sort=True")</f>
        <v>#N/A Invalid Parameter: Interpolation value</v>
      </c>
      <c r="AJ1938" s="43" t="str">
        <f ca="1"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4"/>
        <v>#REF!</v>
      </c>
      <c r="AI1939" s="43" t="str">
        <f ca="1">_xll.BInterpol('Base IPCA'!$C$3:$C$13,'Base IPCA'!$E$3:$E$13,AH1939,"Cubic","Extrapolate=Linear","MultiX=Average","Skip=True","Sort=True")</f>
        <v>#N/A Invalid Parameter: Interpolation value</v>
      </c>
      <c r="AJ1939" s="43" t="str">
        <f ca="1"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4"/>
        <v>#REF!</v>
      </c>
      <c r="AI1940" s="43" t="str">
        <f ca="1">_xll.BInterpol('Base IPCA'!$C$3:$C$13,'Base IPCA'!$E$3:$E$13,AH1940,"Cubic","Extrapolate=Linear","MultiX=Average","Skip=True","Sort=True")</f>
        <v>#N/A Invalid Parameter: Interpolation value</v>
      </c>
      <c r="AJ1940" s="43" t="str">
        <f ca="1"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4"/>
        <v>#REF!</v>
      </c>
      <c r="AI1941" s="43" t="str">
        <f ca="1">_xll.BInterpol('Base IPCA'!$C$3:$C$13,'Base IPCA'!$E$3:$E$13,AH1941,"Cubic","Extrapolate=Linear","MultiX=Average","Skip=True","Sort=True")</f>
        <v>#N/A Invalid Parameter: Interpolation value</v>
      </c>
      <c r="AJ1941" s="43" t="str">
        <f ca="1"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4"/>
        <v>#REF!</v>
      </c>
      <c r="AI1942" s="43" t="str">
        <f ca="1">_xll.BInterpol('Base IPCA'!$C$3:$C$13,'Base IPCA'!$E$3:$E$13,AH1942,"Cubic","Extrapolate=Linear","MultiX=Average","Skip=True","Sort=True")</f>
        <v>#N/A Invalid Parameter: Interpolation value</v>
      </c>
      <c r="AJ1942" s="43" t="str">
        <f ca="1"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4"/>
        <v>#REF!</v>
      </c>
      <c r="AI1943" s="43" t="str">
        <f ca="1">_xll.BInterpol('Base IPCA'!$C$3:$C$13,'Base IPCA'!$E$3:$E$13,AH1943,"Cubic","Extrapolate=Linear","MultiX=Average","Skip=True","Sort=True")</f>
        <v>#N/A Invalid Parameter: Interpolation value</v>
      </c>
      <c r="AJ1943" s="43" t="str">
        <f ca="1"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4"/>
        <v>#REF!</v>
      </c>
      <c r="AI1944" s="43" t="str">
        <f ca="1">_xll.BInterpol('Base IPCA'!$C$3:$C$13,'Base IPCA'!$E$3:$E$13,AH1944,"Cubic","Extrapolate=Linear","MultiX=Average","Skip=True","Sort=True")</f>
        <v>#N/A Invalid Parameter: Interpolation value</v>
      </c>
      <c r="AJ1944" s="43" t="str">
        <f ca="1"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4"/>
        <v>#REF!</v>
      </c>
      <c r="AI1945" s="43" t="str">
        <f ca="1">_xll.BInterpol('Base IPCA'!$C$3:$C$13,'Base IPCA'!$E$3:$E$13,AH1945,"Cubic","Extrapolate=Linear","MultiX=Average","Skip=True","Sort=True")</f>
        <v>#N/A Invalid Parameter: Interpolation value</v>
      </c>
      <c r="AJ1945" s="43" t="str">
        <f ca="1"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4"/>
        <v>#REF!</v>
      </c>
      <c r="AI1946" s="43" t="str">
        <f ca="1">_xll.BInterpol('Base IPCA'!$C$3:$C$13,'Base IPCA'!$E$3:$E$13,AH1946,"Cubic","Extrapolate=Linear","MultiX=Average","Skip=True","Sort=True")</f>
        <v>#N/A Invalid Parameter: Interpolation value</v>
      </c>
      <c r="AJ1946" s="43" t="str">
        <f ca="1"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4"/>
        <v>#REF!</v>
      </c>
      <c r="AI1947" s="43" t="str">
        <f ca="1">_xll.BInterpol('Base IPCA'!$C$3:$C$13,'Base IPCA'!$E$3:$E$13,AH1947,"Cubic","Extrapolate=Linear","MultiX=Average","Skip=True","Sort=True")</f>
        <v>#N/A Invalid Parameter: Interpolation value</v>
      </c>
      <c r="AJ1947" s="43" t="str">
        <f ca="1"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4"/>
        <v>#REF!</v>
      </c>
      <c r="AI1948" s="43" t="str">
        <f ca="1">_xll.BInterpol('Base IPCA'!$C$3:$C$13,'Base IPCA'!$E$3:$E$13,AH1948,"Cubic","Extrapolate=Linear","MultiX=Average","Skip=True","Sort=True")</f>
        <v>#N/A Invalid Parameter: Interpolation value</v>
      </c>
      <c r="AJ1948" s="43" t="str">
        <f ca="1"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4"/>
        <v>#REF!</v>
      </c>
      <c r="AI1949" s="43" t="str">
        <f ca="1">_xll.BInterpol('Base IPCA'!$C$3:$C$13,'Base IPCA'!$E$3:$E$13,AH1949,"Cubic","Extrapolate=Linear","MultiX=Average","Skip=True","Sort=True")</f>
        <v>#N/A Invalid Parameter: Interpolation value</v>
      </c>
      <c r="AJ1949" s="43" t="str">
        <f ca="1"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4"/>
        <v>#REF!</v>
      </c>
      <c r="AI1950" s="43" t="str">
        <f ca="1">_xll.BInterpol('Base IPCA'!$C$3:$C$13,'Base IPCA'!$E$3:$E$13,AH1950,"Cubic","Extrapolate=Linear","MultiX=Average","Skip=True","Sort=True")</f>
        <v>#N/A Invalid Parameter: Interpolation value</v>
      </c>
      <c r="AJ1950" s="43" t="str">
        <f ca="1"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4"/>
        <v>#REF!</v>
      </c>
      <c r="AI1951" s="43" t="str">
        <f ca="1">_xll.BInterpol('Base IPCA'!$C$3:$C$13,'Base IPCA'!$E$3:$E$13,AH1951,"Cubic","Extrapolate=Linear","MultiX=Average","Skip=True","Sort=True")</f>
        <v>#N/A Invalid Parameter: Interpolation value</v>
      </c>
      <c r="AJ1951" s="43" t="str">
        <f ca="1"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4"/>
        <v>#REF!</v>
      </c>
      <c r="AI1952" s="43" t="str">
        <f ca="1">_xll.BInterpol('Base IPCA'!$C$3:$C$13,'Base IPCA'!$E$3:$E$13,AH1952,"Cubic","Extrapolate=Linear","MultiX=Average","Skip=True","Sort=True")</f>
        <v>#N/A Invalid Parameter: Interpolation value</v>
      </c>
      <c r="AJ1952" s="43" t="str">
        <f ca="1"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4"/>
        <v>#REF!</v>
      </c>
      <c r="AI1953" s="43" t="str">
        <f ca="1">_xll.BInterpol('Base IPCA'!$C$3:$C$13,'Base IPCA'!$E$3:$E$13,AH1953,"Cubic","Extrapolate=Linear","MultiX=Average","Skip=True","Sort=True")</f>
        <v>#N/A Invalid Parameter: Interpolation value</v>
      </c>
      <c r="AJ1953" s="43" t="str">
        <f ca="1"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4"/>
        <v>#REF!</v>
      </c>
      <c r="AI1954" s="43" t="str">
        <f ca="1">_xll.BInterpol('Base IPCA'!$C$3:$C$13,'Base IPCA'!$E$3:$E$13,AH1954,"Cubic","Extrapolate=Linear","MultiX=Average","Skip=True","Sort=True")</f>
        <v>#N/A Invalid Parameter: Interpolation value</v>
      </c>
      <c r="AJ1954" s="43" t="str">
        <f ca="1"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4"/>
        <v>#REF!</v>
      </c>
      <c r="AI1955" s="43" t="str">
        <f ca="1">_xll.BInterpol('Base IPCA'!$C$3:$C$13,'Base IPCA'!$E$3:$E$13,AH1955,"Cubic","Extrapolate=Linear","MultiX=Average","Skip=True","Sort=True")</f>
        <v>#N/A Invalid Parameter: Interpolation value</v>
      </c>
      <c r="AJ1955" s="43" t="str">
        <f ca="1"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4"/>
        <v>#REF!</v>
      </c>
      <c r="AI1956" s="43" t="str">
        <f ca="1">_xll.BInterpol('Base IPCA'!$C$3:$C$13,'Base IPCA'!$E$3:$E$13,AH1956,"Cubic","Extrapolate=Linear","MultiX=Average","Skip=True","Sort=True")</f>
        <v>#N/A Invalid Parameter: Interpolation value</v>
      </c>
      <c r="AJ1956" s="43" t="str">
        <f ca="1"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4"/>
        <v>#REF!</v>
      </c>
      <c r="AI1957" s="43" t="str">
        <f ca="1">_xll.BInterpol('Base IPCA'!$C$3:$C$13,'Base IPCA'!$E$3:$E$13,AH1957,"Cubic","Extrapolate=Linear","MultiX=Average","Skip=True","Sort=True")</f>
        <v>#N/A Invalid Parameter: Interpolation value</v>
      </c>
      <c r="AJ1957" s="43" t="str">
        <f ca="1"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4"/>
        <v>#REF!</v>
      </c>
      <c r="AI1958" s="43" t="str">
        <f ca="1">_xll.BInterpol('Base IPCA'!$C$3:$C$13,'Base IPCA'!$E$3:$E$13,AH1958,"Cubic","Extrapolate=Linear","MultiX=Average","Skip=True","Sort=True")</f>
        <v>#N/A Invalid Parameter: Interpolation value</v>
      </c>
      <c r="AJ1958" s="43" t="str">
        <f ca="1"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4"/>
        <v>#REF!</v>
      </c>
      <c r="AI1959" s="43" t="str">
        <f ca="1">_xll.BInterpol('Base IPCA'!$C$3:$C$13,'Base IPCA'!$E$3:$E$13,AH1959,"Cubic","Extrapolate=Linear","MultiX=Average","Skip=True","Sort=True")</f>
        <v>#N/A Invalid Parameter: Interpolation value</v>
      </c>
      <c r="AJ1959" s="43" t="str">
        <f ca="1"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4"/>
        <v>#REF!</v>
      </c>
      <c r="AI1960" s="43" t="str">
        <f ca="1">_xll.BInterpol('Base IPCA'!$C$3:$C$13,'Base IPCA'!$E$3:$E$13,AH1960,"Cubic","Extrapolate=Linear","MultiX=Average","Skip=True","Sort=True")</f>
        <v>#N/A Invalid Parameter: Interpolation value</v>
      </c>
      <c r="AJ1960" s="43" t="str">
        <f ca="1"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4"/>
        <v>#REF!</v>
      </c>
      <c r="AI1961" s="43" t="str">
        <f ca="1">_xll.BInterpol('Base IPCA'!$C$3:$C$13,'Base IPCA'!$E$3:$E$13,AH1961,"Cubic","Extrapolate=Linear","MultiX=Average","Skip=True","Sort=True")</f>
        <v>#N/A Invalid Parameter: Interpolation value</v>
      </c>
      <c r="AJ1961" s="43" t="str">
        <f ca="1"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4"/>
        <v>#REF!</v>
      </c>
      <c r="AI1962" s="43" t="str">
        <f ca="1">_xll.BInterpol('Base IPCA'!$C$3:$C$13,'Base IPCA'!$E$3:$E$13,AH1962,"Cubic","Extrapolate=Linear","MultiX=Average","Skip=True","Sort=True")</f>
        <v>#N/A Invalid Parameter: Interpolation value</v>
      </c>
      <c r="AJ1962" s="43" t="str">
        <f ca="1"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4"/>
        <v>#REF!</v>
      </c>
      <c r="AI1963" s="43" t="str">
        <f ca="1">_xll.BInterpol('Base IPCA'!$C$3:$C$13,'Base IPCA'!$E$3:$E$13,AH1963,"Cubic","Extrapolate=Linear","MultiX=Average","Skip=True","Sort=True")</f>
        <v>#N/A Invalid Parameter: Interpolation value</v>
      </c>
      <c r="AJ1963" s="43" t="str">
        <f ca="1"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4"/>
        <v>#REF!</v>
      </c>
      <c r="AI1964" s="43" t="str">
        <f ca="1">_xll.BInterpol('Base IPCA'!$C$3:$C$13,'Base IPCA'!$E$3:$E$13,AH1964,"Cubic","Extrapolate=Linear","MultiX=Average","Skip=True","Sort=True")</f>
        <v>#N/A Invalid Parameter: Interpolation value</v>
      </c>
      <c r="AJ1964" s="43" t="str">
        <f ca="1"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4"/>
        <v>#REF!</v>
      </c>
      <c r="AI1965" s="43" t="str">
        <f ca="1">_xll.BInterpol('Base IPCA'!$C$3:$C$13,'Base IPCA'!$E$3:$E$13,AH1965,"Cubic","Extrapolate=Linear","MultiX=Average","Skip=True","Sort=True")</f>
        <v>#N/A Invalid Parameter: Interpolation value</v>
      </c>
      <c r="AJ1965" s="43" t="str">
        <f ca="1"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4"/>
        <v>#REF!</v>
      </c>
      <c r="AI1966" s="43" t="str">
        <f ca="1">_xll.BInterpol('Base IPCA'!$C$3:$C$13,'Base IPCA'!$E$3:$E$13,AH1966,"Cubic","Extrapolate=Linear","MultiX=Average","Skip=True","Sort=True")</f>
        <v>#N/A Invalid Parameter: Interpolation value</v>
      </c>
      <c r="AJ1966" s="43" t="str">
        <f ca="1"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4"/>
        <v>#REF!</v>
      </c>
      <c r="AI1967" s="43" t="str">
        <f ca="1">_xll.BInterpol('Base IPCA'!$C$3:$C$13,'Base IPCA'!$E$3:$E$13,AH1967,"Cubic","Extrapolate=Linear","MultiX=Average","Skip=True","Sort=True")</f>
        <v>#N/A Invalid Parameter: Interpolation value</v>
      </c>
      <c r="AJ1967" s="43" t="str">
        <f ca="1"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4"/>
        <v>#REF!</v>
      </c>
      <c r="AI1968" s="43" t="str">
        <f ca="1">_xll.BInterpol('Base IPCA'!$C$3:$C$13,'Base IPCA'!$E$3:$E$13,AH1968,"Cubic","Extrapolate=Linear","MultiX=Average","Skip=True","Sort=True")</f>
        <v>#N/A Invalid Parameter: Interpolation value</v>
      </c>
      <c r="AJ1968" s="43" t="str">
        <f ca="1"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4"/>
        <v>#REF!</v>
      </c>
      <c r="AI1969" s="43" t="str">
        <f ca="1">_xll.BInterpol('Base IPCA'!$C$3:$C$13,'Base IPCA'!$E$3:$E$13,AH1969,"Cubic","Extrapolate=Linear","MultiX=Average","Skip=True","Sort=True")</f>
        <v>#N/A Invalid Parameter: Interpolation value</v>
      </c>
      <c r="AJ1969" s="43" t="str">
        <f ca="1"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4"/>
        <v>#REF!</v>
      </c>
      <c r="AI1970" s="43" t="str">
        <f ca="1">_xll.BInterpol('Base IPCA'!$C$3:$C$13,'Base IPCA'!$E$3:$E$13,AH1970,"Cubic","Extrapolate=Linear","MultiX=Average","Skip=True","Sort=True")</f>
        <v>#N/A Invalid Parameter: Interpolation value</v>
      </c>
      <c r="AJ1970" s="43" t="str">
        <f ca="1"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4"/>
        <v>#REF!</v>
      </c>
      <c r="AI1971" s="43" t="str">
        <f ca="1">_xll.BInterpol('Base IPCA'!$C$3:$C$13,'Base IPCA'!$E$3:$E$13,AH1971,"Cubic","Extrapolate=Linear","MultiX=Average","Skip=True","Sort=True")</f>
        <v>#N/A Invalid Parameter: Interpolation value</v>
      </c>
      <c r="AJ1971" s="43" t="str">
        <f ca="1"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4"/>
        <v>#REF!</v>
      </c>
      <c r="AI1972" s="43" t="str">
        <f ca="1">_xll.BInterpol('Base IPCA'!$C$3:$C$13,'Base IPCA'!$E$3:$E$13,AH1972,"Cubic","Extrapolate=Linear","MultiX=Average","Skip=True","Sort=True")</f>
        <v>#N/A Invalid Parameter: Interpolation value</v>
      </c>
      <c r="AJ1972" s="43" t="str">
        <f ca="1"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4"/>
        <v>#REF!</v>
      </c>
      <c r="AI1973" s="43" t="str">
        <f ca="1">_xll.BInterpol('Base IPCA'!$C$3:$C$13,'Base IPCA'!$E$3:$E$13,AH1973,"Cubic","Extrapolate=Linear","MultiX=Average","Skip=True","Sort=True")</f>
        <v>#N/A Invalid Parameter: Interpolation value</v>
      </c>
      <c r="AJ1973" s="43" t="str">
        <f ca="1"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4"/>
        <v>#REF!</v>
      </c>
      <c r="AI1974" s="43" t="str">
        <f ca="1">_xll.BInterpol('Base IPCA'!$C$3:$C$13,'Base IPCA'!$E$3:$E$13,AH1974,"Cubic","Extrapolate=Linear","MultiX=Average","Skip=True","Sort=True")</f>
        <v>#N/A Invalid Parameter: Interpolation value</v>
      </c>
      <c r="AJ1974" s="43" t="str">
        <f ca="1"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4"/>
        <v>#REF!</v>
      </c>
      <c r="AI1975" s="43" t="str">
        <f ca="1">_xll.BInterpol('Base IPCA'!$C$3:$C$13,'Base IPCA'!$E$3:$E$13,AH1975,"Cubic","Extrapolate=Linear","MultiX=Average","Skip=True","Sort=True")</f>
        <v>#N/A Invalid Parameter: Interpolation value</v>
      </c>
      <c r="AJ1975" s="43" t="str">
        <f ca="1"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4"/>
        <v>#REF!</v>
      </c>
      <c r="AI1976" s="43" t="str">
        <f ca="1">_xll.BInterpol('Base IPCA'!$C$3:$C$13,'Base IPCA'!$E$3:$E$13,AH1976,"Cubic","Extrapolate=Linear","MultiX=Average","Skip=True","Sort=True")</f>
        <v>#N/A Invalid Parameter: Interpolation value</v>
      </c>
      <c r="AJ1976" s="43" t="str">
        <f ca="1"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4"/>
        <v>#REF!</v>
      </c>
      <c r="AI1977" s="43" t="str">
        <f ca="1">_xll.BInterpol('Base IPCA'!$C$3:$C$13,'Base IPCA'!$E$3:$E$13,AH1977,"Cubic","Extrapolate=Linear","MultiX=Average","Skip=True","Sort=True")</f>
        <v>#N/A Invalid Parameter: Interpolation value</v>
      </c>
      <c r="AJ1977" s="43" t="str">
        <f ca="1"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4"/>
        <v>#REF!</v>
      </c>
      <c r="AI1978" s="43" t="str">
        <f ca="1">_xll.BInterpol('Base IPCA'!$C$3:$C$13,'Base IPCA'!$E$3:$E$13,AH1978,"Cubic","Extrapolate=Linear","MultiX=Average","Skip=True","Sort=True")</f>
        <v>#N/A Invalid Parameter: Interpolation value</v>
      </c>
      <c r="AJ1978" s="43" t="str">
        <f ca="1"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4"/>
        <v>#REF!</v>
      </c>
      <c r="AI1979" s="43" t="str">
        <f ca="1">_xll.BInterpol('Base IPCA'!$C$3:$C$13,'Base IPCA'!$E$3:$E$13,AH1979,"Cubic","Extrapolate=Linear","MultiX=Average","Skip=True","Sort=True")</f>
        <v>#N/A Invalid Parameter: Interpolation value</v>
      </c>
      <c r="AJ1979" s="43" t="str">
        <f ca="1"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4"/>
        <v>#REF!</v>
      </c>
      <c r="AI1980" s="43" t="str">
        <f ca="1">_xll.BInterpol('Base IPCA'!$C$3:$C$13,'Base IPCA'!$E$3:$E$13,AH1980,"Cubic","Extrapolate=Linear","MultiX=Average","Skip=True","Sort=True")</f>
        <v>#N/A Invalid Parameter: Interpolation value</v>
      </c>
      <c r="AJ1980" s="43" t="str">
        <f ca="1"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4"/>
        <v>#REF!</v>
      </c>
      <c r="AI1981" s="43" t="str">
        <f ca="1">_xll.BInterpol('Base IPCA'!$C$3:$C$13,'Base IPCA'!$E$3:$E$13,AH1981,"Cubic","Extrapolate=Linear","MultiX=Average","Skip=True","Sort=True")</f>
        <v>#N/A Invalid Parameter: Interpolation value</v>
      </c>
      <c r="AJ1981" s="43" t="str">
        <f ca="1"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4"/>
        <v>#REF!</v>
      </c>
      <c r="AI1982" s="43" t="str">
        <f ca="1">_xll.BInterpol('Base IPCA'!$C$3:$C$13,'Base IPCA'!$E$3:$E$13,AH1982,"Cubic","Extrapolate=Linear","MultiX=Average","Skip=True","Sort=True")</f>
        <v>#N/A Invalid Parameter: Interpolation value</v>
      </c>
      <c r="AJ1982" s="43" t="str">
        <f ca="1"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4"/>
        <v>#REF!</v>
      </c>
      <c r="AI1983" s="43" t="str">
        <f ca="1">_xll.BInterpol('Base IPCA'!$C$3:$C$13,'Base IPCA'!$E$3:$E$13,AH1983,"Cubic","Extrapolate=Linear","MultiX=Average","Skip=True","Sort=True")</f>
        <v>#N/A Invalid Parameter: Interpolation value</v>
      </c>
      <c r="AJ1983" s="43" t="str">
        <f ca="1"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4"/>
        <v>#REF!</v>
      </c>
      <c r="AI1984" s="43" t="str">
        <f ca="1">_xll.BInterpol('Base IPCA'!$C$3:$C$13,'Base IPCA'!$E$3:$E$13,AH1984,"Cubic","Extrapolate=Linear","MultiX=Average","Skip=True","Sort=True")</f>
        <v>#N/A Invalid Parameter: Interpolation value</v>
      </c>
      <c r="AJ1984" s="43" t="str">
        <f ca="1"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4"/>
        <v>#REF!</v>
      </c>
      <c r="AI1985" s="43" t="str">
        <f ca="1">_xll.BInterpol('Base IPCA'!$C$3:$C$13,'Base IPCA'!$E$3:$E$13,AH1985,"Cubic","Extrapolate=Linear","MultiX=Average","Skip=True","Sort=True")</f>
        <v>#N/A Invalid Parameter: Interpolation value</v>
      </c>
      <c r="AJ1985" s="43" t="str">
        <f ca="1"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4"/>
        <v>#REF!</v>
      </c>
      <c r="AI1986" s="43" t="str">
        <f ca="1">_xll.BInterpol('Base IPCA'!$C$3:$C$13,'Base IPCA'!$E$3:$E$13,AH1986,"Cubic","Extrapolate=Linear","MultiX=Average","Skip=True","Sort=True")</f>
        <v>#N/A Invalid Parameter: Interpolation value</v>
      </c>
      <c r="AJ1986" s="43" t="str">
        <f ca="1"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4"/>
        <v>#REF!</v>
      </c>
      <c r="AI1987" s="43" t="str">
        <f ca="1">_xll.BInterpol('Base IPCA'!$C$3:$C$13,'Base IPCA'!$E$3:$E$13,AH1987,"Cubic","Extrapolate=Linear","MultiX=Average","Skip=True","Sort=True")</f>
        <v>#N/A Invalid Parameter: Interpolation value</v>
      </c>
      <c r="AJ1987" s="43" t="str">
        <f ca="1"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4"/>
        <v>#REF!</v>
      </c>
      <c r="AI1988" s="43" t="str">
        <f ca="1">_xll.BInterpol('Base IPCA'!$C$3:$C$13,'Base IPCA'!$E$3:$E$13,AH1988,"Cubic","Extrapolate=Linear","MultiX=Average","Skip=True","Sort=True")</f>
        <v>#N/A Invalid Parameter: Interpolation value</v>
      </c>
      <c r="AJ1988" s="43" t="str">
        <f ca="1"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4"/>
        <v>#REF!</v>
      </c>
      <c r="AI1989" s="43" t="str">
        <f ca="1">_xll.BInterpol('Base IPCA'!$C$3:$C$13,'Base IPCA'!$E$3:$E$13,AH1989,"Cubic","Extrapolate=Linear","MultiX=Average","Skip=True","Sort=True")</f>
        <v>#N/A Invalid Parameter: Interpolation value</v>
      </c>
      <c r="AJ1989" s="43" t="str">
        <f ca="1"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5">AH1989+1</f>
        <v>#REF!</v>
      </c>
      <c r="AI1990" s="43" t="str">
        <f ca="1">_xll.BInterpol('Base IPCA'!$C$3:$C$13,'Base IPCA'!$E$3:$E$13,AH1990,"Cubic","Extrapolate=Linear","MultiX=Average","Skip=True","Sort=True")</f>
        <v>#N/A Invalid Parameter: Interpolation value</v>
      </c>
      <c r="AJ1990" s="43" t="str">
        <f ca="1"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5"/>
        <v>#REF!</v>
      </c>
      <c r="AI1991" s="43" t="str">
        <f ca="1">_xll.BInterpol('Base IPCA'!$C$3:$C$13,'Base IPCA'!$E$3:$E$13,AH1991,"Cubic","Extrapolate=Linear","MultiX=Average","Skip=True","Sort=True")</f>
        <v>#N/A Invalid Parameter: Interpolation value</v>
      </c>
      <c r="AJ1991" s="43" t="str">
        <f ca="1"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5"/>
        <v>#REF!</v>
      </c>
      <c r="AI1992" s="43" t="str">
        <f ca="1">_xll.BInterpol('Base IPCA'!$C$3:$C$13,'Base IPCA'!$E$3:$E$13,AH1992,"Cubic","Extrapolate=Linear","MultiX=Average","Skip=True","Sort=True")</f>
        <v>#N/A Invalid Parameter: Interpolation value</v>
      </c>
      <c r="AJ1992" s="43" t="str">
        <f ca="1"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5"/>
        <v>#REF!</v>
      </c>
      <c r="AI1993" s="43" t="str">
        <f ca="1">_xll.BInterpol('Base IPCA'!$C$3:$C$13,'Base IPCA'!$E$3:$E$13,AH1993,"Cubic","Extrapolate=Linear","MultiX=Average","Skip=True","Sort=True")</f>
        <v>#N/A Invalid Parameter: Interpolation value</v>
      </c>
      <c r="AJ1993" s="43" t="str">
        <f ca="1"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5"/>
        <v>#REF!</v>
      </c>
      <c r="AI1994" s="43" t="str">
        <f ca="1">_xll.BInterpol('Base IPCA'!$C$3:$C$13,'Base IPCA'!$E$3:$E$13,AH1994,"Cubic","Extrapolate=Linear","MultiX=Average","Skip=True","Sort=True")</f>
        <v>#N/A Invalid Parameter: Interpolation value</v>
      </c>
      <c r="AJ1994" s="43" t="str">
        <f ca="1"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5"/>
        <v>#REF!</v>
      </c>
      <c r="AI1995" s="43" t="str">
        <f ca="1">_xll.BInterpol('Base IPCA'!$C$3:$C$13,'Base IPCA'!$E$3:$E$13,AH1995,"Cubic","Extrapolate=Linear","MultiX=Average","Skip=True","Sort=True")</f>
        <v>#N/A Invalid Parameter: Interpolation value</v>
      </c>
      <c r="AJ1995" s="43" t="str">
        <f ca="1"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5"/>
        <v>#REF!</v>
      </c>
      <c r="AI1996" s="43" t="str">
        <f ca="1">_xll.BInterpol('Base IPCA'!$C$3:$C$13,'Base IPCA'!$E$3:$E$13,AH1996,"Cubic","Extrapolate=Linear","MultiX=Average","Skip=True","Sort=True")</f>
        <v>#N/A Invalid Parameter: Interpolation value</v>
      </c>
      <c r="AJ1996" s="43" t="str">
        <f ca="1"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5"/>
        <v>#REF!</v>
      </c>
      <c r="AI1997" s="43" t="str">
        <f ca="1">_xll.BInterpol('Base IPCA'!$C$3:$C$13,'Base IPCA'!$E$3:$E$13,AH1997,"Cubic","Extrapolate=Linear","MultiX=Average","Skip=True","Sort=True")</f>
        <v>#N/A Invalid Parameter: Interpolation value</v>
      </c>
      <c r="AJ1997" s="43" t="str">
        <f ca="1"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5"/>
        <v>#REF!</v>
      </c>
      <c r="AI1998" s="43" t="str">
        <f ca="1">_xll.BInterpol('Base IPCA'!$C$3:$C$13,'Base IPCA'!$E$3:$E$13,AH1998,"Cubic","Extrapolate=Linear","MultiX=Average","Skip=True","Sort=True")</f>
        <v>#N/A Invalid Parameter: Interpolation value</v>
      </c>
      <c r="AJ1998" s="43" t="str">
        <f ca="1"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5"/>
        <v>#REF!</v>
      </c>
      <c r="AI1999" s="43" t="str">
        <f ca="1">_xll.BInterpol('Base IPCA'!$C$3:$C$13,'Base IPCA'!$E$3:$E$13,AH1999,"Cubic","Extrapolate=Linear","MultiX=Average","Skip=True","Sort=True")</f>
        <v>#N/A Invalid Parameter: Interpolation value</v>
      </c>
      <c r="AJ1999" s="43" t="str">
        <f ca="1"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5"/>
        <v>#REF!</v>
      </c>
      <c r="AI2000" s="43" t="str">
        <f ca="1">_xll.BInterpol('Base IPCA'!$C$3:$C$13,'Base IPCA'!$E$3:$E$13,AH2000,"Cubic","Extrapolate=Linear","MultiX=Average","Skip=True","Sort=True")</f>
        <v>#N/A Invalid Parameter: Interpolation value</v>
      </c>
      <c r="AJ2000" s="43" t="str">
        <f ca="1"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5"/>
        <v>#REF!</v>
      </c>
      <c r="AI2001" s="43" t="str">
        <f ca="1">_xll.BInterpol('Base IPCA'!$C$3:$C$13,'Base IPCA'!$E$3:$E$13,AH2001,"Cubic","Extrapolate=Linear","MultiX=Average","Skip=True","Sort=True")</f>
        <v>#N/A Invalid Parameter: Interpolation value</v>
      </c>
      <c r="AJ2001" s="43" t="str">
        <f ca="1"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5"/>
        <v>#REF!</v>
      </c>
      <c r="AI2002" s="43" t="str">
        <f ca="1">_xll.BInterpol('Base IPCA'!$C$3:$C$13,'Base IPCA'!$E$3:$E$13,AH2002,"Cubic","Extrapolate=Linear","MultiX=Average","Skip=True","Sort=True")</f>
        <v>#N/A Invalid Parameter: Interpolation value</v>
      </c>
      <c r="AJ2002" s="43" t="str">
        <f ca="1"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5"/>
        <v>#REF!</v>
      </c>
      <c r="AI2003" s="43" t="str">
        <f ca="1">_xll.BInterpol('Base IPCA'!$C$3:$C$13,'Base IPCA'!$E$3:$E$13,AH2003,"Cubic","Extrapolate=Linear","MultiX=Average","Skip=True","Sort=True")</f>
        <v>#N/A Invalid Parameter: Interpolation value</v>
      </c>
      <c r="AJ2003" s="43" t="str">
        <f ca="1"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5"/>
        <v>#REF!</v>
      </c>
      <c r="AI2004" s="43" t="str">
        <f ca="1">_xll.BInterpol('Base IPCA'!$C$3:$C$13,'Base IPCA'!$E$3:$E$13,AH2004,"Cubic","Extrapolate=Linear","MultiX=Average","Skip=True","Sort=True")</f>
        <v>#N/A Invalid Parameter: Interpolation value</v>
      </c>
      <c r="AJ2004" s="43" t="str">
        <f ca="1"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5"/>
        <v>#REF!</v>
      </c>
      <c r="AI2005" s="43" t="str">
        <f ca="1">_xll.BInterpol('Base IPCA'!$C$3:$C$13,'Base IPCA'!$E$3:$E$13,AH2005,"Cubic","Extrapolate=Linear","MultiX=Average","Skip=True","Sort=True")</f>
        <v>#N/A Invalid Parameter: Interpolation value</v>
      </c>
      <c r="AJ2005" s="43" t="str">
        <f ca="1"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5"/>
        <v>#REF!</v>
      </c>
      <c r="AI2006" s="43" t="str">
        <f ca="1">_xll.BInterpol('Base IPCA'!$C$3:$C$13,'Base IPCA'!$E$3:$E$13,AH2006,"Cubic","Extrapolate=Linear","MultiX=Average","Skip=True","Sort=True")</f>
        <v>#N/A Invalid Parameter: Interpolation value</v>
      </c>
      <c r="AJ2006" s="43" t="str">
        <f ca="1"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5"/>
        <v>#REF!</v>
      </c>
      <c r="AI2007" s="43" t="str">
        <f ca="1">_xll.BInterpol('Base IPCA'!$C$3:$C$13,'Base IPCA'!$E$3:$E$13,AH2007,"Cubic","Extrapolate=Linear","MultiX=Average","Skip=True","Sort=True")</f>
        <v>#N/A Invalid Parameter: Interpolation value</v>
      </c>
      <c r="AJ2007" s="43" t="str">
        <f ca="1"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5"/>
        <v>#REF!</v>
      </c>
      <c r="AI2008" s="43" t="str">
        <f ca="1">_xll.BInterpol('Base IPCA'!$C$3:$C$13,'Base IPCA'!$E$3:$E$13,AH2008,"Cubic","Extrapolate=Linear","MultiX=Average","Skip=True","Sort=True")</f>
        <v>#N/A Invalid Parameter: Interpolation value</v>
      </c>
      <c r="AJ2008" s="43" t="str">
        <f ca="1"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5"/>
        <v>#REF!</v>
      </c>
      <c r="AI2009" s="43" t="str">
        <f ca="1">_xll.BInterpol('Base IPCA'!$C$3:$C$13,'Base IPCA'!$E$3:$E$13,AH2009,"Cubic","Extrapolate=Linear","MultiX=Average","Skip=True","Sort=True")</f>
        <v>#N/A Invalid Parameter: Interpolation value</v>
      </c>
      <c r="AJ2009" s="43" t="str">
        <f ca="1"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5"/>
        <v>#REF!</v>
      </c>
      <c r="AI2010" s="43" t="str">
        <f ca="1">_xll.BInterpol('Base IPCA'!$C$3:$C$13,'Base IPCA'!$E$3:$E$13,AH2010,"Cubic","Extrapolate=Linear","MultiX=Average","Skip=True","Sort=True")</f>
        <v>#N/A Invalid Parameter: Interpolation value</v>
      </c>
      <c r="AJ2010" s="43" t="str">
        <f ca="1"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5"/>
        <v>#REF!</v>
      </c>
      <c r="AI2011" s="43" t="str">
        <f ca="1">_xll.BInterpol('Base IPCA'!$C$3:$C$13,'Base IPCA'!$E$3:$E$13,AH2011,"Cubic","Extrapolate=Linear","MultiX=Average","Skip=True","Sort=True")</f>
        <v>#N/A Invalid Parameter: Interpolation value</v>
      </c>
      <c r="AJ2011" s="43" t="str">
        <f ca="1"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5"/>
        <v>#REF!</v>
      </c>
      <c r="AI2012" s="43" t="str">
        <f ca="1">_xll.BInterpol('Base IPCA'!$C$3:$C$13,'Base IPCA'!$E$3:$E$13,AH2012,"Cubic","Extrapolate=Linear","MultiX=Average","Skip=True","Sort=True")</f>
        <v>#N/A Invalid Parameter: Interpolation value</v>
      </c>
      <c r="AJ2012" s="43" t="str">
        <f ca="1"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5"/>
        <v>#REF!</v>
      </c>
      <c r="AI2013" s="43" t="str">
        <f ca="1">_xll.BInterpol('Base IPCA'!$C$3:$C$13,'Base IPCA'!$E$3:$E$13,AH2013,"Cubic","Extrapolate=Linear","MultiX=Average","Skip=True","Sort=True")</f>
        <v>#N/A Invalid Parameter: Interpolation value</v>
      </c>
      <c r="AJ2013" s="43" t="str">
        <f ca="1"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5"/>
        <v>#REF!</v>
      </c>
      <c r="AI2014" s="43" t="str">
        <f ca="1">_xll.BInterpol('Base IPCA'!$C$3:$C$13,'Base IPCA'!$E$3:$E$13,AH2014,"Cubic","Extrapolate=Linear","MultiX=Average","Skip=True","Sort=True")</f>
        <v>#N/A Invalid Parameter: Interpolation value</v>
      </c>
      <c r="AJ2014" s="43" t="str">
        <f ca="1"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5"/>
        <v>#REF!</v>
      </c>
      <c r="AI2015" s="43" t="str">
        <f ca="1">_xll.BInterpol('Base IPCA'!$C$3:$C$13,'Base IPCA'!$E$3:$E$13,AH2015,"Cubic","Extrapolate=Linear","MultiX=Average","Skip=True","Sort=True")</f>
        <v>#N/A Invalid Parameter: Interpolation value</v>
      </c>
      <c r="AJ2015" s="43" t="str">
        <f ca="1"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5"/>
        <v>#REF!</v>
      </c>
      <c r="AI2016" s="43" t="str">
        <f ca="1">_xll.BInterpol('Base IPCA'!$C$3:$C$13,'Base IPCA'!$E$3:$E$13,AH2016,"Cubic","Extrapolate=Linear","MultiX=Average","Skip=True","Sort=True")</f>
        <v>#N/A Invalid Parameter: Interpolation value</v>
      </c>
      <c r="AJ2016" s="43" t="str">
        <f ca="1"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5"/>
        <v>#REF!</v>
      </c>
      <c r="AI2017" s="43" t="str">
        <f ca="1">_xll.BInterpol('Base IPCA'!$C$3:$C$13,'Base IPCA'!$E$3:$E$13,AH2017,"Cubic","Extrapolate=Linear","MultiX=Average","Skip=True","Sort=True")</f>
        <v>#N/A Invalid Parameter: Interpolation value</v>
      </c>
      <c r="AJ2017" s="43" t="str">
        <f ca="1"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5"/>
        <v>#REF!</v>
      </c>
      <c r="AI2018" s="43" t="str">
        <f ca="1">_xll.BInterpol('Base IPCA'!$C$3:$C$13,'Base IPCA'!$E$3:$E$13,AH2018,"Cubic","Extrapolate=Linear","MultiX=Average","Skip=True","Sort=True")</f>
        <v>#N/A Invalid Parameter: Interpolation value</v>
      </c>
      <c r="AJ2018" s="43" t="str">
        <f ca="1"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5"/>
        <v>#REF!</v>
      </c>
      <c r="AI2019" s="43" t="str">
        <f ca="1">_xll.BInterpol('Base IPCA'!$C$3:$C$13,'Base IPCA'!$E$3:$E$13,AH2019,"Cubic","Extrapolate=Linear","MultiX=Average","Skip=True","Sort=True")</f>
        <v>#N/A Invalid Parameter: Interpolation value</v>
      </c>
      <c r="AJ2019" s="43" t="str">
        <f ca="1"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5"/>
        <v>#REF!</v>
      </c>
      <c r="AI2020" s="43" t="str">
        <f ca="1">_xll.BInterpol('Base IPCA'!$C$3:$C$13,'Base IPCA'!$E$3:$E$13,AH2020,"Cubic","Extrapolate=Linear","MultiX=Average","Skip=True","Sort=True")</f>
        <v>#N/A Invalid Parameter: Interpolation value</v>
      </c>
      <c r="AJ2020" s="43" t="str">
        <f ca="1"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5"/>
        <v>#REF!</v>
      </c>
      <c r="AI2021" s="43" t="str">
        <f ca="1">_xll.BInterpol('Base IPCA'!$C$3:$C$13,'Base IPCA'!$E$3:$E$13,AH2021,"Cubic","Extrapolate=Linear","MultiX=Average","Skip=True","Sort=True")</f>
        <v>#N/A Invalid Parameter: Interpolation value</v>
      </c>
      <c r="AJ2021" s="43" t="str">
        <f ca="1"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5"/>
        <v>#REF!</v>
      </c>
      <c r="AI2022" s="43" t="str">
        <f ca="1">_xll.BInterpol('Base IPCA'!$C$3:$C$13,'Base IPCA'!$E$3:$E$13,AH2022,"Cubic","Extrapolate=Linear","MultiX=Average","Skip=True","Sort=True")</f>
        <v>#N/A Invalid Parameter: Interpolation value</v>
      </c>
      <c r="AJ2022" s="43" t="str">
        <f ca="1"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5"/>
        <v>#REF!</v>
      </c>
      <c r="AI2023" s="43" t="str">
        <f ca="1">_xll.BInterpol('Base IPCA'!$C$3:$C$13,'Base IPCA'!$E$3:$E$13,AH2023,"Cubic","Extrapolate=Linear","MultiX=Average","Skip=True","Sort=True")</f>
        <v>#N/A Invalid Parameter: Interpolation value</v>
      </c>
      <c r="AJ2023" s="43" t="str">
        <f ca="1"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5"/>
        <v>#REF!</v>
      </c>
      <c r="AI2024" s="43" t="str">
        <f ca="1">_xll.BInterpol('Base IPCA'!$C$3:$C$13,'Base IPCA'!$E$3:$E$13,AH2024,"Cubic","Extrapolate=Linear","MultiX=Average","Skip=True","Sort=True")</f>
        <v>#N/A Invalid Parameter: Interpolation value</v>
      </c>
      <c r="AJ2024" s="43" t="str">
        <f ca="1"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5"/>
        <v>#REF!</v>
      </c>
      <c r="AI2025" s="43" t="str">
        <f ca="1">_xll.BInterpol('Base IPCA'!$C$3:$C$13,'Base IPCA'!$E$3:$E$13,AH2025,"Cubic","Extrapolate=Linear","MultiX=Average","Skip=True","Sort=True")</f>
        <v>#N/A Invalid Parameter: Interpolation value</v>
      </c>
      <c r="AJ2025" s="43" t="str">
        <f ca="1"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5"/>
        <v>#REF!</v>
      </c>
      <c r="AI2026" s="43" t="str">
        <f ca="1">_xll.BInterpol('Base IPCA'!$C$3:$C$13,'Base IPCA'!$E$3:$E$13,AH2026,"Cubic","Extrapolate=Linear","MultiX=Average","Skip=True","Sort=True")</f>
        <v>#N/A Invalid Parameter: Interpolation value</v>
      </c>
      <c r="AJ2026" s="43" t="str">
        <f ca="1"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5"/>
        <v>#REF!</v>
      </c>
      <c r="AI2027" s="43" t="str">
        <f ca="1">_xll.BInterpol('Base IPCA'!$C$3:$C$13,'Base IPCA'!$E$3:$E$13,AH2027,"Cubic","Extrapolate=Linear","MultiX=Average","Skip=True","Sort=True")</f>
        <v>#N/A Invalid Parameter: Interpolation value</v>
      </c>
      <c r="AJ2027" s="43" t="str">
        <f ca="1"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5"/>
        <v>#REF!</v>
      </c>
      <c r="AI2028" s="43" t="str">
        <f ca="1">_xll.BInterpol('Base IPCA'!$C$3:$C$13,'Base IPCA'!$E$3:$E$13,AH2028,"Cubic","Extrapolate=Linear","MultiX=Average","Skip=True","Sort=True")</f>
        <v>#N/A Invalid Parameter: Interpolation value</v>
      </c>
      <c r="AJ2028" s="43" t="str">
        <f ca="1"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5"/>
        <v>#REF!</v>
      </c>
      <c r="AI2029" s="43" t="str">
        <f ca="1">_xll.BInterpol('Base IPCA'!$C$3:$C$13,'Base IPCA'!$E$3:$E$13,AH2029,"Cubic","Extrapolate=Linear","MultiX=Average","Skip=True","Sort=True")</f>
        <v>#N/A Invalid Parameter: Interpolation value</v>
      </c>
      <c r="AJ2029" s="43" t="str">
        <f ca="1"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5"/>
        <v>#REF!</v>
      </c>
      <c r="AI2030" s="43" t="str">
        <f ca="1">_xll.BInterpol('Base IPCA'!$C$3:$C$13,'Base IPCA'!$E$3:$E$13,AH2030,"Cubic","Extrapolate=Linear","MultiX=Average","Skip=True","Sort=True")</f>
        <v>#N/A Invalid Parameter: Interpolation value</v>
      </c>
      <c r="AJ2030" s="43" t="str">
        <f ca="1"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5"/>
        <v>#REF!</v>
      </c>
      <c r="AI2031" s="43" t="str">
        <f ca="1">_xll.BInterpol('Base IPCA'!$C$3:$C$13,'Base IPCA'!$E$3:$E$13,AH2031,"Cubic","Extrapolate=Linear","MultiX=Average","Skip=True","Sort=True")</f>
        <v>#N/A Invalid Parameter: Interpolation value</v>
      </c>
      <c r="AJ2031" s="43" t="str">
        <f ca="1"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5"/>
        <v>#REF!</v>
      </c>
      <c r="AI2032" s="43" t="str">
        <f ca="1">_xll.BInterpol('Base IPCA'!$C$3:$C$13,'Base IPCA'!$E$3:$E$13,AH2032,"Cubic","Extrapolate=Linear","MultiX=Average","Skip=True","Sort=True")</f>
        <v>#N/A Invalid Parameter: Interpolation value</v>
      </c>
      <c r="AJ2032" s="43" t="str">
        <f ca="1"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5"/>
        <v>#REF!</v>
      </c>
      <c r="AI2033" s="43" t="str">
        <f ca="1">_xll.BInterpol('Base IPCA'!$C$3:$C$13,'Base IPCA'!$E$3:$E$13,AH2033,"Cubic","Extrapolate=Linear","MultiX=Average","Skip=True","Sort=True")</f>
        <v>#N/A Invalid Parameter: Interpolation value</v>
      </c>
      <c r="AJ2033" s="43" t="str">
        <f ca="1"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5"/>
        <v>#REF!</v>
      </c>
      <c r="AI2034" s="43" t="str">
        <f ca="1">_xll.BInterpol('Base IPCA'!$C$3:$C$13,'Base IPCA'!$E$3:$E$13,AH2034,"Cubic","Extrapolate=Linear","MultiX=Average","Skip=True","Sort=True")</f>
        <v>#N/A Invalid Parameter: Interpolation value</v>
      </c>
      <c r="AJ2034" s="43" t="str">
        <f ca="1"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5"/>
        <v>#REF!</v>
      </c>
      <c r="AI2035" s="43" t="str">
        <f ca="1">_xll.BInterpol('Base IPCA'!$C$3:$C$13,'Base IPCA'!$E$3:$E$13,AH2035,"Cubic","Extrapolate=Linear","MultiX=Average","Skip=True","Sort=True")</f>
        <v>#N/A Invalid Parameter: Interpolation value</v>
      </c>
      <c r="AJ2035" s="43" t="str">
        <f ca="1"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5"/>
        <v>#REF!</v>
      </c>
      <c r="AI2036" s="43" t="str">
        <f ca="1">_xll.BInterpol('Base IPCA'!$C$3:$C$13,'Base IPCA'!$E$3:$E$13,AH2036,"Cubic","Extrapolate=Linear","MultiX=Average","Skip=True","Sort=True")</f>
        <v>#N/A Invalid Parameter: Interpolation value</v>
      </c>
      <c r="AJ2036" s="43" t="str">
        <f ca="1"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5"/>
        <v>#REF!</v>
      </c>
      <c r="AI2037" s="43" t="str">
        <f ca="1">_xll.BInterpol('Base IPCA'!$C$3:$C$13,'Base IPCA'!$E$3:$E$13,AH2037,"Cubic","Extrapolate=Linear","MultiX=Average","Skip=True","Sort=True")</f>
        <v>#N/A Invalid Parameter: Interpolation value</v>
      </c>
      <c r="AJ2037" s="43" t="str">
        <f ca="1"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5"/>
        <v>#REF!</v>
      </c>
      <c r="AI2038" s="43" t="str">
        <f ca="1">_xll.BInterpol('Base IPCA'!$C$3:$C$13,'Base IPCA'!$E$3:$E$13,AH2038,"Cubic","Extrapolate=Linear","MultiX=Average","Skip=True","Sort=True")</f>
        <v>#N/A Invalid Parameter: Interpolation value</v>
      </c>
      <c r="AJ2038" s="43" t="str">
        <f ca="1"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5"/>
        <v>#REF!</v>
      </c>
      <c r="AI2039" s="43" t="str">
        <f ca="1">_xll.BInterpol('Base IPCA'!$C$3:$C$13,'Base IPCA'!$E$3:$E$13,AH2039,"Cubic","Extrapolate=Linear","MultiX=Average","Skip=True","Sort=True")</f>
        <v>#N/A Invalid Parameter: Interpolation value</v>
      </c>
      <c r="AJ2039" s="43" t="str">
        <f ca="1"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5"/>
        <v>#REF!</v>
      </c>
      <c r="AI2040" s="43" t="str">
        <f ca="1">_xll.BInterpol('Base IPCA'!$C$3:$C$13,'Base IPCA'!$E$3:$E$13,AH2040,"Cubic","Extrapolate=Linear","MultiX=Average","Skip=True","Sort=True")</f>
        <v>#N/A Invalid Parameter: Interpolation value</v>
      </c>
      <c r="AJ2040" s="43" t="str">
        <f ca="1"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5"/>
        <v>#REF!</v>
      </c>
      <c r="AI2041" s="43" t="str">
        <f ca="1">_xll.BInterpol('Base IPCA'!$C$3:$C$13,'Base IPCA'!$E$3:$E$13,AH2041,"Cubic","Extrapolate=Linear","MultiX=Average","Skip=True","Sort=True")</f>
        <v>#N/A Invalid Parameter: Interpolation value</v>
      </c>
      <c r="AJ2041" s="43" t="str">
        <f ca="1"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5"/>
        <v>#REF!</v>
      </c>
      <c r="AI2042" s="43" t="str">
        <f ca="1">_xll.BInterpol('Base IPCA'!$C$3:$C$13,'Base IPCA'!$E$3:$E$13,AH2042,"Cubic","Extrapolate=Linear","MultiX=Average","Skip=True","Sort=True")</f>
        <v>#N/A Invalid Parameter: Interpolation value</v>
      </c>
      <c r="AJ2042" s="43" t="str">
        <f ca="1"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5"/>
        <v>#REF!</v>
      </c>
      <c r="AI2043" s="43" t="str">
        <f ca="1">_xll.BInterpol('Base IPCA'!$C$3:$C$13,'Base IPCA'!$E$3:$E$13,AH2043,"Cubic","Extrapolate=Linear","MultiX=Average","Skip=True","Sort=True")</f>
        <v>#N/A Invalid Parameter: Interpolation value</v>
      </c>
      <c r="AJ2043" s="43" t="str">
        <f ca="1"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5"/>
        <v>#REF!</v>
      </c>
      <c r="AI2044" s="43" t="str">
        <f ca="1">_xll.BInterpol('Base IPCA'!$C$3:$C$13,'Base IPCA'!$E$3:$E$13,AH2044,"Cubic","Extrapolate=Linear","MultiX=Average","Skip=True","Sort=True")</f>
        <v>#N/A Invalid Parameter: Interpolation value</v>
      </c>
      <c r="AJ2044" s="43" t="str">
        <f ca="1"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5"/>
        <v>#REF!</v>
      </c>
      <c r="AI2045" s="43" t="str">
        <f ca="1">_xll.BInterpol('Base IPCA'!$C$3:$C$13,'Base IPCA'!$E$3:$E$13,AH2045,"Cubic","Extrapolate=Linear","MultiX=Average","Skip=True","Sort=True")</f>
        <v>#N/A Invalid Parameter: Interpolation value</v>
      </c>
      <c r="AJ2045" s="43" t="str">
        <f ca="1"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5"/>
        <v>#REF!</v>
      </c>
      <c r="AI2046" s="43" t="str">
        <f ca="1">_xll.BInterpol('Base IPCA'!$C$3:$C$13,'Base IPCA'!$E$3:$E$13,AH2046,"Cubic","Extrapolate=Linear","MultiX=Average","Skip=True","Sort=True")</f>
        <v>#N/A Invalid Parameter: Interpolation value</v>
      </c>
      <c r="AJ2046" s="43" t="str">
        <f ca="1"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5"/>
        <v>#REF!</v>
      </c>
      <c r="AI2047" s="43" t="str">
        <f ca="1">_xll.BInterpol('Base IPCA'!$C$3:$C$13,'Base IPCA'!$E$3:$E$13,AH2047,"Cubic","Extrapolate=Linear","MultiX=Average","Skip=True","Sort=True")</f>
        <v>#N/A Invalid Parameter: Interpolation value</v>
      </c>
      <c r="AJ2047" s="43" t="str">
        <f ca="1"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5"/>
        <v>#REF!</v>
      </c>
      <c r="AI2048" s="43" t="str">
        <f ca="1">_xll.BInterpol('Base IPCA'!$C$3:$C$13,'Base IPCA'!$E$3:$E$13,AH2048,"Cubic","Extrapolate=Linear","MultiX=Average","Skip=True","Sort=True")</f>
        <v>#N/A Invalid Parameter: Interpolation value</v>
      </c>
      <c r="AJ2048" s="43" t="str">
        <f ca="1"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5"/>
        <v>#REF!</v>
      </c>
      <c r="AI2049" s="43" t="str">
        <f ca="1">_xll.BInterpol('Base IPCA'!$C$3:$C$13,'Base IPCA'!$E$3:$E$13,AH2049,"Cubic","Extrapolate=Linear","MultiX=Average","Skip=True","Sort=True")</f>
        <v>#N/A Invalid Parameter: Interpolation value</v>
      </c>
      <c r="AJ2049" s="43" t="str">
        <f ca="1"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5"/>
        <v>#REF!</v>
      </c>
      <c r="AI2050" s="43" t="str">
        <f ca="1">_xll.BInterpol('Base IPCA'!$C$3:$C$13,'Base IPCA'!$E$3:$E$13,AH2050,"Cubic","Extrapolate=Linear","MultiX=Average","Skip=True","Sort=True")</f>
        <v>#N/A Invalid Parameter: Interpolation value</v>
      </c>
      <c r="AJ2050" s="43" t="str">
        <f ca="1"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5"/>
        <v>#REF!</v>
      </c>
      <c r="AI2051" s="43" t="str">
        <f ca="1">_xll.BInterpol('Base IPCA'!$C$3:$C$13,'Base IPCA'!$E$3:$E$13,AH2051,"Cubic","Extrapolate=Linear","MultiX=Average","Skip=True","Sort=True")</f>
        <v>#N/A Invalid Parameter: Interpolation value</v>
      </c>
      <c r="AJ2051" s="43" t="str">
        <f ca="1"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5"/>
        <v>#REF!</v>
      </c>
      <c r="AI2052" s="43" t="str">
        <f ca="1">_xll.BInterpol('Base IPCA'!$C$3:$C$13,'Base IPCA'!$E$3:$E$13,AH2052,"Cubic","Extrapolate=Linear","MultiX=Average","Skip=True","Sort=True")</f>
        <v>#N/A Invalid Parameter: Interpolation value</v>
      </c>
      <c r="AJ2052" s="43" t="str">
        <f ca="1"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5"/>
        <v>#REF!</v>
      </c>
      <c r="AI2053" s="43" t="str">
        <f ca="1">_xll.BInterpol('Base IPCA'!$C$3:$C$13,'Base IPCA'!$E$3:$E$13,AH2053,"Cubic","Extrapolate=Linear","MultiX=Average","Skip=True","Sort=True")</f>
        <v>#N/A Invalid Parameter: Interpolation value</v>
      </c>
      <c r="AJ2053" s="43" t="str">
        <f ca="1"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6">AH2053+1</f>
        <v>#REF!</v>
      </c>
      <c r="AI2054" s="43" t="str">
        <f ca="1">_xll.BInterpol('Base IPCA'!$C$3:$C$13,'Base IPCA'!$E$3:$E$13,AH2054,"Cubic","Extrapolate=Linear","MultiX=Average","Skip=True","Sort=True")</f>
        <v>#N/A Invalid Parameter: Interpolation value</v>
      </c>
      <c r="AJ2054" s="43" t="str">
        <f ca="1"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6"/>
        <v>#REF!</v>
      </c>
      <c r="AI2055" s="43" t="str">
        <f ca="1">_xll.BInterpol('Base IPCA'!$C$3:$C$13,'Base IPCA'!$E$3:$E$13,AH2055,"Cubic","Extrapolate=Linear","MultiX=Average","Skip=True","Sort=True")</f>
        <v>#N/A Invalid Parameter: Interpolation value</v>
      </c>
      <c r="AJ2055" s="43" t="str">
        <f ca="1"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6"/>
        <v>#REF!</v>
      </c>
      <c r="AI2056" s="43" t="str">
        <f ca="1">_xll.BInterpol('Base IPCA'!$C$3:$C$13,'Base IPCA'!$E$3:$E$13,AH2056,"Cubic","Extrapolate=Linear","MultiX=Average","Skip=True","Sort=True")</f>
        <v>#N/A Invalid Parameter: Interpolation value</v>
      </c>
      <c r="AJ2056" s="43" t="str">
        <f ca="1"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6"/>
        <v>#REF!</v>
      </c>
      <c r="AI2057" s="43" t="str">
        <f ca="1">_xll.BInterpol('Base IPCA'!$C$3:$C$13,'Base IPCA'!$E$3:$E$13,AH2057,"Cubic","Extrapolate=Linear","MultiX=Average","Skip=True","Sort=True")</f>
        <v>#N/A Invalid Parameter: Interpolation value</v>
      </c>
      <c r="AJ2057" s="43" t="str">
        <f ca="1"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6"/>
        <v>#REF!</v>
      </c>
      <c r="AI2058" s="43" t="str">
        <f ca="1">_xll.BInterpol('Base IPCA'!$C$3:$C$13,'Base IPCA'!$E$3:$E$13,AH2058,"Cubic","Extrapolate=Linear","MultiX=Average","Skip=True","Sort=True")</f>
        <v>#N/A Invalid Parameter: Interpolation value</v>
      </c>
      <c r="AJ2058" s="43" t="str">
        <f ca="1"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6"/>
        <v>#REF!</v>
      </c>
      <c r="AI2059" s="43" t="str">
        <f ca="1">_xll.BInterpol('Base IPCA'!$C$3:$C$13,'Base IPCA'!$E$3:$E$13,AH2059,"Cubic","Extrapolate=Linear","MultiX=Average","Skip=True","Sort=True")</f>
        <v>#N/A Invalid Parameter: Interpolation value</v>
      </c>
      <c r="AJ2059" s="43" t="str">
        <f ca="1"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6"/>
        <v>#REF!</v>
      </c>
      <c r="AI2060" s="43" t="str">
        <f ca="1">_xll.BInterpol('Base IPCA'!$C$3:$C$13,'Base IPCA'!$E$3:$E$13,AH2060,"Cubic","Extrapolate=Linear","MultiX=Average","Skip=True","Sort=True")</f>
        <v>#N/A Invalid Parameter: Interpolation value</v>
      </c>
      <c r="AJ2060" s="43" t="str">
        <f ca="1"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6"/>
        <v>#REF!</v>
      </c>
      <c r="AI2061" s="43" t="str">
        <f ca="1">_xll.BInterpol('Base IPCA'!$C$3:$C$13,'Base IPCA'!$E$3:$E$13,AH2061,"Cubic","Extrapolate=Linear","MultiX=Average","Skip=True","Sort=True")</f>
        <v>#N/A Invalid Parameter: Interpolation value</v>
      </c>
      <c r="AJ2061" s="43" t="str">
        <f ca="1"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6"/>
        <v>#REF!</v>
      </c>
      <c r="AI2062" s="43" t="str">
        <f ca="1">_xll.BInterpol('Base IPCA'!$C$3:$C$13,'Base IPCA'!$E$3:$E$13,AH2062,"Cubic","Extrapolate=Linear","MultiX=Average","Skip=True","Sort=True")</f>
        <v>#N/A Invalid Parameter: Interpolation value</v>
      </c>
      <c r="AJ2062" s="43" t="str">
        <f ca="1"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6"/>
        <v>#REF!</v>
      </c>
      <c r="AI2063" s="43" t="str">
        <f ca="1">_xll.BInterpol('Base IPCA'!$C$3:$C$13,'Base IPCA'!$E$3:$E$13,AH2063,"Cubic","Extrapolate=Linear","MultiX=Average","Skip=True","Sort=True")</f>
        <v>#N/A Invalid Parameter: Interpolation value</v>
      </c>
      <c r="AJ2063" s="43" t="str">
        <f ca="1"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6"/>
        <v>#REF!</v>
      </c>
      <c r="AI2064" s="43" t="str">
        <f ca="1">_xll.BInterpol('Base IPCA'!$C$3:$C$13,'Base IPCA'!$E$3:$E$13,AH2064,"Cubic","Extrapolate=Linear","MultiX=Average","Skip=True","Sort=True")</f>
        <v>#N/A Invalid Parameter: Interpolation value</v>
      </c>
      <c r="AJ2064" s="43" t="str">
        <f ca="1"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6"/>
        <v>#REF!</v>
      </c>
      <c r="AI2065" s="43" t="str">
        <f ca="1">_xll.BInterpol('Base IPCA'!$C$3:$C$13,'Base IPCA'!$E$3:$E$13,AH2065,"Cubic","Extrapolate=Linear","MultiX=Average","Skip=True","Sort=True")</f>
        <v>#N/A Invalid Parameter: Interpolation value</v>
      </c>
      <c r="AJ2065" s="43" t="str">
        <f ca="1"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6"/>
        <v>#REF!</v>
      </c>
      <c r="AI2066" s="43" t="str">
        <f ca="1">_xll.BInterpol('Base IPCA'!$C$3:$C$13,'Base IPCA'!$E$3:$E$13,AH2066,"Cubic","Extrapolate=Linear","MultiX=Average","Skip=True","Sort=True")</f>
        <v>#N/A Invalid Parameter: Interpolation value</v>
      </c>
      <c r="AJ2066" s="43" t="str">
        <f ca="1"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6"/>
        <v>#REF!</v>
      </c>
      <c r="AI2067" s="43" t="str">
        <f ca="1">_xll.BInterpol('Base IPCA'!$C$3:$C$13,'Base IPCA'!$E$3:$E$13,AH2067,"Cubic","Extrapolate=Linear","MultiX=Average","Skip=True","Sort=True")</f>
        <v>#N/A Invalid Parameter: Interpolation value</v>
      </c>
      <c r="AJ2067" s="43" t="str">
        <f ca="1"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6"/>
        <v>#REF!</v>
      </c>
      <c r="AI2068" s="43" t="str">
        <f ca="1">_xll.BInterpol('Base IPCA'!$C$3:$C$13,'Base IPCA'!$E$3:$E$13,AH2068,"Cubic","Extrapolate=Linear","MultiX=Average","Skip=True","Sort=True")</f>
        <v>#N/A Invalid Parameter: Interpolation value</v>
      </c>
      <c r="AJ2068" s="43" t="str">
        <f ca="1"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6"/>
        <v>#REF!</v>
      </c>
      <c r="AI2069" s="43" t="str">
        <f ca="1">_xll.BInterpol('Base IPCA'!$C$3:$C$13,'Base IPCA'!$E$3:$E$13,AH2069,"Cubic","Extrapolate=Linear","MultiX=Average","Skip=True","Sort=True")</f>
        <v>#N/A Invalid Parameter: Interpolation value</v>
      </c>
      <c r="AJ2069" s="43" t="str">
        <f ca="1"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6"/>
        <v>#REF!</v>
      </c>
      <c r="AI2070" s="43" t="str">
        <f ca="1">_xll.BInterpol('Base IPCA'!$C$3:$C$13,'Base IPCA'!$E$3:$E$13,AH2070,"Cubic","Extrapolate=Linear","MultiX=Average","Skip=True","Sort=True")</f>
        <v>#N/A Invalid Parameter: Interpolation value</v>
      </c>
      <c r="AJ2070" s="43" t="str">
        <f ca="1"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6"/>
        <v>#REF!</v>
      </c>
      <c r="AI2071" s="43" t="str">
        <f ca="1">_xll.BInterpol('Base IPCA'!$C$3:$C$13,'Base IPCA'!$E$3:$E$13,AH2071,"Cubic","Extrapolate=Linear","MultiX=Average","Skip=True","Sort=True")</f>
        <v>#N/A Invalid Parameter: Interpolation value</v>
      </c>
      <c r="AJ2071" s="43" t="str">
        <f ca="1"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6"/>
        <v>#REF!</v>
      </c>
      <c r="AI2072" s="43" t="str">
        <f ca="1">_xll.BInterpol('Base IPCA'!$C$3:$C$13,'Base IPCA'!$E$3:$E$13,AH2072,"Cubic","Extrapolate=Linear","MultiX=Average","Skip=True","Sort=True")</f>
        <v>#N/A Invalid Parameter: Interpolation value</v>
      </c>
      <c r="AJ2072" s="43" t="str">
        <f ca="1"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6"/>
        <v>#REF!</v>
      </c>
      <c r="AI2073" s="43" t="str">
        <f ca="1">_xll.BInterpol('Base IPCA'!$C$3:$C$13,'Base IPCA'!$E$3:$E$13,AH2073,"Cubic","Extrapolate=Linear","MultiX=Average","Skip=True","Sort=True")</f>
        <v>#N/A Invalid Parameter: Interpolation value</v>
      </c>
      <c r="AJ2073" s="43" t="str">
        <f ca="1"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6"/>
        <v>#REF!</v>
      </c>
      <c r="AI2074" s="43" t="str">
        <f ca="1">_xll.BInterpol('Base IPCA'!$C$3:$C$13,'Base IPCA'!$E$3:$E$13,AH2074,"Cubic","Extrapolate=Linear","MultiX=Average","Skip=True","Sort=True")</f>
        <v>#N/A Invalid Parameter: Interpolation value</v>
      </c>
      <c r="AJ2074" s="43" t="str">
        <f ca="1"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6"/>
        <v>#REF!</v>
      </c>
      <c r="AI2075" s="43" t="str">
        <f ca="1">_xll.BInterpol('Base IPCA'!$C$3:$C$13,'Base IPCA'!$E$3:$E$13,AH2075,"Cubic","Extrapolate=Linear","MultiX=Average","Skip=True","Sort=True")</f>
        <v>#N/A Invalid Parameter: Interpolation value</v>
      </c>
      <c r="AJ2075" s="43" t="str">
        <f ca="1"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6"/>
        <v>#REF!</v>
      </c>
      <c r="AI2076" s="43" t="str">
        <f ca="1">_xll.BInterpol('Base IPCA'!$C$3:$C$13,'Base IPCA'!$E$3:$E$13,AH2076,"Cubic","Extrapolate=Linear","MultiX=Average","Skip=True","Sort=True")</f>
        <v>#N/A Invalid Parameter: Interpolation value</v>
      </c>
      <c r="AJ2076" s="43" t="str">
        <f ca="1"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6"/>
        <v>#REF!</v>
      </c>
      <c r="AI2077" s="43" t="str">
        <f ca="1">_xll.BInterpol('Base IPCA'!$C$3:$C$13,'Base IPCA'!$E$3:$E$13,AH2077,"Cubic","Extrapolate=Linear","MultiX=Average","Skip=True","Sort=True")</f>
        <v>#N/A Invalid Parameter: Interpolation value</v>
      </c>
      <c r="AJ2077" s="43" t="str">
        <f ca="1"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6"/>
        <v>#REF!</v>
      </c>
      <c r="AI2078" s="43" t="str">
        <f ca="1">_xll.BInterpol('Base IPCA'!$C$3:$C$13,'Base IPCA'!$E$3:$E$13,AH2078,"Cubic","Extrapolate=Linear","MultiX=Average","Skip=True","Sort=True")</f>
        <v>#N/A Invalid Parameter: Interpolation value</v>
      </c>
      <c r="AJ2078" s="43" t="str">
        <f ca="1"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6"/>
        <v>#REF!</v>
      </c>
      <c r="AI2079" s="43" t="str">
        <f ca="1">_xll.BInterpol('Base IPCA'!$C$3:$C$13,'Base IPCA'!$E$3:$E$13,AH2079,"Cubic","Extrapolate=Linear","MultiX=Average","Skip=True","Sort=True")</f>
        <v>#N/A Invalid Parameter: Interpolation value</v>
      </c>
      <c r="AJ2079" s="43" t="str">
        <f ca="1"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6"/>
        <v>#REF!</v>
      </c>
      <c r="AI2080" s="43" t="str">
        <f ca="1">_xll.BInterpol('Base IPCA'!$C$3:$C$13,'Base IPCA'!$E$3:$E$13,AH2080,"Cubic","Extrapolate=Linear","MultiX=Average","Skip=True","Sort=True")</f>
        <v>#N/A Invalid Parameter: Interpolation value</v>
      </c>
      <c r="AJ2080" s="43" t="str">
        <f ca="1"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6"/>
        <v>#REF!</v>
      </c>
      <c r="AI2081" s="43" t="str">
        <f ca="1">_xll.BInterpol('Base IPCA'!$C$3:$C$13,'Base IPCA'!$E$3:$E$13,AH2081,"Cubic","Extrapolate=Linear","MultiX=Average","Skip=True","Sort=True")</f>
        <v>#N/A Invalid Parameter: Interpolation value</v>
      </c>
      <c r="AJ2081" s="43" t="str">
        <f ca="1"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6"/>
        <v>#REF!</v>
      </c>
      <c r="AI2082" s="43" t="str">
        <f ca="1">_xll.BInterpol('Base IPCA'!$C$3:$C$13,'Base IPCA'!$E$3:$E$13,AH2082,"Cubic","Extrapolate=Linear","MultiX=Average","Skip=True","Sort=True")</f>
        <v>#N/A Invalid Parameter: Interpolation value</v>
      </c>
      <c r="AJ2082" s="43" t="str">
        <f ca="1"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6"/>
        <v>#REF!</v>
      </c>
      <c r="AI2083" s="43" t="str">
        <f ca="1">_xll.BInterpol('Base IPCA'!$C$3:$C$13,'Base IPCA'!$E$3:$E$13,AH2083,"Cubic","Extrapolate=Linear","MultiX=Average","Skip=True","Sort=True")</f>
        <v>#N/A Invalid Parameter: Interpolation value</v>
      </c>
      <c r="AJ2083" s="43" t="str">
        <f ca="1"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6"/>
        <v>#REF!</v>
      </c>
      <c r="AI2084" s="43" t="str">
        <f ca="1">_xll.BInterpol('Base IPCA'!$C$3:$C$13,'Base IPCA'!$E$3:$E$13,AH2084,"Cubic","Extrapolate=Linear","MultiX=Average","Skip=True","Sort=True")</f>
        <v>#N/A Invalid Parameter: Interpolation value</v>
      </c>
      <c r="AJ2084" s="43" t="str">
        <f ca="1"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6"/>
        <v>#REF!</v>
      </c>
      <c r="AI2085" s="43" t="str">
        <f ca="1">_xll.BInterpol('Base IPCA'!$C$3:$C$13,'Base IPCA'!$E$3:$E$13,AH2085,"Cubic","Extrapolate=Linear","MultiX=Average","Skip=True","Sort=True")</f>
        <v>#N/A Invalid Parameter: Interpolation value</v>
      </c>
      <c r="AJ2085" s="43" t="str">
        <f ca="1"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6"/>
        <v>#REF!</v>
      </c>
      <c r="AI2086" s="43" t="str">
        <f ca="1">_xll.BInterpol('Base IPCA'!$C$3:$C$13,'Base IPCA'!$E$3:$E$13,AH2086,"Cubic","Extrapolate=Linear","MultiX=Average","Skip=True","Sort=True")</f>
        <v>#N/A Invalid Parameter: Interpolation value</v>
      </c>
      <c r="AJ2086" s="43" t="str">
        <f ca="1"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6"/>
        <v>#REF!</v>
      </c>
      <c r="AI2087" s="43" t="str">
        <f ca="1">_xll.BInterpol('Base IPCA'!$C$3:$C$13,'Base IPCA'!$E$3:$E$13,AH2087,"Cubic","Extrapolate=Linear","MultiX=Average","Skip=True","Sort=True")</f>
        <v>#N/A Invalid Parameter: Interpolation value</v>
      </c>
      <c r="AJ2087" s="43" t="str">
        <f ca="1"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6"/>
        <v>#REF!</v>
      </c>
      <c r="AI2088" s="43" t="str">
        <f ca="1">_xll.BInterpol('Base IPCA'!$C$3:$C$13,'Base IPCA'!$E$3:$E$13,AH2088,"Cubic","Extrapolate=Linear","MultiX=Average","Skip=True","Sort=True")</f>
        <v>#N/A Invalid Parameter: Interpolation value</v>
      </c>
      <c r="AJ2088" s="43" t="str">
        <f ca="1"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6"/>
        <v>#REF!</v>
      </c>
      <c r="AI2089" s="43" t="str">
        <f ca="1">_xll.BInterpol('Base IPCA'!$C$3:$C$13,'Base IPCA'!$E$3:$E$13,AH2089,"Cubic","Extrapolate=Linear","MultiX=Average","Skip=True","Sort=True")</f>
        <v>#N/A Invalid Parameter: Interpolation value</v>
      </c>
      <c r="AJ2089" s="43" t="str">
        <f ca="1"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6"/>
        <v>#REF!</v>
      </c>
      <c r="AI2090" s="43" t="str">
        <f ca="1">_xll.BInterpol('Base IPCA'!$C$3:$C$13,'Base IPCA'!$E$3:$E$13,AH2090,"Cubic","Extrapolate=Linear","MultiX=Average","Skip=True","Sort=True")</f>
        <v>#N/A Invalid Parameter: Interpolation value</v>
      </c>
      <c r="AJ2090" s="43" t="str">
        <f ca="1"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6"/>
        <v>#REF!</v>
      </c>
      <c r="AI2091" s="43" t="str">
        <f ca="1">_xll.BInterpol('Base IPCA'!$C$3:$C$13,'Base IPCA'!$E$3:$E$13,AH2091,"Cubic","Extrapolate=Linear","MultiX=Average","Skip=True","Sort=True")</f>
        <v>#N/A Invalid Parameter: Interpolation value</v>
      </c>
      <c r="AJ2091" s="43" t="str">
        <f ca="1"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6"/>
        <v>#REF!</v>
      </c>
      <c r="AI2092" s="43" t="str">
        <f ca="1">_xll.BInterpol('Base IPCA'!$C$3:$C$13,'Base IPCA'!$E$3:$E$13,AH2092,"Cubic","Extrapolate=Linear","MultiX=Average","Skip=True","Sort=True")</f>
        <v>#N/A Invalid Parameter: Interpolation value</v>
      </c>
      <c r="AJ2092" s="43" t="str">
        <f ca="1"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6"/>
        <v>#REF!</v>
      </c>
      <c r="AI2093" s="43" t="str">
        <f ca="1">_xll.BInterpol('Base IPCA'!$C$3:$C$13,'Base IPCA'!$E$3:$E$13,AH2093,"Cubic","Extrapolate=Linear","MultiX=Average","Skip=True","Sort=True")</f>
        <v>#N/A Invalid Parameter: Interpolation value</v>
      </c>
      <c r="AJ2093" s="43" t="str">
        <f ca="1"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6"/>
        <v>#REF!</v>
      </c>
      <c r="AI2094" s="43" t="str">
        <f ca="1">_xll.BInterpol('Base IPCA'!$C$3:$C$13,'Base IPCA'!$E$3:$E$13,AH2094,"Cubic","Extrapolate=Linear","MultiX=Average","Skip=True","Sort=True")</f>
        <v>#N/A Invalid Parameter: Interpolation value</v>
      </c>
      <c r="AJ2094" s="43" t="str">
        <f ca="1"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6"/>
        <v>#REF!</v>
      </c>
      <c r="AI2095" s="43" t="str">
        <f ca="1">_xll.BInterpol('Base IPCA'!$C$3:$C$13,'Base IPCA'!$E$3:$E$13,AH2095,"Cubic","Extrapolate=Linear","MultiX=Average","Skip=True","Sort=True")</f>
        <v>#N/A Invalid Parameter: Interpolation value</v>
      </c>
      <c r="AJ2095" s="43" t="str">
        <f ca="1"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6"/>
        <v>#REF!</v>
      </c>
      <c r="AI2096" s="43" t="str">
        <f ca="1">_xll.BInterpol('Base IPCA'!$C$3:$C$13,'Base IPCA'!$E$3:$E$13,AH2096,"Cubic","Extrapolate=Linear","MultiX=Average","Skip=True","Sort=True")</f>
        <v>#N/A Invalid Parameter: Interpolation value</v>
      </c>
      <c r="AJ2096" s="43" t="str">
        <f ca="1"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6"/>
        <v>#REF!</v>
      </c>
      <c r="AI2097" s="43" t="str">
        <f ca="1">_xll.BInterpol('Base IPCA'!$C$3:$C$13,'Base IPCA'!$E$3:$E$13,AH2097,"Cubic","Extrapolate=Linear","MultiX=Average","Skip=True","Sort=True")</f>
        <v>#N/A Invalid Parameter: Interpolation value</v>
      </c>
      <c r="AJ2097" s="43" t="str">
        <f ca="1"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6"/>
        <v>#REF!</v>
      </c>
      <c r="AI2098" s="43" t="str">
        <f ca="1">_xll.BInterpol('Base IPCA'!$C$3:$C$13,'Base IPCA'!$E$3:$E$13,AH2098,"Cubic","Extrapolate=Linear","MultiX=Average","Skip=True","Sort=True")</f>
        <v>#N/A Invalid Parameter: Interpolation value</v>
      </c>
      <c r="AJ2098" s="43" t="str">
        <f ca="1"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6"/>
        <v>#REF!</v>
      </c>
      <c r="AI2099" s="43" t="str">
        <f ca="1">_xll.BInterpol('Base IPCA'!$C$3:$C$13,'Base IPCA'!$E$3:$E$13,AH2099,"Cubic","Extrapolate=Linear","MultiX=Average","Skip=True","Sort=True")</f>
        <v>#N/A Invalid Parameter: Interpolation value</v>
      </c>
      <c r="AJ2099" s="43" t="str">
        <f ca="1"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6"/>
        <v>#REF!</v>
      </c>
      <c r="AI2100" s="43" t="str">
        <f ca="1">_xll.BInterpol('Base IPCA'!$C$3:$C$13,'Base IPCA'!$E$3:$E$13,AH2100,"Cubic","Extrapolate=Linear","MultiX=Average","Skip=True","Sort=True")</f>
        <v>#N/A Invalid Parameter: Interpolation value</v>
      </c>
      <c r="AJ2100" s="43" t="str">
        <f ca="1"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6"/>
        <v>#REF!</v>
      </c>
      <c r="AI2101" s="43" t="str">
        <f ca="1">_xll.BInterpol('Base IPCA'!$C$3:$C$13,'Base IPCA'!$E$3:$E$13,AH2101,"Cubic","Extrapolate=Linear","MultiX=Average","Skip=True","Sort=True")</f>
        <v>#N/A Invalid Parameter: Interpolation value</v>
      </c>
      <c r="AJ2101" s="43" t="str">
        <f ca="1"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6"/>
        <v>#REF!</v>
      </c>
      <c r="AI2102" s="43" t="str">
        <f ca="1">_xll.BInterpol('Base IPCA'!$C$3:$C$13,'Base IPCA'!$E$3:$E$13,AH2102,"Cubic","Extrapolate=Linear","MultiX=Average","Skip=True","Sort=True")</f>
        <v>#N/A Invalid Parameter: Interpolation value</v>
      </c>
      <c r="AJ2102" s="43" t="str">
        <f ca="1"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6"/>
        <v>#REF!</v>
      </c>
      <c r="AI2103" s="43" t="str">
        <f ca="1">_xll.BInterpol('Base IPCA'!$C$3:$C$13,'Base IPCA'!$E$3:$E$13,AH2103,"Cubic","Extrapolate=Linear","MultiX=Average","Skip=True","Sort=True")</f>
        <v>#N/A Invalid Parameter: Interpolation value</v>
      </c>
      <c r="AJ2103" s="43" t="str">
        <f ca="1"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6"/>
        <v>#REF!</v>
      </c>
      <c r="AI2104" s="43" t="str">
        <f ca="1">_xll.BInterpol('Base IPCA'!$C$3:$C$13,'Base IPCA'!$E$3:$E$13,AH2104,"Cubic","Extrapolate=Linear","MultiX=Average","Skip=True","Sort=True")</f>
        <v>#N/A Invalid Parameter: Interpolation value</v>
      </c>
      <c r="AJ2104" s="43" t="str">
        <f ca="1"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6"/>
        <v>#REF!</v>
      </c>
      <c r="AI2105" s="43" t="str">
        <f ca="1">_xll.BInterpol('Base IPCA'!$C$3:$C$13,'Base IPCA'!$E$3:$E$13,AH2105,"Cubic","Extrapolate=Linear","MultiX=Average","Skip=True","Sort=True")</f>
        <v>#N/A Invalid Parameter: Interpolation value</v>
      </c>
      <c r="AJ2105" s="43" t="str">
        <f ca="1"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6"/>
        <v>#REF!</v>
      </c>
      <c r="AI2106" s="43" t="str">
        <f ca="1">_xll.BInterpol('Base IPCA'!$C$3:$C$13,'Base IPCA'!$E$3:$E$13,AH2106,"Cubic","Extrapolate=Linear","MultiX=Average","Skip=True","Sort=True")</f>
        <v>#N/A Invalid Parameter: Interpolation value</v>
      </c>
      <c r="AJ2106" s="43" t="str">
        <f ca="1"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6"/>
        <v>#REF!</v>
      </c>
      <c r="AI2107" s="43" t="str">
        <f ca="1">_xll.BInterpol('Base IPCA'!$C$3:$C$13,'Base IPCA'!$E$3:$E$13,AH2107,"Cubic","Extrapolate=Linear","MultiX=Average","Skip=True","Sort=True")</f>
        <v>#N/A Invalid Parameter: Interpolation value</v>
      </c>
      <c r="AJ2107" s="43" t="str">
        <f ca="1"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6"/>
        <v>#REF!</v>
      </c>
      <c r="AI2108" s="43" t="str">
        <f ca="1">_xll.BInterpol('Base IPCA'!$C$3:$C$13,'Base IPCA'!$E$3:$E$13,AH2108,"Cubic","Extrapolate=Linear","MultiX=Average","Skip=True","Sort=True")</f>
        <v>#N/A Invalid Parameter: Interpolation value</v>
      </c>
      <c r="AJ2108" s="43" t="str">
        <f ca="1"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6"/>
        <v>#REF!</v>
      </c>
      <c r="AI2109" s="43" t="str">
        <f ca="1">_xll.BInterpol('Base IPCA'!$C$3:$C$13,'Base IPCA'!$E$3:$E$13,AH2109,"Cubic","Extrapolate=Linear","MultiX=Average","Skip=True","Sort=True")</f>
        <v>#N/A Invalid Parameter: Interpolation value</v>
      </c>
      <c r="AJ2109" s="43" t="str">
        <f ca="1"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6"/>
        <v>#REF!</v>
      </c>
      <c r="AI2110" s="43" t="str">
        <f ca="1">_xll.BInterpol('Base IPCA'!$C$3:$C$13,'Base IPCA'!$E$3:$E$13,AH2110,"Cubic","Extrapolate=Linear","MultiX=Average","Skip=True","Sort=True")</f>
        <v>#N/A Invalid Parameter: Interpolation value</v>
      </c>
      <c r="AJ2110" s="43" t="str">
        <f ca="1"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6"/>
        <v>#REF!</v>
      </c>
      <c r="AI2111" s="43" t="str">
        <f ca="1">_xll.BInterpol('Base IPCA'!$C$3:$C$13,'Base IPCA'!$E$3:$E$13,AH2111,"Cubic","Extrapolate=Linear","MultiX=Average","Skip=True","Sort=True")</f>
        <v>#N/A Invalid Parameter: Interpolation value</v>
      </c>
      <c r="AJ2111" s="43" t="str">
        <f ca="1"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6"/>
        <v>#REF!</v>
      </c>
      <c r="AI2112" s="43" t="str">
        <f ca="1">_xll.BInterpol('Base IPCA'!$C$3:$C$13,'Base IPCA'!$E$3:$E$13,AH2112,"Cubic","Extrapolate=Linear","MultiX=Average","Skip=True","Sort=True")</f>
        <v>#N/A Invalid Parameter: Interpolation value</v>
      </c>
      <c r="AJ2112" s="43" t="str">
        <f ca="1"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6"/>
        <v>#REF!</v>
      </c>
      <c r="AI2113" s="43" t="str">
        <f ca="1">_xll.BInterpol('Base IPCA'!$C$3:$C$13,'Base IPCA'!$E$3:$E$13,AH2113,"Cubic","Extrapolate=Linear","MultiX=Average","Skip=True","Sort=True")</f>
        <v>#N/A Invalid Parameter: Interpolation value</v>
      </c>
      <c r="AJ2113" s="43" t="str">
        <f ca="1"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6"/>
        <v>#REF!</v>
      </c>
      <c r="AI2114" s="43" t="str">
        <f ca="1">_xll.BInterpol('Base IPCA'!$C$3:$C$13,'Base IPCA'!$E$3:$E$13,AH2114,"Cubic","Extrapolate=Linear","MultiX=Average","Skip=True","Sort=True")</f>
        <v>#N/A Invalid Parameter: Interpolation value</v>
      </c>
      <c r="AJ2114" s="43" t="str">
        <f ca="1"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6"/>
        <v>#REF!</v>
      </c>
      <c r="AI2115" s="43" t="str">
        <f ca="1">_xll.BInterpol('Base IPCA'!$C$3:$C$13,'Base IPCA'!$E$3:$E$13,AH2115,"Cubic","Extrapolate=Linear","MultiX=Average","Skip=True","Sort=True")</f>
        <v>#N/A Invalid Parameter: Interpolation value</v>
      </c>
      <c r="AJ2115" s="43" t="str">
        <f ca="1"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6"/>
        <v>#REF!</v>
      </c>
      <c r="AI2116" s="43" t="str">
        <f ca="1">_xll.BInterpol('Base IPCA'!$C$3:$C$13,'Base IPCA'!$E$3:$E$13,AH2116,"Cubic","Extrapolate=Linear","MultiX=Average","Skip=True","Sort=True")</f>
        <v>#N/A Invalid Parameter: Interpolation value</v>
      </c>
      <c r="AJ2116" s="43" t="str">
        <f ca="1"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6"/>
        <v>#REF!</v>
      </c>
      <c r="AI2117" s="43" t="str">
        <f ca="1">_xll.BInterpol('Base IPCA'!$C$3:$C$13,'Base IPCA'!$E$3:$E$13,AH2117,"Cubic","Extrapolate=Linear","MultiX=Average","Skip=True","Sort=True")</f>
        <v>#N/A Invalid Parameter: Interpolation value</v>
      </c>
      <c r="AJ2117" s="43" t="str">
        <f ca="1"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7">AH2117+1</f>
        <v>#REF!</v>
      </c>
      <c r="AI2118" s="43" t="str">
        <f ca="1">_xll.BInterpol('Base IPCA'!$C$3:$C$13,'Base IPCA'!$E$3:$E$13,AH2118,"Cubic","Extrapolate=Linear","MultiX=Average","Skip=True","Sort=True")</f>
        <v>#N/A Invalid Parameter: Interpolation value</v>
      </c>
      <c r="AJ2118" s="43" t="str">
        <f ca="1"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7"/>
        <v>#REF!</v>
      </c>
      <c r="AI2119" s="43" t="str">
        <f ca="1">_xll.BInterpol('Base IPCA'!$C$3:$C$13,'Base IPCA'!$E$3:$E$13,AH2119,"Cubic","Extrapolate=Linear","MultiX=Average","Skip=True","Sort=True")</f>
        <v>#N/A Invalid Parameter: Interpolation value</v>
      </c>
      <c r="AJ2119" s="43" t="str">
        <f ca="1"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7"/>
        <v>#REF!</v>
      </c>
      <c r="AI2120" s="43" t="str">
        <f ca="1">_xll.BInterpol('Base IPCA'!$C$3:$C$13,'Base IPCA'!$E$3:$E$13,AH2120,"Cubic","Extrapolate=Linear","MultiX=Average","Skip=True","Sort=True")</f>
        <v>#N/A Invalid Parameter: Interpolation value</v>
      </c>
      <c r="AJ2120" s="43" t="str">
        <f ca="1"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7"/>
        <v>#REF!</v>
      </c>
      <c r="AI2121" s="43" t="str">
        <f ca="1">_xll.BInterpol('Base IPCA'!$C$3:$C$13,'Base IPCA'!$E$3:$E$13,AH2121,"Cubic","Extrapolate=Linear","MultiX=Average","Skip=True","Sort=True")</f>
        <v>#N/A Invalid Parameter: Interpolation value</v>
      </c>
      <c r="AJ2121" s="43" t="str">
        <f ca="1"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7"/>
        <v>#REF!</v>
      </c>
      <c r="AI2122" s="43" t="str">
        <f ca="1">_xll.BInterpol('Base IPCA'!$C$3:$C$13,'Base IPCA'!$E$3:$E$13,AH2122,"Cubic","Extrapolate=Linear","MultiX=Average","Skip=True","Sort=True")</f>
        <v>#N/A Invalid Parameter: Interpolation value</v>
      </c>
      <c r="AJ2122" s="43" t="str">
        <f ca="1"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7"/>
        <v>#REF!</v>
      </c>
      <c r="AI2123" s="43" t="str">
        <f ca="1">_xll.BInterpol('Base IPCA'!$C$3:$C$13,'Base IPCA'!$E$3:$E$13,AH2123,"Cubic","Extrapolate=Linear","MultiX=Average","Skip=True","Sort=True")</f>
        <v>#N/A Invalid Parameter: Interpolation value</v>
      </c>
      <c r="AJ2123" s="43" t="str">
        <f ca="1"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7"/>
        <v>#REF!</v>
      </c>
      <c r="AI2124" s="43" t="str">
        <f ca="1">_xll.BInterpol('Base IPCA'!$C$3:$C$13,'Base IPCA'!$E$3:$E$13,AH2124,"Cubic","Extrapolate=Linear","MultiX=Average","Skip=True","Sort=True")</f>
        <v>#N/A Invalid Parameter: Interpolation value</v>
      </c>
      <c r="AJ2124" s="43" t="str">
        <f ca="1"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7"/>
        <v>#REF!</v>
      </c>
      <c r="AI2125" s="43" t="str">
        <f ca="1">_xll.BInterpol('Base IPCA'!$C$3:$C$13,'Base IPCA'!$E$3:$E$13,AH2125,"Cubic","Extrapolate=Linear","MultiX=Average","Skip=True","Sort=True")</f>
        <v>#N/A Invalid Parameter: Interpolation value</v>
      </c>
      <c r="AJ2125" s="43" t="str">
        <f ca="1"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7"/>
        <v>#REF!</v>
      </c>
      <c r="AI2126" s="43" t="str">
        <f ca="1">_xll.BInterpol('Base IPCA'!$C$3:$C$13,'Base IPCA'!$E$3:$E$13,AH2126,"Cubic","Extrapolate=Linear","MultiX=Average","Skip=True","Sort=True")</f>
        <v>#N/A Invalid Parameter: Interpolation value</v>
      </c>
      <c r="AJ2126" s="43" t="str">
        <f ca="1"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7"/>
        <v>#REF!</v>
      </c>
      <c r="AI2127" s="43" t="str">
        <f ca="1">_xll.BInterpol('Base IPCA'!$C$3:$C$13,'Base IPCA'!$E$3:$E$13,AH2127,"Cubic","Extrapolate=Linear","MultiX=Average","Skip=True","Sort=True")</f>
        <v>#N/A Invalid Parameter: Interpolation value</v>
      </c>
      <c r="AJ2127" s="43" t="str">
        <f ca="1"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7"/>
        <v>#REF!</v>
      </c>
      <c r="AI2128" s="43" t="str">
        <f ca="1">_xll.BInterpol('Base IPCA'!$C$3:$C$13,'Base IPCA'!$E$3:$E$13,AH2128,"Cubic","Extrapolate=Linear","MultiX=Average","Skip=True","Sort=True")</f>
        <v>#N/A Invalid Parameter: Interpolation value</v>
      </c>
      <c r="AJ2128" s="43" t="str">
        <f ca="1"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7"/>
        <v>#REF!</v>
      </c>
      <c r="AI2129" s="43" t="str">
        <f ca="1">_xll.BInterpol('Base IPCA'!$C$3:$C$13,'Base IPCA'!$E$3:$E$13,AH2129,"Cubic","Extrapolate=Linear","MultiX=Average","Skip=True","Sort=True")</f>
        <v>#N/A Invalid Parameter: Interpolation value</v>
      </c>
      <c r="AJ2129" s="43" t="str">
        <f ca="1"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7"/>
        <v>#REF!</v>
      </c>
      <c r="AI2130" s="43" t="str">
        <f ca="1">_xll.BInterpol('Base IPCA'!$C$3:$C$13,'Base IPCA'!$E$3:$E$13,AH2130,"Cubic","Extrapolate=Linear","MultiX=Average","Skip=True","Sort=True")</f>
        <v>#N/A Invalid Parameter: Interpolation value</v>
      </c>
      <c r="AJ2130" s="43" t="str">
        <f ca="1"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7"/>
        <v>#REF!</v>
      </c>
      <c r="AI2131" s="43" t="str">
        <f ca="1">_xll.BInterpol('Base IPCA'!$C$3:$C$13,'Base IPCA'!$E$3:$E$13,AH2131,"Cubic","Extrapolate=Linear","MultiX=Average","Skip=True","Sort=True")</f>
        <v>#N/A Invalid Parameter: Interpolation value</v>
      </c>
      <c r="AJ2131" s="43" t="str">
        <f ca="1"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7"/>
        <v>#REF!</v>
      </c>
      <c r="AI2132" s="43" t="str">
        <f ca="1">_xll.BInterpol('Base IPCA'!$C$3:$C$13,'Base IPCA'!$E$3:$E$13,AH2132,"Cubic","Extrapolate=Linear","MultiX=Average","Skip=True","Sort=True")</f>
        <v>#N/A Invalid Parameter: Interpolation value</v>
      </c>
      <c r="AJ2132" s="43" t="str">
        <f ca="1"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7"/>
        <v>#REF!</v>
      </c>
      <c r="AI2133" s="43" t="str">
        <f ca="1">_xll.BInterpol('Base IPCA'!$C$3:$C$13,'Base IPCA'!$E$3:$E$13,AH2133,"Cubic","Extrapolate=Linear","MultiX=Average","Skip=True","Sort=True")</f>
        <v>#N/A Invalid Parameter: Interpolation value</v>
      </c>
      <c r="AJ2133" s="43" t="str">
        <f ca="1"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7"/>
        <v>#REF!</v>
      </c>
      <c r="AI2134" s="43" t="str">
        <f ca="1">_xll.BInterpol('Base IPCA'!$C$3:$C$13,'Base IPCA'!$E$3:$E$13,AH2134,"Cubic","Extrapolate=Linear","MultiX=Average","Skip=True","Sort=True")</f>
        <v>#N/A Invalid Parameter: Interpolation value</v>
      </c>
      <c r="AJ2134" s="43" t="str">
        <f ca="1"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7"/>
        <v>#REF!</v>
      </c>
      <c r="AI2135" s="43" t="str">
        <f ca="1">_xll.BInterpol('Base IPCA'!$C$3:$C$13,'Base IPCA'!$E$3:$E$13,AH2135,"Cubic","Extrapolate=Linear","MultiX=Average","Skip=True","Sort=True")</f>
        <v>#N/A Invalid Parameter: Interpolation value</v>
      </c>
      <c r="AJ2135" s="43" t="str">
        <f ca="1"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7"/>
        <v>#REF!</v>
      </c>
      <c r="AI2136" s="43" t="str">
        <f ca="1">_xll.BInterpol('Base IPCA'!$C$3:$C$13,'Base IPCA'!$E$3:$E$13,AH2136,"Cubic","Extrapolate=Linear","MultiX=Average","Skip=True","Sort=True")</f>
        <v>#N/A Invalid Parameter: Interpolation value</v>
      </c>
      <c r="AJ2136" s="43" t="str">
        <f ca="1"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7"/>
        <v>#REF!</v>
      </c>
      <c r="AI2137" s="43" t="str">
        <f ca="1">_xll.BInterpol('Base IPCA'!$C$3:$C$13,'Base IPCA'!$E$3:$E$13,AH2137,"Cubic","Extrapolate=Linear","MultiX=Average","Skip=True","Sort=True")</f>
        <v>#N/A Invalid Parameter: Interpolation value</v>
      </c>
      <c r="AJ2137" s="43" t="str">
        <f ca="1"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7"/>
        <v>#REF!</v>
      </c>
      <c r="AI2138" s="43" t="str">
        <f ca="1">_xll.BInterpol('Base IPCA'!$C$3:$C$13,'Base IPCA'!$E$3:$E$13,AH2138,"Cubic","Extrapolate=Linear","MultiX=Average","Skip=True","Sort=True")</f>
        <v>#N/A Invalid Parameter: Interpolation value</v>
      </c>
      <c r="AJ2138" s="43" t="str">
        <f ca="1"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7"/>
        <v>#REF!</v>
      </c>
      <c r="AI2139" s="43" t="str">
        <f ca="1">_xll.BInterpol('Base IPCA'!$C$3:$C$13,'Base IPCA'!$E$3:$E$13,AH2139,"Cubic","Extrapolate=Linear","MultiX=Average","Skip=True","Sort=True")</f>
        <v>#N/A Invalid Parameter: Interpolation value</v>
      </c>
      <c r="AJ2139" s="43" t="str">
        <f ca="1"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7"/>
        <v>#REF!</v>
      </c>
      <c r="AI2140" s="43" t="str">
        <f ca="1">_xll.BInterpol('Base IPCA'!$C$3:$C$13,'Base IPCA'!$E$3:$E$13,AH2140,"Cubic","Extrapolate=Linear","MultiX=Average","Skip=True","Sort=True")</f>
        <v>#N/A Invalid Parameter: Interpolation value</v>
      </c>
      <c r="AJ2140" s="43" t="str">
        <f ca="1"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7"/>
        <v>#REF!</v>
      </c>
      <c r="AI2141" s="43" t="str">
        <f ca="1">_xll.BInterpol('Base IPCA'!$C$3:$C$13,'Base IPCA'!$E$3:$E$13,AH2141,"Cubic","Extrapolate=Linear","MultiX=Average","Skip=True","Sort=True")</f>
        <v>#N/A Invalid Parameter: Interpolation value</v>
      </c>
      <c r="AJ2141" s="43" t="str">
        <f ca="1"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7"/>
        <v>#REF!</v>
      </c>
      <c r="AI2142" s="43" t="str">
        <f ca="1">_xll.BInterpol('Base IPCA'!$C$3:$C$13,'Base IPCA'!$E$3:$E$13,AH2142,"Cubic","Extrapolate=Linear","MultiX=Average","Skip=True","Sort=True")</f>
        <v>#N/A Invalid Parameter: Interpolation value</v>
      </c>
      <c r="AJ2142" s="43" t="str">
        <f ca="1"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7"/>
        <v>#REF!</v>
      </c>
      <c r="AI2143" s="43" t="str">
        <f ca="1">_xll.BInterpol('Base IPCA'!$C$3:$C$13,'Base IPCA'!$E$3:$E$13,AH2143,"Cubic","Extrapolate=Linear","MultiX=Average","Skip=True","Sort=True")</f>
        <v>#N/A Invalid Parameter: Interpolation value</v>
      </c>
      <c r="AJ2143" s="43" t="str">
        <f ca="1"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7"/>
        <v>#REF!</v>
      </c>
      <c r="AI2144" s="43" t="str">
        <f ca="1">_xll.BInterpol('Base IPCA'!$C$3:$C$13,'Base IPCA'!$E$3:$E$13,AH2144,"Cubic","Extrapolate=Linear","MultiX=Average","Skip=True","Sort=True")</f>
        <v>#N/A Invalid Parameter: Interpolation value</v>
      </c>
      <c r="AJ2144" s="43" t="str">
        <f ca="1"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7"/>
        <v>#REF!</v>
      </c>
      <c r="AI2145" s="43" t="str">
        <f ca="1">_xll.BInterpol('Base IPCA'!$C$3:$C$13,'Base IPCA'!$E$3:$E$13,AH2145,"Cubic","Extrapolate=Linear","MultiX=Average","Skip=True","Sort=True")</f>
        <v>#N/A Invalid Parameter: Interpolation value</v>
      </c>
      <c r="AJ2145" s="43" t="str">
        <f ca="1"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7"/>
        <v>#REF!</v>
      </c>
      <c r="AI2146" s="43" t="str">
        <f ca="1">_xll.BInterpol('Base IPCA'!$C$3:$C$13,'Base IPCA'!$E$3:$E$13,AH2146,"Cubic","Extrapolate=Linear","MultiX=Average","Skip=True","Sort=True")</f>
        <v>#N/A Invalid Parameter: Interpolation value</v>
      </c>
      <c r="AJ2146" s="43" t="str">
        <f ca="1"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7"/>
        <v>#REF!</v>
      </c>
      <c r="AI2147" s="43" t="str">
        <f ca="1">_xll.BInterpol('Base IPCA'!$C$3:$C$13,'Base IPCA'!$E$3:$E$13,AH2147,"Cubic","Extrapolate=Linear","MultiX=Average","Skip=True","Sort=True")</f>
        <v>#N/A Invalid Parameter: Interpolation value</v>
      </c>
      <c r="AJ2147" s="43" t="str">
        <f ca="1"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7"/>
        <v>#REF!</v>
      </c>
      <c r="AI2148" s="43" t="str">
        <f ca="1">_xll.BInterpol('Base IPCA'!$C$3:$C$13,'Base IPCA'!$E$3:$E$13,AH2148,"Cubic","Extrapolate=Linear","MultiX=Average","Skip=True","Sort=True")</f>
        <v>#N/A Invalid Parameter: Interpolation value</v>
      </c>
      <c r="AJ2148" s="43" t="str">
        <f ca="1"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7"/>
        <v>#REF!</v>
      </c>
      <c r="AI2149" s="43" t="str">
        <f ca="1">_xll.BInterpol('Base IPCA'!$C$3:$C$13,'Base IPCA'!$E$3:$E$13,AH2149,"Cubic","Extrapolate=Linear","MultiX=Average","Skip=True","Sort=True")</f>
        <v>#N/A Invalid Parameter: Interpolation value</v>
      </c>
      <c r="AJ2149" s="43" t="str">
        <f ca="1"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7"/>
        <v>#REF!</v>
      </c>
      <c r="AI2150" s="43" t="str">
        <f ca="1">_xll.BInterpol('Base IPCA'!$C$3:$C$13,'Base IPCA'!$E$3:$E$13,AH2150,"Cubic","Extrapolate=Linear","MultiX=Average","Skip=True","Sort=True")</f>
        <v>#N/A Invalid Parameter: Interpolation value</v>
      </c>
      <c r="AJ2150" s="43" t="str">
        <f ca="1"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7"/>
        <v>#REF!</v>
      </c>
      <c r="AI2151" s="43" t="str">
        <f ca="1">_xll.BInterpol('Base IPCA'!$C$3:$C$13,'Base IPCA'!$E$3:$E$13,AH2151,"Cubic","Extrapolate=Linear","MultiX=Average","Skip=True","Sort=True")</f>
        <v>#N/A Invalid Parameter: Interpolation value</v>
      </c>
      <c r="AJ2151" s="43" t="str">
        <f ca="1"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7"/>
        <v>#REF!</v>
      </c>
      <c r="AI2152" s="43" t="str">
        <f ca="1">_xll.BInterpol('Base IPCA'!$C$3:$C$13,'Base IPCA'!$E$3:$E$13,AH2152,"Cubic","Extrapolate=Linear","MultiX=Average","Skip=True","Sort=True")</f>
        <v>#N/A Invalid Parameter: Interpolation value</v>
      </c>
      <c r="AJ2152" s="43" t="str">
        <f ca="1"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7"/>
        <v>#REF!</v>
      </c>
      <c r="AI2153" s="43" t="str">
        <f ca="1">_xll.BInterpol('Base IPCA'!$C$3:$C$13,'Base IPCA'!$E$3:$E$13,AH2153,"Cubic","Extrapolate=Linear","MultiX=Average","Skip=True","Sort=True")</f>
        <v>#N/A Invalid Parameter: Interpolation value</v>
      </c>
      <c r="AJ2153" s="43" t="str">
        <f ca="1"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7"/>
        <v>#REF!</v>
      </c>
      <c r="AI2154" s="43" t="str">
        <f ca="1">_xll.BInterpol('Base IPCA'!$C$3:$C$13,'Base IPCA'!$E$3:$E$13,AH2154,"Cubic","Extrapolate=Linear","MultiX=Average","Skip=True","Sort=True")</f>
        <v>#N/A Invalid Parameter: Interpolation value</v>
      </c>
      <c r="AJ2154" s="43" t="str">
        <f ca="1"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7"/>
        <v>#REF!</v>
      </c>
      <c r="AI2155" s="43" t="str">
        <f ca="1">_xll.BInterpol('Base IPCA'!$C$3:$C$13,'Base IPCA'!$E$3:$E$13,AH2155,"Cubic","Extrapolate=Linear","MultiX=Average","Skip=True","Sort=True")</f>
        <v>#N/A Invalid Parameter: Interpolation value</v>
      </c>
      <c r="AJ2155" s="43" t="str">
        <f ca="1"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7"/>
        <v>#REF!</v>
      </c>
      <c r="AI2156" s="43" t="str">
        <f ca="1">_xll.BInterpol('Base IPCA'!$C$3:$C$13,'Base IPCA'!$E$3:$E$13,AH2156,"Cubic","Extrapolate=Linear","MultiX=Average","Skip=True","Sort=True")</f>
        <v>#N/A Invalid Parameter: Interpolation value</v>
      </c>
      <c r="AJ2156" s="43" t="str">
        <f ca="1"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7"/>
        <v>#REF!</v>
      </c>
      <c r="AI2157" s="43" t="str">
        <f ca="1">_xll.BInterpol('Base IPCA'!$C$3:$C$13,'Base IPCA'!$E$3:$E$13,AH2157,"Cubic","Extrapolate=Linear","MultiX=Average","Skip=True","Sort=True")</f>
        <v>#N/A Invalid Parameter: Interpolation value</v>
      </c>
      <c r="AJ2157" s="43" t="str">
        <f ca="1"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7"/>
        <v>#REF!</v>
      </c>
      <c r="AI2158" s="43" t="str">
        <f ca="1">_xll.BInterpol('Base IPCA'!$C$3:$C$13,'Base IPCA'!$E$3:$E$13,AH2158,"Cubic","Extrapolate=Linear","MultiX=Average","Skip=True","Sort=True")</f>
        <v>#N/A Invalid Parameter: Interpolation value</v>
      </c>
      <c r="AJ2158" s="43" t="str">
        <f ca="1"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7"/>
        <v>#REF!</v>
      </c>
      <c r="AI2159" s="43" t="str">
        <f ca="1">_xll.BInterpol('Base IPCA'!$C$3:$C$13,'Base IPCA'!$E$3:$E$13,AH2159,"Cubic","Extrapolate=Linear","MultiX=Average","Skip=True","Sort=True")</f>
        <v>#N/A Invalid Parameter: Interpolation value</v>
      </c>
      <c r="AJ2159" s="43" t="str">
        <f ca="1"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7"/>
        <v>#REF!</v>
      </c>
      <c r="AI2160" s="43" t="str">
        <f ca="1">_xll.BInterpol('Base IPCA'!$C$3:$C$13,'Base IPCA'!$E$3:$E$13,AH2160,"Cubic","Extrapolate=Linear","MultiX=Average","Skip=True","Sort=True")</f>
        <v>#N/A Invalid Parameter: Interpolation value</v>
      </c>
      <c r="AJ2160" s="43" t="str">
        <f ca="1"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7"/>
        <v>#REF!</v>
      </c>
      <c r="AI2161" s="43" t="str">
        <f ca="1">_xll.BInterpol('Base IPCA'!$C$3:$C$13,'Base IPCA'!$E$3:$E$13,AH2161,"Cubic","Extrapolate=Linear","MultiX=Average","Skip=True","Sort=True")</f>
        <v>#N/A Invalid Parameter: Interpolation value</v>
      </c>
      <c r="AJ2161" s="43" t="str">
        <f ca="1"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7"/>
        <v>#REF!</v>
      </c>
      <c r="AI2162" s="43" t="str">
        <f ca="1">_xll.BInterpol('Base IPCA'!$C$3:$C$13,'Base IPCA'!$E$3:$E$13,AH2162,"Cubic","Extrapolate=Linear","MultiX=Average","Skip=True","Sort=True")</f>
        <v>#N/A Invalid Parameter: Interpolation value</v>
      </c>
      <c r="AJ2162" s="43" t="str">
        <f ca="1"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7"/>
        <v>#REF!</v>
      </c>
      <c r="AI2163" s="43" t="str">
        <f ca="1">_xll.BInterpol('Base IPCA'!$C$3:$C$13,'Base IPCA'!$E$3:$E$13,AH2163,"Cubic","Extrapolate=Linear","MultiX=Average","Skip=True","Sort=True")</f>
        <v>#N/A Invalid Parameter: Interpolation value</v>
      </c>
      <c r="AJ2163" s="43" t="str">
        <f ca="1"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7"/>
        <v>#REF!</v>
      </c>
      <c r="AI2164" s="43" t="str">
        <f ca="1">_xll.BInterpol('Base IPCA'!$C$3:$C$13,'Base IPCA'!$E$3:$E$13,AH2164,"Cubic","Extrapolate=Linear","MultiX=Average","Skip=True","Sort=True")</f>
        <v>#N/A Invalid Parameter: Interpolation value</v>
      </c>
      <c r="AJ2164" s="43" t="str">
        <f ca="1"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7"/>
        <v>#REF!</v>
      </c>
      <c r="AI2165" s="43" t="str">
        <f ca="1">_xll.BInterpol('Base IPCA'!$C$3:$C$13,'Base IPCA'!$E$3:$E$13,AH2165,"Cubic","Extrapolate=Linear","MultiX=Average","Skip=True","Sort=True")</f>
        <v>#N/A Invalid Parameter: Interpolation value</v>
      </c>
      <c r="AJ2165" s="43" t="str">
        <f ca="1"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7"/>
        <v>#REF!</v>
      </c>
      <c r="AI2166" s="43" t="str">
        <f ca="1">_xll.BInterpol('Base IPCA'!$C$3:$C$13,'Base IPCA'!$E$3:$E$13,AH2166,"Cubic","Extrapolate=Linear","MultiX=Average","Skip=True","Sort=True")</f>
        <v>#N/A Invalid Parameter: Interpolation value</v>
      </c>
      <c r="AJ2166" s="43" t="str">
        <f ca="1"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7"/>
        <v>#REF!</v>
      </c>
      <c r="AI2167" s="43" t="str">
        <f ca="1">_xll.BInterpol('Base IPCA'!$C$3:$C$13,'Base IPCA'!$E$3:$E$13,AH2167,"Cubic","Extrapolate=Linear","MultiX=Average","Skip=True","Sort=True")</f>
        <v>#N/A Invalid Parameter: Interpolation value</v>
      </c>
      <c r="AJ2167" s="43" t="str">
        <f ca="1"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7"/>
        <v>#REF!</v>
      </c>
      <c r="AI2168" s="43" t="str">
        <f ca="1">_xll.BInterpol('Base IPCA'!$C$3:$C$13,'Base IPCA'!$E$3:$E$13,AH2168,"Cubic","Extrapolate=Linear","MultiX=Average","Skip=True","Sort=True")</f>
        <v>#N/A Invalid Parameter: Interpolation value</v>
      </c>
      <c r="AJ2168" s="43" t="str">
        <f ca="1"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7"/>
        <v>#REF!</v>
      </c>
      <c r="AI2169" s="43" t="str">
        <f ca="1">_xll.BInterpol('Base IPCA'!$C$3:$C$13,'Base IPCA'!$E$3:$E$13,AH2169,"Cubic","Extrapolate=Linear","MultiX=Average","Skip=True","Sort=True")</f>
        <v>#N/A Invalid Parameter: Interpolation value</v>
      </c>
      <c r="AJ2169" s="43" t="str">
        <f ca="1"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7"/>
        <v>#REF!</v>
      </c>
      <c r="AI2170" s="43" t="str">
        <f ca="1">_xll.BInterpol('Base IPCA'!$C$3:$C$13,'Base IPCA'!$E$3:$E$13,AH2170,"Cubic","Extrapolate=Linear","MultiX=Average","Skip=True","Sort=True")</f>
        <v>#N/A Invalid Parameter: Interpolation value</v>
      </c>
      <c r="AJ2170" s="43" t="str">
        <f ca="1"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7"/>
        <v>#REF!</v>
      </c>
      <c r="AI2171" s="43" t="str">
        <f ca="1">_xll.BInterpol('Base IPCA'!$C$3:$C$13,'Base IPCA'!$E$3:$E$13,AH2171,"Cubic","Extrapolate=Linear","MultiX=Average","Skip=True","Sort=True")</f>
        <v>#N/A Invalid Parameter: Interpolation value</v>
      </c>
      <c r="AJ2171" s="43" t="str">
        <f ca="1"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7"/>
        <v>#REF!</v>
      </c>
      <c r="AI2172" s="43" t="str">
        <f ca="1">_xll.BInterpol('Base IPCA'!$C$3:$C$13,'Base IPCA'!$E$3:$E$13,AH2172,"Cubic","Extrapolate=Linear","MultiX=Average","Skip=True","Sort=True")</f>
        <v>#N/A Invalid Parameter: Interpolation value</v>
      </c>
      <c r="AJ2172" s="43" t="str">
        <f ca="1"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7"/>
        <v>#REF!</v>
      </c>
      <c r="AI2173" s="43" t="str">
        <f ca="1">_xll.BInterpol('Base IPCA'!$C$3:$C$13,'Base IPCA'!$E$3:$E$13,AH2173,"Cubic","Extrapolate=Linear","MultiX=Average","Skip=True","Sort=True")</f>
        <v>#N/A Invalid Parameter: Interpolation value</v>
      </c>
      <c r="AJ2173" s="43" t="str">
        <f ca="1"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7"/>
        <v>#REF!</v>
      </c>
      <c r="AI2174" s="43" t="str">
        <f ca="1">_xll.BInterpol('Base IPCA'!$C$3:$C$13,'Base IPCA'!$E$3:$E$13,AH2174,"Cubic","Extrapolate=Linear","MultiX=Average","Skip=True","Sort=True")</f>
        <v>#N/A Invalid Parameter: Interpolation value</v>
      </c>
      <c r="AJ2174" s="43" t="str">
        <f ca="1"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7"/>
        <v>#REF!</v>
      </c>
      <c r="AI2175" s="43" t="str">
        <f ca="1">_xll.BInterpol('Base IPCA'!$C$3:$C$13,'Base IPCA'!$E$3:$E$13,AH2175,"Cubic","Extrapolate=Linear","MultiX=Average","Skip=True","Sort=True")</f>
        <v>#N/A Invalid Parameter: Interpolation value</v>
      </c>
      <c r="AJ2175" s="43" t="str">
        <f ca="1"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7"/>
        <v>#REF!</v>
      </c>
      <c r="AI2176" s="43" t="str">
        <f ca="1">_xll.BInterpol('Base IPCA'!$C$3:$C$13,'Base IPCA'!$E$3:$E$13,AH2176,"Cubic","Extrapolate=Linear","MultiX=Average","Skip=True","Sort=True")</f>
        <v>#N/A Invalid Parameter: Interpolation value</v>
      </c>
      <c r="AJ2176" s="43" t="str">
        <f ca="1"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7"/>
        <v>#REF!</v>
      </c>
      <c r="AI2177" s="43" t="str">
        <f ca="1">_xll.BInterpol('Base IPCA'!$C$3:$C$13,'Base IPCA'!$E$3:$E$13,AH2177,"Cubic","Extrapolate=Linear","MultiX=Average","Skip=True","Sort=True")</f>
        <v>#N/A Invalid Parameter: Interpolation value</v>
      </c>
      <c r="AJ2177" s="43" t="str">
        <f ca="1"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7"/>
        <v>#REF!</v>
      </c>
      <c r="AI2178" s="43" t="str">
        <f ca="1">_xll.BInterpol('Base IPCA'!$C$3:$C$13,'Base IPCA'!$E$3:$E$13,AH2178,"Cubic","Extrapolate=Linear","MultiX=Average","Skip=True","Sort=True")</f>
        <v>#N/A Invalid Parameter: Interpolation value</v>
      </c>
      <c r="AJ2178" s="43" t="str">
        <f ca="1"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7"/>
        <v>#REF!</v>
      </c>
      <c r="AI2179" s="43" t="str">
        <f ca="1">_xll.BInterpol('Base IPCA'!$C$3:$C$13,'Base IPCA'!$E$3:$E$13,AH2179,"Cubic","Extrapolate=Linear","MultiX=Average","Skip=True","Sort=True")</f>
        <v>#N/A Invalid Parameter: Interpolation value</v>
      </c>
      <c r="AJ2179" s="43" t="str">
        <f ca="1"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7"/>
        <v>#REF!</v>
      </c>
      <c r="AI2180" s="43" t="str">
        <f ca="1">_xll.BInterpol('Base IPCA'!$C$3:$C$13,'Base IPCA'!$E$3:$E$13,AH2180,"Cubic","Extrapolate=Linear","MultiX=Average","Skip=True","Sort=True")</f>
        <v>#N/A Invalid Parameter: Interpolation value</v>
      </c>
      <c r="AJ2180" s="43" t="str">
        <f ca="1"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7"/>
        <v>#REF!</v>
      </c>
      <c r="AI2181" s="43" t="str">
        <f ca="1">_xll.BInterpol('Base IPCA'!$C$3:$C$13,'Base IPCA'!$E$3:$E$13,AH2181,"Cubic","Extrapolate=Linear","MultiX=Average","Skip=True","Sort=True")</f>
        <v>#N/A Invalid Parameter: Interpolation value</v>
      </c>
      <c r="AJ2181" s="43" t="str">
        <f ca="1"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8">AH2181+1</f>
        <v>#REF!</v>
      </c>
      <c r="AI2182" s="43" t="str">
        <f ca="1">_xll.BInterpol('Base IPCA'!$C$3:$C$13,'Base IPCA'!$E$3:$E$13,AH2182,"Cubic","Extrapolate=Linear","MultiX=Average","Skip=True","Sort=True")</f>
        <v>#N/A Invalid Parameter: Interpolation value</v>
      </c>
      <c r="AJ2182" s="43" t="str">
        <f ca="1"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8"/>
        <v>#REF!</v>
      </c>
      <c r="AI2183" s="43" t="str">
        <f ca="1">_xll.BInterpol('Base IPCA'!$C$3:$C$13,'Base IPCA'!$E$3:$E$13,AH2183,"Cubic","Extrapolate=Linear","MultiX=Average","Skip=True","Sort=True")</f>
        <v>#N/A Invalid Parameter: Interpolation value</v>
      </c>
      <c r="AJ2183" s="43" t="str">
        <f ca="1"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8"/>
        <v>#REF!</v>
      </c>
      <c r="AI2184" s="43" t="str">
        <f ca="1">_xll.BInterpol('Base IPCA'!$C$3:$C$13,'Base IPCA'!$E$3:$E$13,AH2184,"Cubic","Extrapolate=Linear","MultiX=Average","Skip=True","Sort=True")</f>
        <v>#N/A Invalid Parameter: Interpolation value</v>
      </c>
      <c r="AJ2184" s="43" t="str">
        <f ca="1"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8"/>
        <v>#REF!</v>
      </c>
      <c r="AI2185" s="43" t="str">
        <f ca="1">_xll.BInterpol('Base IPCA'!$C$3:$C$13,'Base IPCA'!$E$3:$E$13,AH2185,"Cubic","Extrapolate=Linear","MultiX=Average","Skip=True","Sort=True")</f>
        <v>#N/A Invalid Parameter: Interpolation value</v>
      </c>
      <c r="AJ2185" s="43" t="str">
        <f ca="1"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8"/>
        <v>#REF!</v>
      </c>
      <c r="AI2186" s="43" t="str">
        <f ca="1">_xll.BInterpol('Base IPCA'!$C$3:$C$13,'Base IPCA'!$E$3:$E$13,AH2186,"Cubic","Extrapolate=Linear","MultiX=Average","Skip=True","Sort=True")</f>
        <v>#N/A Invalid Parameter: Interpolation value</v>
      </c>
      <c r="AJ2186" s="43" t="str">
        <f ca="1"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8"/>
        <v>#REF!</v>
      </c>
      <c r="AI2187" s="43" t="str">
        <f ca="1">_xll.BInterpol('Base IPCA'!$C$3:$C$13,'Base IPCA'!$E$3:$E$13,AH2187,"Cubic","Extrapolate=Linear","MultiX=Average","Skip=True","Sort=True")</f>
        <v>#N/A Invalid Parameter: Interpolation value</v>
      </c>
      <c r="AJ2187" s="43" t="str">
        <f ca="1"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8"/>
        <v>#REF!</v>
      </c>
      <c r="AI2188" s="43" t="str">
        <f ca="1">_xll.BInterpol('Base IPCA'!$C$3:$C$13,'Base IPCA'!$E$3:$E$13,AH2188,"Cubic","Extrapolate=Linear","MultiX=Average","Skip=True","Sort=True")</f>
        <v>#N/A Invalid Parameter: Interpolation value</v>
      </c>
      <c r="AJ2188" s="43" t="str">
        <f ca="1"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8"/>
        <v>#REF!</v>
      </c>
      <c r="AI2189" s="43" t="str">
        <f ca="1">_xll.BInterpol('Base IPCA'!$C$3:$C$13,'Base IPCA'!$E$3:$E$13,AH2189,"Cubic","Extrapolate=Linear","MultiX=Average","Skip=True","Sort=True")</f>
        <v>#N/A Invalid Parameter: Interpolation value</v>
      </c>
      <c r="AJ2189" s="43" t="str">
        <f ca="1"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8"/>
        <v>#REF!</v>
      </c>
      <c r="AI2190" s="43" t="str">
        <f ca="1">_xll.BInterpol('Base IPCA'!$C$3:$C$13,'Base IPCA'!$E$3:$E$13,AH2190,"Cubic","Extrapolate=Linear","MultiX=Average","Skip=True","Sort=True")</f>
        <v>#N/A Invalid Parameter: Interpolation value</v>
      </c>
      <c r="AJ2190" s="43" t="str">
        <f ca="1"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8"/>
        <v>#REF!</v>
      </c>
      <c r="AI2191" s="43" t="str">
        <f ca="1">_xll.BInterpol('Base IPCA'!$C$3:$C$13,'Base IPCA'!$E$3:$E$13,AH2191,"Cubic","Extrapolate=Linear","MultiX=Average","Skip=True","Sort=True")</f>
        <v>#N/A Invalid Parameter: Interpolation value</v>
      </c>
      <c r="AJ2191" s="43" t="str">
        <f ca="1"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8"/>
        <v>#REF!</v>
      </c>
      <c r="AI2192" s="43" t="str">
        <f ca="1">_xll.BInterpol('Base IPCA'!$C$3:$C$13,'Base IPCA'!$E$3:$E$13,AH2192,"Cubic","Extrapolate=Linear","MultiX=Average","Skip=True","Sort=True")</f>
        <v>#N/A Invalid Parameter: Interpolation value</v>
      </c>
      <c r="AJ2192" s="43" t="str">
        <f ca="1"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8"/>
        <v>#REF!</v>
      </c>
      <c r="AI2193" s="43" t="str">
        <f ca="1">_xll.BInterpol('Base IPCA'!$C$3:$C$13,'Base IPCA'!$E$3:$E$13,AH2193,"Cubic","Extrapolate=Linear","MultiX=Average","Skip=True","Sort=True")</f>
        <v>#N/A Invalid Parameter: Interpolation value</v>
      </c>
      <c r="AJ2193" s="43" t="str">
        <f ca="1"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8"/>
        <v>#REF!</v>
      </c>
      <c r="AI2194" s="43" t="str">
        <f ca="1">_xll.BInterpol('Base IPCA'!$C$3:$C$13,'Base IPCA'!$E$3:$E$13,AH2194,"Cubic","Extrapolate=Linear","MultiX=Average","Skip=True","Sort=True")</f>
        <v>#N/A Invalid Parameter: Interpolation value</v>
      </c>
      <c r="AJ2194" s="43" t="str">
        <f ca="1"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8"/>
        <v>#REF!</v>
      </c>
      <c r="AI2195" s="43" t="str">
        <f ca="1">_xll.BInterpol('Base IPCA'!$C$3:$C$13,'Base IPCA'!$E$3:$E$13,AH2195,"Cubic","Extrapolate=Linear","MultiX=Average","Skip=True","Sort=True")</f>
        <v>#N/A Invalid Parameter: Interpolation value</v>
      </c>
      <c r="AJ2195" s="43" t="str">
        <f ca="1"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8"/>
        <v>#REF!</v>
      </c>
      <c r="AI2196" s="43" t="str">
        <f ca="1">_xll.BInterpol('Base IPCA'!$C$3:$C$13,'Base IPCA'!$E$3:$E$13,AH2196,"Cubic","Extrapolate=Linear","MultiX=Average","Skip=True","Sort=True")</f>
        <v>#N/A Invalid Parameter: Interpolation value</v>
      </c>
      <c r="AJ2196" s="43" t="str">
        <f ca="1"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8"/>
        <v>#REF!</v>
      </c>
      <c r="AI2197" s="43" t="str">
        <f ca="1">_xll.BInterpol('Base IPCA'!$C$3:$C$13,'Base IPCA'!$E$3:$E$13,AH2197,"Cubic","Extrapolate=Linear","MultiX=Average","Skip=True","Sort=True")</f>
        <v>#N/A Invalid Parameter: Interpolation value</v>
      </c>
      <c r="AJ2197" s="43" t="str">
        <f ca="1"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8"/>
        <v>#REF!</v>
      </c>
      <c r="AI2198" s="43" t="str">
        <f ca="1">_xll.BInterpol('Base IPCA'!$C$3:$C$13,'Base IPCA'!$E$3:$E$13,AH2198,"Cubic","Extrapolate=Linear","MultiX=Average","Skip=True","Sort=True")</f>
        <v>#N/A Invalid Parameter: Interpolation value</v>
      </c>
      <c r="AJ2198" s="43" t="str">
        <f ca="1"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8"/>
        <v>#REF!</v>
      </c>
      <c r="AI2199" s="43" t="str">
        <f ca="1">_xll.BInterpol('Base IPCA'!$C$3:$C$13,'Base IPCA'!$E$3:$E$13,AH2199,"Cubic","Extrapolate=Linear","MultiX=Average","Skip=True","Sort=True")</f>
        <v>#N/A Invalid Parameter: Interpolation value</v>
      </c>
      <c r="AJ2199" s="43" t="str">
        <f ca="1"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8"/>
        <v>#REF!</v>
      </c>
      <c r="AI2200" s="43" t="str">
        <f ca="1">_xll.BInterpol('Base IPCA'!$C$3:$C$13,'Base IPCA'!$E$3:$E$13,AH2200,"Cubic","Extrapolate=Linear","MultiX=Average","Skip=True","Sort=True")</f>
        <v>#N/A Invalid Parameter: Interpolation value</v>
      </c>
      <c r="AJ2200" s="43" t="str">
        <f ca="1"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8"/>
        <v>#REF!</v>
      </c>
      <c r="AI2201" s="43" t="str">
        <f ca="1">_xll.BInterpol('Base IPCA'!$C$3:$C$13,'Base IPCA'!$E$3:$E$13,AH2201,"Cubic","Extrapolate=Linear","MultiX=Average","Skip=True","Sort=True")</f>
        <v>#N/A Invalid Parameter: Interpolation value</v>
      </c>
      <c r="AJ2201" s="43" t="str">
        <f ca="1"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8"/>
        <v>#REF!</v>
      </c>
      <c r="AI2202" s="43" t="str">
        <f ca="1">_xll.BInterpol('Base IPCA'!$C$3:$C$13,'Base IPCA'!$E$3:$E$13,AH2202,"Cubic","Extrapolate=Linear","MultiX=Average","Skip=True","Sort=True")</f>
        <v>#N/A Invalid Parameter: Interpolation value</v>
      </c>
      <c r="AJ2202" s="43" t="str">
        <f ca="1"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8"/>
        <v>#REF!</v>
      </c>
      <c r="AI2203" s="43" t="str">
        <f ca="1">_xll.BInterpol('Base IPCA'!$C$3:$C$13,'Base IPCA'!$E$3:$E$13,AH2203,"Cubic","Extrapolate=Linear","MultiX=Average","Skip=True","Sort=True")</f>
        <v>#N/A Invalid Parameter: Interpolation value</v>
      </c>
      <c r="AJ2203" s="43" t="str">
        <f ca="1"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8"/>
        <v>#REF!</v>
      </c>
      <c r="AI2204" s="43" t="str">
        <f ca="1">_xll.BInterpol('Base IPCA'!$C$3:$C$13,'Base IPCA'!$E$3:$E$13,AH2204,"Cubic","Extrapolate=Linear","MultiX=Average","Skip=True","Sort=True")</f>
        <v>#N/A Invalid Parameter: Interpolation value</v>
      </c>
      <c r="AJ2204" s="43" t="str">
        <f ca="1"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8"/>
        <v>#REF!</v>
      </c>
      <c r="AI2205" s="43" t="str">
        <f ca="1">_xll.BInterpol('Base IPCA'!$C$3:$C$13,'Base IPCA'!$E$3:$E$13,AH2205,"Cubic","Extrapolate=Linear","MultiX=Average","Skip=True","Sort=True")</f>
        <v>#N/A Invalid Parameter: Interpolation value</v>
      </c>
      <c r="AJ2205" s="43" t="str">
        <f ca="1"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8"/>
        <v>#REF!</v>
      </c>
      <c r="AI2206" s="43" t="str">
        <f ca="1">_xll.BInterpol('Base IPCA'!$C$3:$C$13,'Base IPCA'!$E$3:$E$13,AH2206,"Cubic","Extrapolate=Linear","MultiX=Average","Skip=True","Sort=True")</f>
        <v>#N/A Invalid Parameter: Interpolation value</v>
      </c>
      <c r="AJ2206" s="43" t="str">
        <f ca="1"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8"/>
        <v>#REF!</v>
      </c>
      <c r="AI2207" s="43" t="str">
        <f ca="1">_xll.BInterpol('Base IPCA'!$C$3:$C$13,'Base IPCA'!$E$3:$E$13,AH2207,"Cubic","Extrapolate=Linear","MultiX=Average","Skip=True","Sort=True")</f>
        <v>#N/A Invalid Parameter: Interpolation value</v>
      </c>
      <c r="AJ2207" s="43" t="str">
        <f ca="1"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8"/>
        <v>#REF!</v>
      </c>
      <c r="AI2208" s="43" t="str">
        <f ca="1">_xll.BInterpol('Base IPCA'!$C$3:$C$13,'Base IPCA'!$E$3:$E$13,AH2208,"Cubic","Extrapolate=Linear","MultiX=Average","Skip=True","Sort=True")</f>
        <v>#N/A Invalid Parameter: Interpolation value</v>
      </c>
      <c r="AJ2208" s="43" t="str">
        <f ca="1"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8"/>
        <v>#REF!</v>
      </c>
      <c r="AI2209" s="43" t="str">
        <f ca="1">_xll.BInterpol('Base IPCA'!$C$3:$C$13,'Base IPCA'!$E$3:$E$13,AH2209,"Cubic","Extrapolate=Linear","MultiX=Average","Skip=True","Sort=True")</f>
        <v>#N/A Invalid Parameter: Interpolation value</v>
      </c>
      <c r="AJ2209" s="43" t="str">
        <f ca="1"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8"/>
        <v>#REF!</v>
      </c>
      <c r="AI2210" s="43" t="str">
        <f ca="1">_xll.BInterpol('Base IPCA'!$C$3:$C$13,'Base IPCA'!$E$3:$E$13,AH2210,"Cubic","Extrapolate=Linear","MultiX=Average","Skip=True","Sort=True")</f>
        <v>#N/A Invalid Parameter: Interpolation value</v>
      </c>
      <c r="AJ2210" s="43" t="str">
        <f ca="1"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8"/>
        <v>#REF!</v>
      </c>
      <c r="AI2211" s="43" t="str">
        <f ca="1">_xll.BInterpol('Base IPCA'!$C$3:$C$13,'Base IPCA'!$E$3:$E$13,AH2211,"Cubic","Extrapolate=Linear","MultiX=Average","Skip=True","Sort=True")</f>
        <v>#N/A Invalid Parameter: Interpolation value</v>
      </c>
      <c r="AJ2211" s="43" t="str">
        <f ca="1"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8"/>
        <v>#REF!</v>
      </c>
      <c r="AI2212" s="43" t="str">
        <f ca="1">_xll.BInterpol('Base IPCA'!$C$3:$C$13,'Base IPCA'!$E$3:$E$13,AH2212,"Cubic","Extrapolate=Linear","MultiX=Average","Skip=True","Sort=True")</f>
        <v>#N/A Invalid Parameter: Interpolation value</v>
      </c>
      <c r="AJ2212" s="43" t="str">
        <f ca="1"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8"/>
        <v>#REF!</v>
      </c>
      <c r="AI2213" s="43" t="str">
        <f ca="1">_xll.BInterpol('Base IPCA'!$C$3:$C$13,'Base IPCA'!$E$3:$E$13,AH2213,"Cubic","Extrapolate=Linear","MultiX=Average","Skip=True","Sort=True")</f>
        <v>#N/A Invalid Parameter: Interpolation value</v>
      </c>
      <c r="AJ2213" s="43" t="str">
        <f ca="1"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8"/>
        <v>#REF!</v>
      </c>
      <c r="AI2214" s="43" t="str">
        <f ca="1">_xll.BInterpol('Base IPCA'!$C$3:$C$13,'Base IPCA'!$E$3:$E$13,AH2214,"Cubic","Extrapolate=Linear","MultiX=Average","Skip=True","Sort=True")</f>
        <v>#N/A Invalid Parameter: Interpolation value</v>
      </c>
      <c r="AJ2214" s="43" t="str">
        <f ca="1"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8"/>
        <v>#REF!</v>
      </c>
      <c r="AI2215" s="43" t="str">
        <f ca="1">_xll.BInterpol('Base IPCA'!$C$3:$C$13,'Base IPCA'!$E$3:$E$13,AH2215,"Cubic","Extrapolate=Linear","MultiX=Average","Skip=True","Sort=True")</f>
        <v>#N/A Invalid Parameter: Interpolation value</v>
      </c>
      <c r="AJ2215" s="43" t="str">
        <f ca="1"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8"/>
        <v>#REF!</v>
      </c>
      <c r="AI2216" s="43" t="str">
        <f ca="1">_xll.BInterpol('Base IPCA'!$C$3:$C$13,'Base IPCA'!$E$3:$E$13,AH2216,"Cubic","Extrapolate=Linear","MultiX=Average","Skip=True","Sort=True")</f>
        <v>#N/A Invalid Parameter: Interpolation value</v>
      </c>
      <c r="AJ2216" s="43" t="str">
        <f ca="1"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8"/>
        <v>#REF!</v>
      </c>
      <c r="AI2217" s="43" t="str">
        <f ca="1">_xll.BInterpol('Base IPCA'!$C$3:$C$13,'Base IPCA'!$E$3:$E$13,AH2217,"Cubic","Extrapolate=Linear","MultiX=Average","Skip=True","Sort=True")</f>
        <v>#N/A Invalid Parameter: Interpolation value</v>
      </c>
      <c r="AJ2217" s="43" t="str">
        <f ca="1"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8"/>
        <v>#REF!</v>
      </c>
      <c r="AI2218" s="43" t="str">
        <f ca="1">_xll.BInterpol('Base IPCA'!$C$3:$C$13,'Base IPCA'!$E$3:$E$13,AH2218,"Cubic","Extrapolate=Linear","MultiX=Average","Skip=True","Sort=True")</f>
        <v>#N/A Invalid Parameter: Interpolation value</v>
      </c>
      <c r="AJ2218" s="43" t="str">
        <f ca="1"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8"/>
        <v>#REF!</v>
      </c>
      <c r="AI2219" s="43" t="str">
        <f ca="1">_xll.BInterpol('Base IPCA'!$C$3:$C$13,'Base IPCA'!$E$3:$E$13,AH2219,"Cubic","Extrapolate=Linear","MultiX=Average","Skip=True","Sort=True")</f>
        <v>#N/A Invalid Parameter: Interpolation value</v>
      </c>
      <c r="AJ2219" s="43" t="str">
        <f ca="1"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8"/>
        <v>#REF!</v>
      </c>
      <c r="AI2220" s="43" t="str">
        <f ca="1">_xll.BInterpol('Base IPCA'!$C$3:$C$13,'Base IPCA'!$E$3:$E$13,AH2220,"Cubic","Extrapolate=Linear","MultiX=Average","Skip=True","Sort=True")</f>
        <v>#N/A Invalid Parameter: Interpolation value</v>
      </c>
      <c r="AJ2220" s="43" t="str">
        <f ca="1"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8"/>
        <v>#REF!</v>
      </c>
      <c r="AI2221" s="43" t="str">
        <f ca="1">_xll.BInterpol('Base IPCA'!$C$3:$C$13,'Base IPCA'!$E$3:$E$13,AH2221,"Cubic","Extrapolate=Linear","MultiX=Average","Skip=True","Sort=True")</f>
        <v>#N/A Invalid Parameter: Interpolation value</v>
      </c>
      <c r="AJ2221" s="43" t="str">
        <f ca="1"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8"/>
        <v>#REF!</v>
      </c>
      <c r="AI2222" s="43" t="str">
        <f ca="1">_xll.BInterpol('Base IPCA'!$C$3:$C$13,'Base IPCA'!$E$3:$E$13,AH2222,"Cubic","Extrapolate=Linear","MultiX=Average","Skip=True","Sort=True")</f>
        <v>#N/A Invalid Parameter: Interpolation value</v>
      </c>
      <c r="AJ2222" s="43" t="str">
        <f ca="1"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8"/>
        <v>#REF!</v>
      </c>
      <c r="AI2223" s="43" t="str">
        <f ca="1">_xll.BInterpol('Base IPCA'!$C$3:$C$13,'Base IPCA'!$E$3:$E$13,AH2223,"Cubic","Extrapolate=Linear","MultiX=Average","Skip=True","Sort=True")</f>
        <v>#N/A Invalid Parameter: Interpolation value</v>
      </c>
      <c r="AJ2223" s="43" t="str">
        <f ca="1"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8"/>
        <v>#REF!</v>
      </c>
      <c r="AI2224" s="43" t="str">
        <f ca="1">_xll.BInterpol('Base IPCA'!$C$3:$C$13,'Base IPCA'!$E$3:$E$13,AH2224,"Cubic","Extrapolate=Linear","MultiX=Average","Skip=True","Sort=True")</f>
        <v>#N/A Invalid Parameter: Interpolation value</v>
      </c>
      <c r="AJ2224" s="43" t="str">
        <f ca="1"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8"/>
        <v>#REF!</v>
      </c>
      <c r="AI2225" s="43" t="str">
        <f ca="1">_xll.BInterpol('Base IPCA'!$C$3:$C$13,'Base IPCA'!$E$3:$E$13,AH2225,"Cubic","Extrapolate=Linear","MultiX=Average","Skip=True","Sort=True")</f>
        <v>#N/A Invalid Parameter: Interpolation value</v>
      </c>
      <c r="AJ2225" s="43" t="str">
        <f ca="1"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8"/>
        <v>#REF!</v>
      </c>
      <c r="AI2226" s="43" t="str">
        <f ca="1">_xll.BInterpol('Base IPCA'!$C$3:$C$13,'Base IPCA'!$E$3:$E$13,AH2226,"Cubic","Extrapolate=Linear","MultiX=Average","Skip=True","Sort=True")</f>
        <v>#N/A Invalid Parameter: Interpolation value</v>
      </c>
      <c r="AJ2226" s="43" t="str">
        <f ca="1"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8"/>
        <v>#REF!</v>
      </c>
      <c r="AI2227" s="43" t="str">
        <f ca="1">_xll.BInterpol('Base IPCA'!$C$3:$C$13,'Base IPCA'!$E$3:$E$13,AH2227,"Cubic","Extrapolate=Linear","MultiX=Average","Skip=True","Sort=True")</f>
        <v>#N/A Invalid Parameter: Interpolation value</v>
      </c>
      <c r="AJ2227" s="43" t="str">
        <f ca="1"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8"/>
        <v>#REF!</v>
      </c>
      <c r="AI2228" s="43" t="str">
        <f ca="1">_xll.BInterpol('Base IPCA'!$C$3:$C$13,'Base IPCA'!$E$3:$E$13,AH2228,"Cubic","Extrapolate=Linear","MultiX=Average","Skip=True","Sort=True")</f>
        <v>#N/A Invalid Parameter: Interpolation value</v>
      </c>
      <c r="AJ2228" s="43" t="str">
        <f ca="1"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8"/>
        <v>#REF!</v>
      </c>
      <c r="AI2229" s="43" t="str">
        <f ca="1">_xll.BInterpol('Base IPCA'!$C$3:$C$13,'Base IPCA'!$E$3:$E$13,AH2229,"Cubic","Extrapolate=Linear","MultiX=Average","Skip=True","Sort=True")</f>
        <v>#N/A Invalid Parameter: Interpolation value</v>
      </c>
      <c r="AJ2229" s="43" t="str">
        <f ca="1"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8"/>
        <v>#REF!</v>
      </c>
      <c r="AI2230" s="43" t="str">
        <f ca="1">_xll.BInterpol('Base IPCA'!$C$3:$C$13,'Base IPCA'!$E$3:$E$13,AH2230,"Cubic","Extrapolate=Linear","MultiX=Average","Skip=True","Sort=True")</f>
        <v>#N/A Invalid Parameter: Interpolation value</v>
      </c>
      <c r="AJ2230" s="43" t="str">
        <f ca="1"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8"/>
        <v>#REF!</v>
      </c>
      <c r="AI2231" s="43" t="str">
        <f ca="1">_xll.BInterpol('Base IPCA'!$C$3:$C$13,'Base IPCA'!$E$3:$E$13,AH2231,"Cubic","Extrapolate=Linear","MultiX=Average","Skip=True","Sort=True")</f>
        <v>#N/A Invalid Parameter: Interpolation value</v>
      </c>
      <c r="AJ2231" s="43" t="str">
        <f ca="1"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8"/>
        <v>#REF!</v>
      </c>
      <c r="AI2232" s="43" t="str">
        <f ca="1">_xll.BInterpol('Base IPCA'!$C$3:$C$13,'Base IPCA'!$E$3:$E$13,AH2232,"Cubic","Extrapolate=Linear","MultiX=Average","Skip=True","Sort=True")</f>
        <v>#N/A Invalid Parameter: Interpolation value</v>
      </c>
      <c r="AJ2232" s="43" t="str">
        <f ca="1"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8"/>
        <v>#REF!</v>
      </c>
      <c r="AI2233" s="43" t="str">
        <f ca="1">_xll.BInterpol('Base IPCA'!$C$3:$C$13,'Base IPCA'!$E$3:$E$13,AH2233,"Cubic","Extrapolate=Linear","MultiX=Average","Skip=True","Sort=True")</f>
        <v>#N/A Invalid Parameter: Interpolation value</v>
      </c>
      <c r="AJ2233" s="43" t="str">
        <f ca="1"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8"/>
        <v>#REF!</v>
      </c>
      <c r="AI2234" s="43" t="str">
        <f ca="1">_xll.BInterpol('Base IPCA'!$C$3:$C$13,'Base IPCA'!$E$3:$E$13,AH2234,"Cubic","Extrapolate=Linear","MultiX=Average","Skip=True","Sort=True")</f>
        <v>#N/A Invalid Parameter: Interpolation value</v>
      </c>
      <c r="AJ2234" s="43" t="str">
        <f ca="1"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8"/>
        <v>#REF!</v>
      </c>
      <c r="AI2235" s="43" t="str">
        <f ca="1">_xll.BInterpol('Base IPCA'!$C$3:$C$13,'Base IPCA'!$E$3:$E$13,AH2235,"Cubic","Extrapolate=Linear","MultiX=Average","Skip=True","Sort=True")</f>
        <v>#N/A Invalid Parameter: Interpolation value</v>
      </c>
      <c r="AJ2235" s="43" t="str">
        <f ca="1"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8"/>
        <v>#REF!</v>
      </c>
      <c r="AI2236" s="43" t="str">
        <f ca="1">_xll.BInterpol('Base IPCA'!$C$3:$C$13,'Base IPCA'!$E$3:$E$13,AH2236,"Cubic","Extrapolate=Linear","MultiX=Average","Skip=True","Sort=True")</f>
        <v>#N/A Invalid Parameter: Interpolation value</v>
      </c>
      <c r="AJ2236" s="43" t="str">
        <f ca="1"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8"/>
        <v>#REF!</v>
      </c>
      <c r="AI2237" s="43" t="str">
        <f ca="1">_xll.BInterpol('Base IPCA'!$C$3:$C$13,'Base IPCA'!$E$3:$E$13,AH2237,"Cubic","Extrapolate=Linear","MultiX=Average","Skip=True","Sort=True")</f>
        <v>#N/A Invalid Parameter: Interpolation value</v>
      </c>
      <c r="AJ2237" s="43" t="str">
        <f ca="1"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8"/>
        <v>#REF!</v>
      </c>
      <c r="AI2238" s="43" t="str">
        <f ca="1">_xll.BInterpol('Base IPCA'!$C$3:$C$13,'Base IPCA'!$E$3:$E$13,AH2238,"Cubic","Extrapolate=Linear","MultiX=Average","Skip=True","Sort=True")</f>
        <v>#N/A Invalid Parameter: Interpolation value</v>
      </c>
      <c r="AJ2238" s="43" t="str">
        <f ca="1"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8"/>
        <v>#REF!</v>
      </c>
      <c r="AI2239" s="43" t="str">
        <f ca="1">_xll.BInterpol('Base IPCA'!$C$3:$C$13,'Base IPCA'!$E$3:$E$13,AH2239,"Cubic","Extrapolate=Linear","MultiX=Average","Skip=True","Sort=True")</f>
        <v>#N/A Invalid Parameter: Interpolation value</v>
      </c>
      <c r="AJ2239" s="43" t="str">
        <f ca="1"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8"/>
        <v>#REF!</v>
      </c>
      <c r="AI2240" s="43" t="str">
        <f ca="1">_xll.BInterpol('Base IPCA'!$C$3:$C$13,'Base IPCA'!$E$3:$E$13,AH2240,"Cubic","Extrapolate=Linear","MultiX=Average","Skip=True","Sort=True")</f>
        <v>#N/A Invalid Parameter: Interpolation value</v>
      </c>
      <c r="AJ2240" s="43" t="str">
        <f ca="1"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8"/>
        <v>#REF!</v>
      </c>
      <c r="AI2241" s="43" t="str">
        <f ca="1">_xll.BInterpol('Base IPCA'!$C$3:$C$13,'Base IPCA'!$E$3:$E$13,AH2241,"Cubic","Extrapolate=Linear","MultiX=Average","Skip=True","Sort=True")</f>
        <v>#N/A Invalid Parameter: Interpolation value</v>
      </c>
      <c r="AJ2241" s="43" t="str">
        <f ca="1"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8"/>
        <v>#REF!</v>
      </c>
      <c r="AI2242" s="43" t="str">
        <f ca="1">_xll.BInterpol('Base IPCA'!$C$3:$C$13,'Base IPCA'!$E$3:$E$13,AH2242,"Cubic","Extrapolate=Linear","MultiX=Average","Skip=True","Sort=True")</f>
        <v>#N/A Invalid Parameter: Interpolation value</v>
      </c>
      <c r="AJ2242" s="43" t="str">
        <f ca="1"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8"/>
        <v>#REF!</v>
      </c>
      <c r="AI2243" s="43" t="str">
        <f ca="1">_xll.BInterpol('Base IPCA'!$C$3:$C$13,'Base IPCA'!$E$3:$E$13,AH2243,"Cubic","Extrapolate=Linear","MultiX=Average","Skip=True","Sort=True")</f>
        <v>#N/A Invalid Parameter: Interpolation value</v>
      </c>
      <c r="AJ2243" s="43" t="str">
        <f ca="1"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8"/>
        <v>#REF!</v>
      </c>
      <c r="AI2244" s="43" t="str">
        <f ca="1">_xll.BInterpol('Base IPCA'!$C$3:$C$13,'Base IPCA'!$E$3:$E$13,AH2244,"Cubic","Extrapolate=Linear","MultiX=Average","Skip=True","Sort=True")</f>
        <v>#N/A Invalid Parameter: Interpolation value</v>
      </c>
      <c r="AJ2244" s="43" t="str">
        <f ca="1"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8"/>
        <v>#REF!</v>
      </c>
      <c r="AI2245" s="43" t="str">
        <f ca="1">_xll.BInterpol('Base IPCA'!$C$3:$C$13,'Base IPCA'!$E$3:$E$13,AH2245,"Cubic","Extrapolate=Linear","MultiX=Average","Skip=True","Sort=True")</f>
        <v>#N/A Invalid Parameter: Interpolation value</v>
      </c>
      <c r="AJ2245" s="43" t="str">
        <f ca="1"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9">AH2245+1</f>
        <v>#REF!</v>
      </c>
      <c r="AI2246" s="43" t="str">
        <f ca="1">_xll.BInterpol('Base IPCA'!$C$3:$C$13,'Base IPCA'!$E$3:$E$13,AH2246,"Cubic","Extrapolate=Linear","MultiX=Average","Skip=True","Sort=True")</f>
        <v>#N/A Invalid Parameter: Interpolation value</v>
      </c>
      <c r="AJ2246" s="43" t="str">
        <f ca="1"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9"/>
        <v>#REF!</v>
      </c>
      <c r="AI2247" s="43" t="str">
        <f ca="1">_xll.BInterpol('Base IPCA'!$C$3:$C$13,'Base IPCA'!$E$3:$E$13,AH2247,"Cubic","Extrapolate=Linear","MultiX=Average","Skip=True","Sort=True")</f>
        <v>#N/A Invalid Parameter: Interpolation value</v>
      </c>
      <c r="AJ2247" s="43" t="str">
        <f ca="1"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9"/>
        <v>#REF!</v>
      </c>
      <c r="AI2248" s="43" t="str">
        <f ca="1">_xll.BInterpol('Base IPCA'!$C$3:$C$13,'Base IPCA'!$E$3:$E$13,AH2248,"Cubic","Extrapolate=Linear","MultiX=Average","Skip=True","Sort=True")</f>
        <v>#N/A Invalid Parameter: Interpolation value</v>
      </c>
      <c r="AJ2248" s="43" t="str">
        <f ca="1"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9"/>
        <v>#REF!</v>
      </c>
      <c r="AI2249" s="43" t="str">
        <f ca="1">_xll.BInterpol('Base IPCA'!$C$3:$C$13,'Base IPCA'!$E$3:$E$13,AH2249,"Cubic","Extrapolate=Linear","MultiX=Average","Skip=True","Sort=True")</f>
        <v>#N/A Invalid Parameter: Interpolation value</v>
      </c>
      <c r="AJ2249" s="43" t="str">
        <f ca="1"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9"/>
        <v>#REF!</v>
      </c>
      <c r="AI2250" s="43" t="str">
        <f ca="1">_xll.BInterpol('Base IPCA'!$C$3:$C$13,'Base IPCA'!$E$3:$E$13,AH2250,"Cubic","Extrapolate=Linear","MultiX=Average","Skip=True","Sort=True")</f>
        <v>#N/A Invalid Parameter: Interpolation value</v>
      </c>
      <c r="AJ2250" s="43" t="str">
        <f ca="1"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9"/>
        <v>#REF!</v>
      </c>
      <c r="AI2251" s="43" t="str">
        <f ca="1">_xll.BInterpol('Base IPCA'!$C$3:$C$13,'Base IPCA'!$E$3:$E$13,AH2251,"Cubic","Extrapolate=Linear","MultiX=Average","Skip=True","Sort=True")</f>
        <v>#N/A Invalid Parameter: Interpolation value</v>
      </c>
      <c r="AJ2251" s="43" t="str">
        <f ca="1"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9"/>
        <v>#REF!</v>
      </c>
      <c r="AI2252" s="43" t="str">
        <f ca="1">_xll.BInterpol('Base IPCA'!$C$3:$C$13,'Base IPCA'!$E$3:$E$13,AH2252,"Cubic","Extrapolate=Linear","MultiX=Average","Skip=True","Sort=True")</f>
        <v>#N/A Invalid Parameter: Interpolation value</v>
      </c>
      <c r="AJ2252" s="43" t="str">
        <f ca="1"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9"/>
        <v>#REF!</v>
      </c>
      <c r="AI2253" s="43" t="str">
        <f ca="1">_xll.BInterpol('Base IPCA'!$C$3:$C$13,'Base IPCA'!$E$3:$E$13,AH2253,"Cubic","Extrapolate=Linear","MultiX=Average","Skip=True","Sort=True")</f>
        <v>#N/A Invalid Parameter: Interpolation value</v>
      </c>
      <c r="AJ2253" s="43" t="str">
        <f ca="1"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9"/>
        <v>#REF!</v>
      </c>
      <c r="AI2254" s="43" t="str">
        <f ca="1">_xll.BInterpol('Base IPCA'!$C$3:$C$13,'Base IPCA'!$E$3:$E$13,AH2254,"Cubic","Extrapolate=Linear","MultiX=Average","Skip=True","Sort=True")</f>
        <v>#N/A Invalid Parameter: Interpolation value</v>
      </c>
      <c r="AJ2254" s="43" t="str">
        <f ca="1"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9"/>
        <v>#REF!</v>
      </c>
      <c r="AI2255" s="43" t="str">
        <f ca="1">_xll.BInterpol('Base IPCA'!$C$3:$C$13,'Base IPCA'!$E$3:$E$13,AH2255,"Cubic","Extrapolate=Linear","MultiX=Average","Skip=True","Sort=True")</f>
        <v>#N/A Invalid Parameter: Interpolation value</v>
      </c>
      <c r="AJ2255" s="43" t="str">
        <f ca="1"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9"/>
        <v>#REF!</v>
      </c>
      <c r="AI2256" s="43" t="str">
        <f ca="1">_xll.BInterpol('Base IPCA'!$C$3:$C$13,'Base IPCA'!$E$3:$E$13,AH2256,"Cubic","Extrapolate=Linear","MultiX=Average","Skip=True","Sort=True")</f>
        <v>#N/A Invalid Parameter: Interpolation value</v>
      </c>
      <c r="AJ2256" s="43" t="str">
        <f ca="1"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9"/>
        <v>#REF!</v>
      </c>
      <c r="AI2257" s="43" t="str">
        <f ca="1">_xll.BInterpol('Base IPCA'!$C$3:$C$13,'Base IPCA'!$E$3:$E$13,AH2257,"Cubic","Extrapolate=Linear","MultiX=Average","Skip=True","Sort=True")</f>
        <v>#N/A Invalid Parameter: Interpolation value</v>
      </c>
      <c r="AJ2257" s="43" t="str">
        <f ca="1"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9"/>
        <v>#REF!</v>
      </c>
      <c r="AI2258" s="43" t="str">
        <f ca="1">_xll.BInterpol('Base IPCA'!$C$3:$C$13,'Base IPCA'!$E$3:$E$13,AH2258,"Cubic","Extrapolate=Linear","MultiX=Average","Skip=True","Sort=True")</f>
        <v>#N/A Invalid Parameter: Interpolation value</v>
      </c>
      <c r="AJ2258" s="43" t="str">
        <f ca="1"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9"/>
        <v>#REF!</v>
      </c>
      <c r="AI2259" s="43" t="str">
        <f ca="1">_xll.BInterpol('Base IPCA'!$C$3:$C$13,'Base IPCA'!$E$3:$E$13,AH2259,"Cubic","Extrapolate=Linear","MultiX=Average","Skip=True","Sort=True")</f>
        <v>#N/A Invalid Parameter: Interpolation value</v>
      </c>
      <c r="AJ2259" s="43" t="str">
        <f ca="1"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9"/>
        <v>#REF!</v>
      </c>
      <c r="AI2260" s="43" t="str">
        <f ca="1">_xll.BInterpol('Base IPCA'!$C$3:$C$13,'Base IPCA'!$E$3:$E$13,AH2260,"Cubic","Extrapolate=Linear","MultiX=Average","Skip=True","Sort=True")</f>
        <v>#N/A Invalid Parameter: Interpolation value</v>
      </c>
      <c r="AJ2260" s="43" t="str">
        <f ca="1"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9"/>
        <v>#REF!</v>
      </c>
      <c r="AI2261" s="43" t="str">
        <f ca="1">_xll.BInterpol('Base IPCA'!$C$3:$C$13,'Base IPCA'!$E$3:$E$13,AH2261,"Cubic","Extrapolate=Linear","MultiX=Average","Skip=True","Sort=True")</f>
        <v>#N/A Invalid Parameter: Interpolation value</v>
      </c>
      <c r="AJ2261" s="43" t="str">
        <f ca="1"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9"/>
        <v>#REF!</v>
      </c>
      <c r="AI2262" s="43" t="str">
        <f ca="1">_xll.BInterpol('Base IPCA'!$C$3:$C$13,'Base IPCA'!$E$3:$E$13,AH2262,"Cubic","Extrapolate=Linear","MultiX=Average","Skip=True","Sort=True")</f>
        <v>#N/A Invalid Parameter: Interpolation value</v>
      </c>
      <c r="AJ2262" s="43" t="str">
        <f ca="1"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9"/>
        <v>#REF!</v>
      </c>
      <c r="AI2263" s="43" t="str">
        <f ca="1">_xll.BInterpol('Base IPCA'!$C$3:$C$13,'Base IPCA'!$E$3:$E$13,AH2263,"Cubic","Extrapolate=Linear","MultiX=Average","Skip=True","Sort=True")</f>
        <v>#N/A Invalid Parameter: Interpolation value</v>
      </c>
      <c r="AJ2263" s="43" t="str">
        <f ca="1"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9"/>
        <v>#REF!</v>
      </c>
      <c r="AI2264" s="43" t="str">
        <f ca="1">_xll.BInterpol('Base IPCA'!$C$3:$C$13,'Base IPCA'!$E$3:$E$13,AH2264,"Cubic","Extrapolate=Linear","MultiX=Average","Skip=True","Sort=True")</f>
        <v>#N/A Invalid Parameter: Interpolation value</v>
      </c>
      <c r="AJ2264" s="43" t="str">
        <f ca="1"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9"/>
        <v>#REF!</v>
      </c>
      <c r="AI2265" s="43" t="str">
        <f ca="1">_xll.BInterpol('Base IPCA'!$C$3:$C$13,'Base IPCA'!$E$3:$E$13,AH2265,"Cubic","Extrapolate=Linear","MultiX=Average","Skip=True","Sort=True")</f>
        <v>#N/A Invalid Parameter: Interpolation value</v>
      </c>
      <c r="AJ2265" s="43" t="str">
        <f ca="1"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9"/>
        <v>#REF!</v>
      </c>
      <c r="AI2266" s="43" t="str">
        <f ca="1">_xll.BInterpol('Base IPCA'!$C$3:$C$13,'Base IPCA'!$E$3:$E$13,AH2266,"Cubic","Extrapolate=Linear","MultiX=Average","Skip=True","Sort=True")</f>
        <v>#N/A Invalid Parameter: Interpolation value</v>
      </c>
      <c r="AJ2266" s="43" t="str">
        <f ca="1"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9"/>
        <v>#REF!</v>
      </c>
      <c r="AI2267" s="43" t="str">
        <f ca="1">_xll.BInterpol('Base IPCA'!$C$3:$C$13,'Base IPCA'!$E$3:$E$13,AH2267,"Cubic","Extrapolate=Linear","MultiX=Average","Skip=True","Sort=True")</f>
        <v>#N/A Invalid Parameter: Interpolation value</v>
      </c>
      <c r="AJ2267" s="43" t="str">
        <f ca="1"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9"/>
        <v>#REF!</v>
      </c>
      <c r="AI2268" s="43" t="str">
        <f ca="1">_xll.BInterpol('Base IPCA'!$C$3:$C$13,'Base IPCA'!$E$3:$E$13,AH2268,"Cubic","Extrapolate=Linear","MultiX=Average","Skip=True","Sort=True")</f>
        <v>#N/A Invalid Parameter: Interpolation value</v>
      </c>
      <c r="AJ2268" s="43" t="str">
        <f ca="1"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9"/>
        <v>#REF!</v>
      </c>
      <c r="AI2269" s="43" t="str">
        <f ca="1">_xll.BInterpol('Base IPCA'!$C$3:$C$13,'Base IPCA'!$E$3:$E$13,AH2269,"Cubic","Extrapolate=Linear","MultiX=Average","Skip=True","Sort=True")</f>
        <v>#N/A Invalid Parameter: Interpolation value</v>
      </c>
      <c r="AJ2269" s="43" t="str">
        <f ca="1"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9"/>
        <v>#REF!</v>
      </c>
      <c r="AI2270" s="43" t="str">
        <f ca="1">_xll.BInterpol('Base IPCA'!$C$3:$C$13,'Base IPCA'!$E$3:$E$13,AH2270,"Cubic","Extrapolate=Linear","MultiX=Average","Skip=True","Sort=True")</f>
        <v>#N/A Invalid Parameter: Interpolation value</v>
      </c>
      <c r="AJ2270" s="43" t="str">
        <f ca="1"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9"/>
        <v>#REF!</v>
      </c>
      <c r="AI2271" s="43" t="str">
        <f ca="1">_xll.BInterpol('Base IPCA'!$C$3:$C$13,'Base IPCA'!$E$3:$E$13,AH2271,"Cubic","Extrapolate=Linear","MultiX=Average","Skip=True","Sort=True")</f>
        <v>#N/A Invalid Parameter: Interpolation value</v>
      </c>
      <c r="AJ2271" s="43" t="str">
        <f ca="1"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9"/>
        <v>#REF!</v>
      </c>
      <c r="AI2272" s="43" t="str">
        <f ca="1">_xll.BInterpol('Base IPCA'!$C$3:$C$13,'Base IPCA'!$E$3:$E$13,AH2272,"Cubic","Extrapolate=Linear","MultiX=Average","Skip=True","Sort=True")</f>
        <v>#N/A Invalid Parameter: Interpolation value</v>
      </c>
      <c r="AJ2272" s="43" t="str">
        <f ca="1"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9"/>
        <v>#REF!</v>
      </c>
      <c r="AI2273" s="43" t="str">
        <f ca="1">_xll.BInterpol('Base IPCA'!$C$3:$C$13,'Base IPCA'!$E$3:$E$13,AH2273,"Cubic","Extrapolate=Linear","MultiX=Average","Skip=True","Sort=True")</f>
        <v>#N/A Invalid Parameter: Interpolation value</v>
      </c>
      <c r="AJ2273" s="43" t="str">
        <f ca="1"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9"/>
        <v>#REF!</v>
      </c>
      <c r="AI2274" s="43" t="str">
        <f ca="1">_xll.BInterpol('Base IPCA'!$C$3:$C$13,'Base IPCA'!$E$3:$E$13,AH2274,"Cubic","Extrapolate=Linear","MultiX=Average","Skip=True","Sort=True")</f>
        <v>#N/A Invalid Parameter: Interpolation value</v>
      </c>
      <c r="AJ2274" s="43" t="str">
        <f ca="1"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9"/>
        <v>#REF!</v>
      </c>
      <c r="AI2275" s="43" t="str">
        <f ca="1">_xll.BInterpol('Base IPCA'!$C$3:$C$13,'Base IPCA'!$E$3:$E$13,AH2275,"Cubic","Extrapolate=Linear","MultiX=Average","Skip=True","Sort=True")</f>
        <v>#N/A Invalid Parameter: Interpolation value</v>
      </c>
      <c r="AJ2275" s="43" t="str">
        <f ca="1"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9"/>
        <v>#REF!</v>
      </c>
      <c r="AI2276" s="43" t="str">
        <f ca="1">_xll.BInterpol('Base IPCA'!$C$3:$C$13,'Base IPCA'!$E$3:$E$13,AH2276,"Cubic","Extrapolate=Linear","MultiX=Average","Skip=True","Sort=True")</f>
        <v>#N/A Invalid Parameter: Interpolation value</v>
      </c>
      <c r="AJ2276" s="43" t="str">
        <f ca="1"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9"/>
        <v>#REF!</v>
      </c>
      <c r="AI2277" s="43" t="str">
        <f ca="1">_xll.BInterpol('Base IPCA'!$C$3:$C$13,'Base IPCA'!$E$3:$E$13,AH2277,"Cubic","Extrapolate=Linear","MultiX=Average","Skip=True","Sort=True")</f>
        <v>#N/A Invalid Parameter: Interpolation value</v>
      </c>
      <c r="AJ2277" s="43" t="str">
        <f ca="1"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9"/>
        <v>#REF!</v>
      </c>
      <c r="AI2278" s="43" t="str">
        <f ca="1">_xll.BInterpol('Base IPCA'!$C$3:$C$13,'Base IPCA'!$E$3:$E$13,AH2278,"Cubic","Extrapolate=Linear","MultiX=Average","Skip=True","Sort=True")</f>
        <v>#N/A Invalid Parameter: Interpolation value</v>
      </c>
      <c r="AJ2278" s="43" t="str">
        <f ca="1"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9"/>
        <v>#REF!</v>
      </c>
      <c r="AI2279" s="43" t="str">
        <f ca="1">_xll.BInterpol('Base IPCA'!$C$3:$C$13,'Base IPCA'!$E$3:$E$13,AH2279,"Cubic","Extrapolate=Linear","MultiX=Average","Skip=True","Sort=True")</f>
        <v>#N/A Invalid Parameter: Interpolation value</v>
      </c>
      <c r="AJ2279" s="43" t="str">
        <f ca="1"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9"/>
        <v>#REF!</v>
      </c>
      <c r="AI2280" s="43" t="str">
        <f ca="1">_xll.BInterpol('Base IPCA'!$C$3:$C$13,'Base IPCA'!$E$3:$E$13,AH2280,"Cubic","Extrapolate=Linear","MultiX=Average","Skip=True","Sort=True")</f>
        <v>#N/A Invalid Parameter: Interpolation value</v>
      </c>
      <c r="AJ2280" s="43" t="str">
        <f ca="1"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9"/>
        <v>#REF!</v>
      </c>
      <c r="AI2281" s="43" t="str">
        <f ca="1">_xll.BInterpol('Base IPCA'!$C$3:$C$13,'Base IPCA'!$E$3:$E$13,AH2281,"Cubic","Extrapolate=Linear","MultiX=Average","Skip=True","Sort=True")</f>
        <v>#N/A Invalid Parameter: Interpolation value</v>
      </c>
      <c r="AJ2281" s="43" t="str">
        <f ca="1"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9"/>
        <v>#REF!</v>
      </c>
      <c r="AI2282" s="43" t="str">
        <f ca="1">_xll.BInterpol('Base IPCA'!$C$3:$C$13,'Base IPCA'!$E$3:$E$13,AH2282,"Cubic","Extrapolate=Linear","MultiX=Average","Skip=True","Sort=True")</f>
        <v>#N/A Invalid Parameter: Interpolation value</v>
      </c>
      <c r="AJ2282" s="43" t="str">
        <f ca="1"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9"/>
        <v>#REF!</v>
      </c>
      <c r="AI2283" s="43" t="str">
        <f ca="1">_xll.BInterpol('Base IPCA'!$C$3:$C$13,'Base IPCA'!$E$3:$E$13,AH2283,"Cubic","Extrapolate=Linear","MultiX=Average","Skip=True","Sort=True")</f>
        <v>#N/A Invalid Parameter: Interpolation value</v>
      </c>
      <c r="AJ2283" s="43" t="str">
        <f ca="1"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9"/>
        <v>#REF!</v>
      </c>
      <c r="AI2284" s="43" t="str">
        <f ca="1">_xll.BInterpol('Base IPCA'!$C$3:$C$13,'Base IPCA'!$E$3:$E$13,AH2284,"Cubic","Extrapolate=Linear","MultiX=Average","Skip=True","Sort=True")</f>
        <v>#N/A Invalid Parameter: Interpolation value</v>
      </c>
      <c r="AJ2284" s="43" t="str">
        <f ca="1"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9"/>
        <v>#REF!</v>
      </c>
      <c r="AI2285" s="43" t="str">
        <f ca="1">_xll.BInterpol('Base IPCA'!$C$3:$C$13,'Base IPCA'!$E$3:$E$13,AH2285,"Cubic","Extrapolate=Linear","MultiX=Average","Skip=True","Sort=True")</f>
        <v>#N/A Invalid Parameter: Interpolation value</v>
      </c>
      <c r="AJ2285" s="43" t="str">
        <f ca="1"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9"/>
        <v>#REF!</v>
      </c>
      <c r="AI2286" s="43" t="str">
        <f ca="1">_xll.BInterpol('Base IPCA'!$C$3:$C$13,'Base IPCA'!$E$3:$E$13,AH2286,"Cubic","Extrapolate=Linear","MultiX=Average","Skip=True","Sort=True")</f>
        <v>#N/A Invalid Parameter: Interpolation value</v>
      </c>
      <c r="AJ2286" s="43" t="str">
        <f ca="1"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9"/>
        <v>#REF!</v>
      </c>
      <c r="AI2287" s="43" t="str">
        <f ca="1">_xll.BInterpol('Base IPCA'!$C$3:$C$13,'Base IPCA'!$E$3:$E$13,AH2287,"Cubic","Extrapolate=Linear","MultiX=Average","Skip=True","Sort=True")</f>
        <v>#N/A Invalid Parameter: Interpolation value</v>
      </c>
      <c r="AJ2287" s="43" t="str">
        <f ca="1"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9"/>
        <v>#REF!</v>
      </c>
      <c r="AI2288" s="43" t="str">
        <f ca="1">_xll.BInterpol('Base IPCA'!$C$3:$C$13,'Base IPCA'!$E$3:$E$13,AH2288,"Cubic","Extrapolate=Linear","MultiX=Average","Skip=True","Sort=True")</f>
        <v>#N/A Invalid Parameter: Interpolation value</v>
      </c>
      <c r="AJ2288" s="43" t="str">
        <f ca="1"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9"/>
        <v>#REF!</v>
      </c>
      <c r="AI2289" s="43" t="str">
        <f ca="1">_xll.BInterpol('Base IPCA'!$C$3:$C$13,'Base IPCA'!$E$3:$E$13,AH2289,"Cubic","Extrapolate=Linear","MultiX=Average","Skip=True","Sort=True")</f>
        <v>#N/A Invalid Parameter: Interpolation value</v>
      </c>
      <c r="AJ2289" s="43" t="str">
        <f ca="1"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9"/>
        <v>#REF!</v>
      </c>
      <c r="AI2290" s="43" t="str">
        <f ca="1">_xll.BInterpol('Base IPCA'!$C$3:$C$13,'Base IPCA'!$E$3:$E$13,AH2290,"Cubic","Extrapolate=Linear","MultiX=Average","Skip=True","Sort=True")</f>
        <v>#N/A Invalid Parameter: Interpolation value</v>
      </c>
      <c r="AJ2290" s="43" t="str">
        <f ca="1"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9"/>
        <v>#REF!</v>
      </c>
      <c r="AI2291" s="43" t="str">
        <f ca="1">_xll.BInterpol('Base IPCA'!$C$3:$C$13,'Base IPCA'!$E$3:$E$13,AH2291,"Cubic","Extrapolate=Linear","MultiX=Average","Skip=True","Sort=True")</f>
        <v>#N/A Invalid Parameter: Interpolation value</v>
      </c>
      <c r="AJ2291" s="43" t="str">
        <f ca="1"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9"/>
        <v>#REF!</v>
      </c>
      <c r="AI2292" s="43" t="str">
        <f ca="1">_xll.BInterpol('Base IPCA'!$C$3:$C$13,'Base IPCA'!$E$3:$E$13,AH2292,"Cubic","Extrapolate=Linear","MultiX=Average","Skip=True","Sort=True")</f>
        <v>#N/A Invalid Parameter: Interpolation value</v>
      </c>
      <c r="AJ2292" s="43" t="str">
        <f ca="1"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9"/>
        <v>#REF!</v>
      </c>
      <c r="AI2293" s="43" t="str">
        <f ca="1">_xll.BInterpol('Base IPCA'!$C$3:$C$13,'Base IPCA'!$E$3:$E$13,AH2293,"Cubic","Extrapolate=Linear","MultiX=Average","Skip=True","Sort=True")</f>
        <v>#N/A Invalid Parameter: Interpolation value</v>
      </c>
      <c r="AJ2293" s="43" t="str">
        <f ca="1"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9"/>
        <v>#REF!</v>
      </c>
      <c r="AI2294" s="43" t="str">
        <f ca="1">_xll.BInterpol('Base IPCA'!$C$3:$C$13,'Base IPCA'!$E$3:$E$13,AH2294,"Cubic","Extrapolate=Linear","MultiX=Average","Skip=True","Sort=True")</f>
        <v>#N/A Invalid Parameter: Interpolation value</v>
      </c>
      <c r="AJ2294" s="43" t="str">
        <f ca="1"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9"/>
        <v>#REF!</v>
      </c>
      <c r="AI2295" s="43" t="str">
        <f ca="1">_xll.BInterpol('Base IPCA'!$C$3:$C$13,'Base IPCA'!$E$3:$E$13,AH2295,"Cubic","Extrapolate=Linear","MultiX=Average","Skip=True","Sort=True")</f>
        <v>#N/A Invalid Parameter: Interpolation value</v>
      </c>
      <c r="AJ2295" s="43" t="str">
        <f ca="1"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9"/>
        <v>#REF!</v>
      </c>
      <c r="AI2296" s="43" t="str">
        <f ca="1">_xll.BInterpol('Base IPCA'!$C$3:$C$13,'Base IPCA'!$E$3:$E$13,AH2296,"Cubic","Extrapolate=Linear","MultiX=Average","Skip=True","Sort=True")</f>
        <v>#N/A Invalid Parameter: Interpolation value</v>
      </c>
      <c r="AJ2296" s="43" t="str">
        <f ca="1"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9"/>
        <v>#REF!</v>
      </c>
      <c r="AI2297" s="43" t="str">
        <f ca="1">_xll.BInterpol('Base IPCA'!$C$3:$C$13,'Base IPCA'!$E$3:$E$13,AH2297,"Cubic","Extrapolate=Linear","MultiX=Average","Skip=True","Sort=True")</f>
        <v>#N/A Invalid Parameter: Interpolation value</v>
      </c>
      <c r="AJ2297" s="43" t="str">
        <f ca="1"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9"/>
        <v>#REF!</v>
      </c>
      <c r="AI2298" s="43" t="str">
        <f ca="1">_xll.BInterpol('Base IPCA'!$C$3:$C$13,'Base IPCA'!$E$3:$E$13,AH2298,"Cubic","Extrapolate=Linear","MultiX=Average","Skip=True","Sort=True")</f>
        <v>#N/A Invalid Parameter: Interpolation value</v>
      </c>
      <c r="AJ2298" s="43" t="str">
        <f ca="1"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9"/>
        <v>#REF!</v>
      </c>
      <c r="AI2299" s="43" t="str">
        <f ca="1">_xll.BInterpol('Base IPCA'!$C$3:$C$13,'Base IPCA'!$E$3:$E$13,AH2299,"Cubic","Extrapolate=Linear","MultiX=Average","Skip=True","Sort=True")</f>
        <v>#N/A Invalid Parameter: Interpolation value</v>
      </c>
      <c r="AJ2299" s="43" t="str">
        <f ca="1"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9"/>
        <v>#REF!</v>
      </c>
      <c r="AI2300" s="43" t="str">
        <f ca="1">_xll.BInterpol('Base IPCA'!$C$3:$C$13,'Base IPCA'!$E$3:$E$13,AH2300,"Cubic","Extrapolate=Linear","MultiX=Average","Skip=True","Sort=True")</f>
        <v>#N/A Invalid Parameter: Interpolation value</v>
      </c>
      <c r="AJ2300" s="43" t="str">
        <f ca="1"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9"/>
        <v>#REF!</v>
      </c>
      <c r="AI2301" s="43" t="str">
        <f ca="1">_xll.BInterpol('Base IPCA'!$C$3:$C$13,'Base IPCA'!$E$3:$E$13,AH2301,"Cubic","Extrapolate=Linear","MultiX=Average","Skip=True","Sort=True")</f>
        <v>#N/A Invalid Parameter: Interpolation value</v>
      </c>
      <c r="AJ2301" s="43" t="str">
        <f ca="1"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9"/>
        <v>#REF!</v>
      </c>
      <c r="AI2302" s="43" t="str">
        <f ca="1">_xll.BInterpol('Base IPCA'!$C$3:$C$13,'Base IPCA'!$E$3:$E$13,AH2302,"Cubic","Extrapolate=Linear","MultiX=Average","Skip=True","Sort=True")</f>
        <v>#N/A Invalid Parameter: Interpolation value</v>
      </c>
      <c r="AJ2302" s="43" t="str">
        <f ca="1"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9"/>
        <v>#REF!</v>
      </c>
      <c r="AI2303" s="43" t="str">
        <f ca="1">_xll.BInterpol('Base IPCA'!$C$3:$C$13,'Base IPCA'!$E$3:$E$13,AH2303,"Cubic","Extrapolate=Linear","MultiX=Average","Skip=True","Sort=True")</f>
        <v>#N/A Invalid Parameter: Interpolation value</v>
      </c>
      <c r="AJ2303" s="43" t="str">
        <f ca="1"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9"/>
        <v>#REF!</v>
      </c>
      <c r="AI2304" s="43" t="str">
        <f ca="1">_xll.BInterpol('Base IPCA'!$C$3:$C$13,'Base IPCA'!$E$3:$E$13,AH2304,"Cubic","Extrapolate=Linear","MultiX=Average","Skip=True","Sort=True")</f>
        <v>#N/A Invalid Parameter: Interpolation value</v>
      </c>
      <c r="AJ2304" s="43" t="str">
        <f ca="1"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9"/>
        <v>#REF!</v>
      </c>
      <c r="AI2305" s="43" t="str">
        <f ca="1">_xll.BInterpol('Base IPCA'!$C$3:$C$13,'Base IPCA'!$E$3:$E$13,AH2305,"Cubic","Extrapolate=Linear","MultiX=Average","Skip=True","Sort=True")</f>
        <v>#N/A Invalid Parameter: Interpolation value</v>
      </c>
      <c r="AJ2305" s="43" t="str">
        <f ca="1"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9"/>
        <v>#REF!</v>
      </c>
      <c r="AI2306" s="43" t="str">
        <f ca="1">_xll.BInterpol('Base IPCA'!$C$3:$C$13,'Base IPCA'!$E$3:$E$13,AH2306,"Cubic","Extrapolate=Linear","MultiX=Average","Skip=True","Sort=True")</f>
        <v>#N/A Invalid Parameter: Interpolation value</v>
      </c>
      <c r="AJ2306" s="43" t="str">
        <f ca="1"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9"/>
        <v>#REF!</v>
      </c>
      <c r="AI2307" s="43" t="str">
        <f ca="1">_xll.BInterpol('Base IPCA'!$C$3:$C$13,'Base IPCA'!$E$3:$E$13,AH2307,"Cubic","Extrapolate=Linear","MultiX=Average","Skip=True","Sort=True")</f>
        <v>#N/A Invalid Parameter: Interpolation value</v>
      </c>
      <c r="AJ2307" s="43" t="str">
        <f ca="1"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9"/>
        <v>#REF!</v>
      </c>
      <c r="AI2308" s="43" t="str">
        <f ca="1">_xll.BInterpol('Base IPCA'!$C$3:$C$13,'Base IPCA'!$E$3:$E$13,AH2308,"Cubic","Extrapolate=Linear","MultiX=Average","Skip=True","Sort=True")</f>
        <v>#N/A Invalid Parameter: Interpolation value</v>
      </c>
      <c r="AJ2308" s="43" t="str">
        <f ca="1"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9"/>
        <v>#REF!</v>
      </c>
      <c r="AI2309" s="43" t="str">
        <f ca="1">_xll.BInterpol('Base IPCA'!$C$3:$C$13,'Base IPCA'!$E$3:$E$13,AH2309,"Cubic","Extrapolate=Linear","MultiX=Average","Skip=True","Sort=True")</f>
        <v>#N/A Invalid Parameter: Interpolation value</v>
      </c>
      <c r="AJ2309" s="43" t="str">
        <f ca="1"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30">AH2309+1</f>
        <v>#REF!</v>
      </c>
      <c r="AI2310" s="43" t="str">
        <f ca="1">_xll.BInterpol('Base IPCA'!$C$3:$C$13,'Base IPCA'!$E$3:$E$13,AH2310,"Cubic","Extrapolate=Linear","MultiX=Average","Skip=True","Sort=True")</f>
        <v>#N/A Invalid Parameter: Interpolation value</v>
      </c>
      <c r="AJ2310" s="43" t="str">
        <f ca="1"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30"/>
        <v>#REF!</v>
      </c>
      <c r="AI2311" s="43" t="str">
        <f ca="1">_xll.BInterpol('Base IPCA'!$C$3:$C$13,'Base IPCA'!$E$3:$E$13,AH2311,"Cubic","Extrapolate=Linear","MultiX=Average","Skip=True","Sort=True")</f>
        <v>#N/A Invalid Parameter: Interpolation value</v>
      </c>
      <c r="AJ2311" s="43" t="str">
        <f ca="1"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30"/>
        <v>#REF!</v>
      </c>
      <c r="AI2312" s="43" t="str">
        <f ca="1">_xll.BInterpol('Base IPCA'!$C$3:$C$13,'Base IPCA'!$E$3:$E$13,AH2312,"Cubic","Extrapolate=Linear","MultiX=Average","Skip=True","Sort=True")</f>
        <v>#N/A Invalid Parameter: Interpolation value</v>
      </c>
      <c r="AJ2312" s="43" t="str">
        <f ca="1"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30"/>
        <v>#REF!</v>
      </c>
      <c r="AI2313" s="43" t="str">
        <f ca="1">_xll.BInterpol('Base IPCA'!$C$3:$C$13,'Base IPCA'!$E$3:$E$13,AH2313,"Cubic","Extrapolate=Linear","MultiX=Average","Skip=True","Sort=True")</f>
        <v>#N/A Invalid Parameter: Interpolation value</v>
      </c>
      <c r="AJ2313" s="43" t="str">
        <f ca="1"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30"/>
        <v>#REF!</v>
      </c>
      <c r="AI2314" s="43" t="str">
        <f ca="1">_xll.BInterpol('Base IPCA'!$C$3:$C$13,'Base IPCA'!$E$3:$E$13,AH2314,"Cubic","Extrapolate=Linear","MultiX=Average","Skip=True","Sort=True")</f>
        <v>#N/A Invalid Parameter: Interpolation value</v>
      </c>
      <c r="AJ2314" s="43" t="str">
        <f ca="1"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30"/>
        <v>#REF!</v>
      </c>
      <c r="AI2315" s="43" t="str">
        <f ca="1">_xll.BInterpol('Base IPCA'!$C$3:$C$13,'Base IPCA'!$E$3:$E$13,AH2315,"Cubic","Extrapolate=Linear","MultiX=Average","Skip=True","Sort=True")</f>
        <v>#N/A Invalid Parameter: Interpolation value</v>
      </c>
      <c r="AJ2315" s="43" t="str">
        <f ca="1"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30"/>
        <v>#REF!</v>
      </c>
      <c r="AI2316" s="43" t="str">
        <f ca="1">_xll.BInterpol('Base IPCA'!$C$3:$C$13,'Base IPCA'!$E$3:$E$13,AH2316,"Cubic","Extrapolate=Linear","MultiX=Average","Skip=True","Sort=True")</f>
        <v>#N/A Invalid Parameter: Interpolation value</v>
      </c>
      <c r="AJ2316" s="43" t="str">
        <f ca="1"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30"/>
        <v>#REF!</v>
      </c>
      <c r="AI2317" s="43" t="str">
        <f ca="1">_xll.BInterpol('Base IPCA'!$C$3:$C$13,'Base IPCA'!$E$3:$E$13,AH2317,"Cubic","Extrapolate=Linear","MultiX=Average","Skip=True","Sort=True")</f>
        <v>#N/A Invalid Parameter: Interpolation value</v>
      </c>
      <c r="AJ2317" s="43" t="str">
        <f ca="1"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30"/>
        <v>#REF!</v>
      </c>
      <c r="AI2318" s="43" t="str">
        <f ca="1">_xll.BInterpol('Base IPCA'!$C$3:$C$13,'Base IPCA'!$E$3:$E$13,AH2318,"Cubic","Extrapolate=Linear","MultiX=Average","Skip=True","Sort=True")</f>
        <v>#N/A Invalid Parameter: Interpolation value</v>
      </c>
      <c r="AJ2318" s="43" t="str">
        <f ca="1"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30"/>
        <v>#REF!</v>
      </c>
      <c r="AI2319" s="43" t="str">
        <f ca="1">_xll.BInterpol('Base IPCA'!$C$3:$C$13,'Base IPCA'!$E$3:$E$13,AH2319,"Cubic","Extrapolate=Linear","MultiX=Average","Skip=True","Sort=True")</f>
        <v>#N/A Invalid Parameter: Interpolation value</v>
      </c>
      <c r="AJ2319" s="43" t="str">
        <f ca="1"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30"/>
        <v>#REF!</v>
      </c>
      <c r="AI2320" s="43" t="str">
        <f ca="1">_xll.BInterpol('Base IPCA'!$C$3:$C$13,'Base IPCA'!$E$3:$E$13,AH2320,"Cubic","Extrapolate=Linear","MultiX=Average","Skip=True","Sort=True")</f>
        <v>#N/A Invalid Parameter: Interpolation value</v>
      </c>
      <c r="AJ2320" s="43" t="str">
        <f ca="1"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30"/>
        <v>#REF!</v>
      </c>
      <c r="AI2321" s="43" t="str">
        <f ca="1">_xll.BInterpol('Base IPCA'!$C$3:$C$13,'Base IPCA'!$E$3:$E$13,AH2321,"Cubic","Extrapolate=Linear","MultiX=Average","Skip=True","Sort=True")</f>
        <v>#N/A Invalid Parameter: Interpolation value</v>
      </c>
      <c r="AJ2321" s="43" t="str">
        <f ca="1"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30"/>
        <v>#REF!</v>
      </c>
      <c r="AI2322" s="43" t="str">
        <f ca="1">_xll.BInterpol('Base IPCA'!$C$3:$C$13,'Base IPCA'!$E$3:$E$13,AH2322,"Cubic","Extrapolate=Linear","MultiX=Average","Skip=True","Sort=True")</f>
        <v>#N/A Invalid Parameter: Interpolation value</v>
      </c>
      <c r="AJ2322" s="43" t="str">
        <f ca="1"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30"/>
        <v>#REF!</v>
      </c>
      <c r="AI2323" s="43" t="str">
        <f ca="1">_xll.BInterpol('Base IPCA'!$C$3:$C$13,'Base IPCA'!$E$3:$E$13,AH2323,"Cubic","Extrapolate=Linear","MultiX=Average","Skip=True","Sort=True")</f>
        <v>#N/A Invalid Parameter: Interpolation value</v>
      </c>
      <c r="AJ2323" s="43" t="str">
        <f ca="1"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30"/>
        <v>#REF!</v>
      </c>
      <c r="AI2324" s="43" t="str">
        <f ca="1">_xll.BInterpol('Base IPCA'!$C$3:$C$13,'Base IPCA'!$E$3:$E$13,AH2324,"Cubic","Extrapolate=Linear","MultiX=Average","Skip=True","Sort=True")</f>
        <v>#N/A Invalid Parameter: Interpolation value</v>
      </c>
      <c r="AJ2324" s="43" t="str">
        <f ca="1"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30"/>
        <v>#REF!</v>
      </c>
      <c r="AI2325" s="43" t="str">
        <f ca="1">_xll.BInterpol('Base IPCA'!$C$3:$C$13,'Base IPCA'!$E$3:$E$13,AH2325,"Cubic","Extrapolate=Linear","MultiX=Average","Skip=True","Sort=True")</f>
        <v>#N/A Invalid Parameter: Interpolation value</v>
      </c>
      <c r="AJ2325" s="43" t="str">
        <f ca="1"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30"/>
        <v>#REF!</v>
      </c>
      <c r="AI2326" s="43" t="str">
        <f ca="1">_xll.BInterpol('Base IPCA'!$C$3:$C$13,'Base IPCA'!$E$3:$E$13,AH2326,"Cubic","Extrapolate=Linear","MultiX=Average","Skip=True","Sort=True")</f>
        <v>#N/A Invalid Parameter: Interpolation value</v>
      </c>
      <c r="AJ2326" s="43" t="str">
        <f ca="1"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30"/>
        <v>#REF!</v>
      </c>
      <c r="AI2327" s="43" t="str">
        <f ca="1">_xll.BInterpol('Base IPCA'!$C$3:$C$13,'Base IPCA'!$E$3:$E$13,AH2327,"Cubic","Extrapolate=Linear","MultiX=Average","Skip=True","Sort=True")</f>
        <v>#N/A Invalid Parameter: Interpolation value</v>
      </c>
      <c r="AJ2327" s="43" t="str">
        <f ca="1"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30"/>
        <v>#REF!</v>
      </c>
      <c r="AI2328" s="43" t="str">
        <f ca="1">_xll.BInterpol('Base IPCA'!$C$3:$C$13,'Base IPCA'!$E$3:$E$13,AH2328,"Cubic","Extrapolate=Linear","MultiX=Average","Skip=True","Sort=True")</f>
        <v>#N/A Invalid Parameter: Interpolation value</v>
      </c>
      <c r="AJ2328" s="43" t="str">
        <f ca="1"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30"/>
        <v>#REF!</v>
      </c>
      <c r="AI2329" s="43" t="str">
        <f ca="1">_xll.BInterpol('Base IPCA'!$C$3:$C$13,'Base IPCA'!$E$3:$E$13,AH2329,"Cubic","Extrapolate=Linear","MultiX=Average","Skip=True","Sort=True")</f>
        <v>#N/A Invalid Parameter: Interpolation value</v>
      </c>
      <c r="AJ2329" s="43" t="str">
        <f ca="1"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30"/>
        <v>#REF!</v>
      </c>
      <c r="AI2330" s="43" t="str">
        <f ca="1">_xll.BInterpol('Base IPCA'!$C$3:$C$13,'Base IPCA'!$E$3:$E$13,AH2330,"Cubic","Extrapolate=Linear","MultiX=Average","Skip=True","Sort=True")</f>
        <v>#N/A Invalid Parameter: Interpolation value</v>
      </c>
      <c r="AJ2330" s="43" t="str">
        <f ca="1"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30"/>
        <v>#REF!</v>
      </c>
      <c r="AI2331" s="43" t="str">
        <f ca="1">_xll.BInterpol('Base IPCA'!$C$3:$C$13,'Base IPCA'!$E$3:$E$13,AH2331,"Cubic","Extrapolate=Linear","MultiX=Average","Skip=True","Sort=True")</f>
        <v>#N/A Invalid Parameter: Interpolation value</v>
      </c>
      <c r="AJ2331" s="43" t="str">
        <f ca="1"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30"/>
        <v>#REF!</v>
      </c>
      <c r="AI2332" s="43" t="str">
        <f ca="1">_xll.BInterpol('Base IPCA'!$C$3:$C$13,'Base IPCA'!$E$3:$E$13,AH2332,"Cubic","Extrapolate=Linear","MultiX=Average","Skip=True","Sort=True")</f>
        <v>#N/A Invalid Parameter: Interpolation value</v>
      </c>
      <c r="AJ2332" s="43" t="str">
        <f ca="1"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30"/>
        <v>#REF!</v>
      </c>
      <c r="AI2333" s="43" t="str">
        <f ca="1">_xll.BInterpol('Base IPCA'!$C$3:$C$13,'Base IPCA'!$E$3:$E$13,AH2333,"Cubic","Extrapolate=Linear","MultiX=Average","Skip=True","Sort=True")</f>
        <v>#N/A Invalid Parameter: Interpolation value</v>
      </c>
      <c r="AJ2333" s="43" t="str">
        <f ca="1"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30"/>
        <v>#REF!</v>
      </c>
      <c r="AI2334" s="43" t="str">
        <f ca="1">_xll.BInterpol('Base IPCA'!$C$3:$C$13,'Base IPCA'!$E$3:$E$13,AH2334,"Cubic","Extrapolate=Linear","MultiX=Average","Skip=True","Sort=True")</f>
        <v>#N/A Invalid Parameter: Interpolation value</v>
      </c>
      <c r="AJ2334" s="43" t="str">
        <f ca="1"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30"/>
        <v>#REF!</v>
      </c>
      <c r="AI2335" s="43" t="str">
        <f ca="1">_xll.BInterpol('Base IPCA'!$C$3:$C$13,'Base IPCA'!$E$3:$E$13,AH2335,"Cubic","Extrapolate=Linear","MultiX=Average","Skip=True","Sort=True")</f>
        <v>#N/A Invalid Parameter: Interpolation value</v>
      </c>
      <c r="AJ2335" s="43" t="str">
        <f ca="1"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30"/>
        <v>#REF!</v>
      </c>
      <c r="AI2336" s="43" t="str">
        <f ca="1">_xll.BInterpol('Base IPCA'!$C$3:$C$13,'Base IPCA'!$E$3:$E$13,AH2336,"Cubic","Extrapolate=Linear","MultiX=Average","Skip=True","Sort=True")</f>
        <v>#N/A Invalid Parameter: Interpolation value</v>
      </c>
      <c r="AJ2336" s="43" t="str">
        <f ca="1"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30"/>
        <v>#REF!</v>
      </c>
      <c r="AI2337" s="43" t="str">
        <f ca="1">_xll.BInterpol('Base IPCA'!$C$3:$C$13,'Base IPCA'!$E$3:$E$13,AH2337,"Cubic","Extrapolate=Linear","MultiX=Average","Skip=True","Sort=True")</f>
        <v>#N/A Invalid Parameter: Interpolation value</v>
      </c>
      <c r="AJ2337" s="43" t="str">
        <f ca="1"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30"/>
        <v>#REF!</v>
      </c>
      <c r="AI2338" s="43" t="str">
        <f ca="1">_xll.BInterpol('Base IPCA'!$C$3:$C$13,'Base IPCA'!$E$3:$E$13,AH2338,"Cubic","Extrapolate=Linear","MultiX=Average","Skip=True","Sort=True")</f>
        <v>#N/A Invalid Parameter: Interpolation value</v>
      </c>
      <c r="AJ2338" s="43" t="str">
        <f ca="1"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30"/>
        <v>#REF!</v>
      </c>
      <c r="AI2339" s="43" t="str">
        <f ca="1">_xll.BInterpol('Base IPCA'!$C$3:$C$13,'Base IPCA'!$E$3:$E$13,AH2339,"Cubic","Extrapolate=Linear","MultiX=Average","Skip=True","Sort=True")</f>
        <v>#N/A Invalid Parameter: Interpolation value</v>
      </c>
      <c r="AJ2339" s="43" t="str">
        <f ca="1"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30"/>
        <v>#REF!</v>
      </c>
      <c r="AI2340" s="43" t="str">
        <f ca="1">_xll.BInterpol('Base IPCA'!$C$3:$C$13,'Base IPCA'!$E$3:$E$13,AH2340,"Cubic","Extrapolate=Linear","MultiX=Average","Skip=True","Sort=True")</f>
        <v>#N/A Invalid Parameter: Interpolation value</v>
      </c>
      <c r="AJ2340" s="43" t="str">
        <f ca="1"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30"/>
        <v>#REF!</v>
      </c>
      <c r="AI2341" s="43" t="str">
        <f ca="1">_xll.BInterpol('Base IPCA'!$C$3:$C$13,'Base IPCA'!$E$3:$E$13,AH2341,"Cubic","Extrapolate=Linear","MultiX=Average","Skip=True","Sort=True")</f>
        <v>#N/A Invalid Parameter: Interpolation value</v>
      </c>
      <c r="AJ2341" s="43" t="str">
        <f ca="1"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30"/>
        <v>#REF!</v>
      </c>
      <c r="AI2342" s="43" t="str">
        <f ca="1">_xll.BInterpol('Base IPCA'!$C$3:$C$13,'Base IPCA'!$E$3:$E$13,AH2342,"Cubic","Extrapolate=Linear","MultiX=Average","Skip=True","Sort=True")</f>
        <v>#N/A Invalid Parameter: Interpolation value</v>
      </c>
      <c r="AJ2342" s="43" t="str">
        <f ca="1"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30"/>
        <v>#REF!</v>
      </c>
      <c r="AI2343" s="43" t="str">
        <f ca="1">_xll.BInterpol('Base IPCA'!$C$3:$C$13,'Base IPCA'!$E$3:$E$13,AH2343,"Cubic","Extrapolate=Linear","MultiX=Average","Skip=True","Sort=True")</f>
        <v>#N/A Invalid Parameter: Interpolation value</v>
      </c>
      <c r="AJ2343" s="43" t="str">
        <f ca="1"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30"/>
        <v>#REF!</v>
      </c>
      <c r="AI2344" s="43" t="str">
        <f ca="1">_xll.BInterpol('Base IPCA'!$C$3:$C$13,'Base IPCA'!$E$3:$E$13,AH2344,"Cubic","Extrapolate=Linear","MultiX=Average","Skip=True","Sort=True")</f>
        <v>#N/A Invalid Parameter: Interpolation value</v>
      </c>
      <c r="AJ2344" s="43" t="str">
        <f ca="1"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30"/>
        <v>#REF!</v>
      </c>
      <c r="AI2345" s="43" t="str">
        <f ca="1">_xll.BInterpol('Base IPCA'!$C$3:$C$13,'Base IPCA'!$E$3:$E$13,AH2345,"Cubic","Extrapolate=Linear","MultiX=Average","Skip=True","Sort=True")</f>
        <v>#N/A Invalid Parameter: Interpolation value</v>
      </c>
      <c r="AJ2345" s="43" t="str">
        <f ca="1"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30"/>
        <v>#REF!</v>
      </c>
      <c r="AI2346" s="43" t="str">
        <f ca="1">_xll.BInterpol('Base IPCA'!$C$3:$C$13,'Base IPCA'!$E$3:$E$13,AH2346,"Cubic","Extrapolate=Linear","MultiX=Average","Skip=True","Sort=True")</f>
        <v>#N/A Invalid Parameter: Interpolation value</v>
      </c>
      <c r="AJ2346" s="43" t="str">
        <f ca="1"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30"/>
        <v>#REF!</v>
      </c>
      <c r="AI2347" s="43" t="str">
        <f ca="1">_xll.BInterpol('Base IPCA'!$C$3:$C$13,'Base IPCA'!$E$3:$E$13,AH2347,"Cubic","Extrapolate=Linear","MultiX=Average","Skip=True","Sort=True")</f>
        <v>#N/A Invalid Parameter: Interpolation value</v>
      </c>
      <c r="AJ2347" s="43" t="str">
        <f ca="1"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30"/>
        <v>#REF!</v>
      </c>
      <c r="AI2348" s="43" t="str">
        <f ca="1">_xll.BInterpol('Base IPCA'!$C$3:$C$13,'Base IPCA'!$E$3:$E$13,AH2348,"Cubic","Extrapolate=Linear","MultiX=Average","Skip=True","Sort=True")</f>
        <v>#N/A Invalid Parameter: Interpolation value</v>
      </c>
      <c r="AJ2348" s="43" t="str">
        <f ca="1"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30"/>
        <v>#REF!</v>
      </c>
      <c r="AI2349" s="43" t="str">
        <f ca="1">_xll.BInterpol('Base IPCA'!$C$3:$C$13,'Base IPCA'!$E$3:$E$13,AH2349,"Cubic","Extrapolate=Linear","MultiX=Average","Skip=True","Sort=True")</f>
        <v>#N/A Invalid Parameter: Interpolation value</v>
      </c>
      <c r="AJ2349" s="43" t="str">
        <f ca="1"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30"/>
        <v>#REF!</v>
      </c>
      <c r="AI2350" s="43" t="str">
        <f ca="1">_xll.BInterpol('Base IPCA'!$C$3:$C$13,'Base IPCA'!$E$3:$E$13,AH2350,"Cubic","Extrapolate=Linear","MultiX=Average","Skip=True","Sort=True")</f>
        <v>#N/A Invalid Parameter: Interpolation value</v>
      </c>
      <c r="AJ2350" s="43" t="str">
        <f ca="1"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30"/>
        <v>#REF!</v>
      </c>
      <c r="AI2351" s="43" t="str">
        <f ca="1">_xll.BInterpol('Base IPCA'!$C$3:$C$13,'Base IPCA'!$E$3:$E$13,AH2351,"Cubic","Extrapolate=Linear","MultiX=Average","Skip=True","Sort=True")</f>
        <v>#N/A Invalid Parameter: Interpolation value</v>
      </c>
      <c r="AJ2351" s="43" t="str">
        <f ca="1"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30"/>
        <v>#REF!</v>
      </c>
      <c r="AI2352" s="43" t="str">
        <f ca="1">_xll.BInterpol('Base IPCA'!$C$3:$C$13,'Base IPCA'!$E$3:$E$13,AH2352,"Cubic","Extrapolate=Linear","MultiX=Average","Skip=True","Sort=True")</f>
        <v>#N/A Invalid Parameter: Interpolation value</v>
      </c>
      <c r="AJ2352" s="43" t="str">
        <f ca="1"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30"/>
        <v>#REF!</v>
      </c>
      <c r="AI2353" s="43" t="str">
        <f ca="1">_xll.BInterpol('Base IPCA'!$C$3:$C$13,'Base IPCA'!$E$3:$E$13,AH2353,"Cubic","Extrapolate=Linear","MultiX=Average","Skip=True","Sort=True")</f>
        <v>#N/A Invalid Parameter: Interpolation value</v>
      </c>
      <c r="AJ2353" s="43" t="str">
        <f ca="1"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30"/>
        <v>#REF!</v>
      </c>
      <c r="AI2354" s="43" t="str">
        <f ca="1">_xll.BInterpol('Base IPCA'!$C$3:$C$13,'Base IPCA'!$E$3:$E$13,AH2354,"Cubic","Extrapolate=Linear","MultiX=Average","Skip=True","Sort=True")</f>
        <v>#N/A Invalid Parameter: Interpolation value</v>
      </c>
      <c r="AJ2354" s="43" t="str">
        <f ca="1"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30"/>
        <v>#REF!</v>
      </c>
      <c r="AI2355" s="43" t="str">
        <f ca="1">_xll.BInterpol('Base IPCA'!$C$3:$C$13,'Base IPCA'!$E$3:$E$13,AH2355,"Cubic","Extrapolate=Linear","MultiX=Average","Skip=True","Sort=True")</f>
        <v>#N/A Invalid Parameter: Interpolation value</v>
      </c>
      <c r="AJ2355" s="43" t="str">
        <f ca="1"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30"/>
        <v>#REF!</v>
      </c>
      <c r="AI2356" s="43" t="str">
        <f ca="1">_xll.BInterpol('Base IPCA'!$C$3:$C$13,'Base IPCA'!$E$3:$E$13,AH2356,"Cubic","Extrapolate=Linear","MultiX=Average","Skip=True","Sort=True")</f>
        <v>#N/A Invalid Parameter: Interpolation value</v>
      </c>
      <c r="AJ2356" s="43" t="str">
        <f ca="1"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30"/>
        <v>#REF!</v>
      </c>
      <c r="AI2357" s="43" t="str">
        <f ca="1">_xll.BInterpol('Base IPCA'!$C$3:$C$13,'Base IPCA'!$E$3:$E$13,AH2357,"Cubic","Extrapolate=Linear","MultiX=Average","Skip=True","Sort=True")</f>
        <v>#N/A Invalid Parameter: Interpolation value</v>
      </c>
      <c r="AJ2357" s="43" t="str">
        <f ca="1"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30"/>
        <v>#REF!</v>
      </c>
      <c r="AI2358" s="43" t="str">
        <f ca="1">_xll.BInterpol('Base IPCA'!$C$3:$C$13,'Base IPCA'!$E$3:$E$13,AH2358,"Cubic","Extrapolate=Linear","MultiX=Average","Skip=True","Sort=True")</f>
        <v>#N/A Invalid Parameter: Interpolation value</v>
      </c>
      <c r="AJ2358" s="43" t="str">
        <f ca="1"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30"/>
        <v>#REF!</v>
      </c>
      <c r="AI2359" s="43" t="str">
        <f ca="1">_xll.BInterpol('Base IPCA'!$C$3:$C$13,'Base IPCA'!$E$3:$E$13,AH2359,"Cubic","Extrapolate=Linear","MultiX=Average","Skip=True","Sort=True")</f>
        <v>#N/A Invalid Parameter: Interpolation value</v>
      </c>
      <c r="AJ2359" s="43" t="str">
        <f ca="1"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30"/>
        <v>#REF!</v>
      </c>
      <c r="AI2360" s="43" t="str">
        <f ca="1">_xll.BInterpol('Base IPCA'!$C$3:$C$13,'Base IPCA'!$E$3:$E$13,AH2360,"Cubic","Extrapolate=Linear","MultiX=Average","Skip=True","Sort=True")</f>
        <v>#N/A Invalid Parameter: Interpolation value</v>
      </c>
      <c r="AJ2360" s="43" t="str">
        <f ca="1"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30"/>
        <v>#REF!</v>
      </c>
      <c r="AI2361" s="43" t="str">
        <f ca="1">_xll.BInterpol('Base IPCA'!$C$3:$C$13,'Base IPCA'!$E$3:$E$13,AH2361,"Cubic","Extrapolate=Linear","MultiX=Average","Skip=True","Sort=True")</f>
        <v>#N/A Invalid Parameter: Interpolation value</v>
      </c>
      <c r="AJ2361" s="43" t="str">
        <f ca="1"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30"/>
        <v>#REF!</v>
      </c>
      <c r="AI2362" s="43" t="str">
        <f ca="1">_xll.BInterpol('Base IPCA'!$C$3:$C$13,'Base IPCA'!$E$3:$E$13,AH2362,"Cubic","Extrapolate=Linear","MultiX=Average","Skip=True","Sort=True")</f>
        <v>#N/A Invalid Parameter: Interpolation value</v>
      </c>
      <c r="AJ2362" s="43" t="str">
        <f ca="1"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30"/>
        <v>#REF!</v>
      </c>
      <c r="AI2363" s="43" t="str">
        <f ca="1">_xll.BInterpol('Base IPCA'!$C$3:$C$13,'Base IPCA'!$E$3:$E$13,AH2363,"Cubic","Extrapolate=Linear","MultiX=Average","Skip=True","Sort=True")</f>
        <v>#N/A Invalid Parameter: Interpolation value</v>
      </c>
      <c r="AJ2363" s="43" t="str">
        <f ca="1"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30"/>
        <v>#REF!</v>
      </c>
      <c r="AI2364" s="43" t="str">
        <f ca="1">_xll.BInterpol('Base IPCA'!$C$3:$C$13,'Base IPCA'!$E$3:$E$13,AH2364,"Cubic","Extrapolate=Linear","MultiX=Average","Skip=True","Sort=True")</f>
        <v>#N/A Invalid Parameter: Interpolation value</v>
      </c>
      <c r="AJ2364" s="43" t="str">
        <f ca="1"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30"/>
        <v>#REF!</v>
      </c>
      <c r="AI2365" s="43" t="str">
        <f ca="1">_xll.BInterpol('Base IPCA'!$C$3:$C$13,'Base IPCA'!$E$3:$E$13,AH2365,"Cubic","Extrapolate=Linear","MultiX=Average","Skip=True","Sort=True")</f>
        <v>#N/A Invalid Parameter: Interpolation value</v>
      </c>
      <c r="AJ2365" s="43" t="str">
        <f ca="1"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30"/>
        <v>#REF!</v>
      </c>
      <c r="AI2366" s="43" t="str">
        <f ca="1">_xll.BInterpol('Base IPCA'!$C$3:$C$13,'Base IPCA'!$E$3:$E$13,AH2366,"Cubic","Extrapolate=Linear","MultiX=Average","Skip=True","Sort=True")</f>
        <v>#N/A Invalid Parameter: Interpolation value</v>
      </c>
      <c r="AJ2366" s="43" t="str">
        <f ca="1"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30"/>
        <v>#REF!</v>
      </c>
      <c r="AI2367" s="43" t="str">
        <f ca="1">_xll.BInterpol('Base IPCA'!$C$3:$C$13,'Base IPCA'!$E$3:$E$13,AH2367,"Cubic","Extrapolate=Linear","MultiX=Average","Skip=True","Sort=True")</f>
        <v>#N/A Invalid Parameter: Interpolation value</v>
      </c>
      <c r="AJ2367" s="43" t="str">
        <f ca="1"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30"/>
        <v>#REF!</v>
      </c>
      <c r="AI2368" s="43" t="str">
        <f ca="1">_xll.BInterpol('Base IPCA'!$C$3:$C$13,'Base IPCA'!$E$3:$E$13,AH2368,"Cubic","Extrapolate=Linear","MultiX=Average","Skip=True","Sort=True")</f>
        <v>#N/A Invalid Parameter: Interpolation value</v>
      </c>
      <c r="AJ2368" s="43" t="str">
        <f ca="1"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30"/>
        <v>#REF!</v>
      </c>
      <c r="AI2369" s="43" t="str">
        <f ca="1">_xll.BInterpol('Base IPCA'!$C$3:$C$13,'Base IPCA'!$E$3:$E$13,AH2369,"Cubic","Extrapolate=Linear","MultiX=Average","Skip=True","Sort=True")</f>
        <v>#N/A Invalid Parameter: Interpolation value</v>
      </c>
      <c r="AJ2369" s="43" t="str">
        <f ca="1"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30"/>
        <v>#REF!</v>
      </c>
      <c r="AI2370" s="43" t="str">
        <f ca="1">_xll.BInterpol('Base IPCA'!$C$3:$C$13,'Base IPCA'!$E$3:$E$13,AH2370,"Cubic","Extrapolate=Linear","MultiX=Average","Skip=True","Sort=True")</f>
        <v>#N/A Invalid Parameter: Interpolation value</v>
      </c>
      <c r="AJ2370" s="43" t="str">
        <f ca="1"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30"/>
        <v>#REF!</v>
      </c>
      <c r="AI2371" s="43" t="str">
        <f ca="1">_xll.BInterpol('Base IPCA'!$C$3:$C$13,'Base IPCA'!$E$3:$E$13,AH2371,"Cubic","Extrapolate=Linear","MultiX=Average","Skip=True","Sort=True")</f>
        <v>#N/A Invalid Parameter: Interpolation value</v>
      </c>
      <c r="AJ2371" s="43" t="str">
        <f ca="1"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30"/>
        <v>#REF!</v>
      </c>
      <c r="AI2372" s="43" t="str">
        <f ca="1">_xll.BInterpol('Base IPCA'!$C$3:$C$13,'Base IPCA'!$E$3:$E$13,AH2372,"Cubic","Extrapolate=Linear","MultiX=Average","Skip=True","Sort=True")</f>
        <v>#N/A Invalid Parameter: Interpolation value</v>
      </c>
      <c r="AJ2372" s="43" t="str">
        <f ca="1"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30"/>
        <v>#REF!</v>
      </c>
      <c r="AI2373" s="43" t="str">
        <f ca="1">_xll.BInterpol('Base IPCA'!$C$3:$C$13,'Base IPCA'!$E$3:$E$13,AH2373,"Cubic","Extrapolate=Linear","MultiX=Average","Skip=True","Sort=True")</f>
        <v>#N/A Invalid Parameter: Interpolation value</v>
      </c>
      <c r="AJ2373" s="43" t="str">
        <f ca="1"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1">AH2373+1</f>
        <v>#REF!</v>
      </c>
      <c r="AI2374" s="43" t="str">
        <f ca="1">_xll.BInterpol('Base IPCA'!$C$3:$C$13,'Base IPCA'!$E$3:$E$13,AH2374,"Cubic","Extrapolate=Linear","MultiX=Average","Skip=True","Sort=True")</f>
        <v>#N/A Invalid Parameter: Interpolation value</v>
      </c>
      <c r="AJ2374" s="43" t="str">
        <f ca="1"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1"/>
        <v>#REF!</v>
      </c>
      <c r="AI2375" s="43" t="str">
        <f ca="1">_xll.BInterpol('Base IPCA'!$C$3:$C$13,'Base IPCA'!$E$3:$E$13,AH2375,"Cubic","Extrapolate=Linear","MultiX=Average","Skip=True","Sort=True")</f>
        <v>#N/A Invalid Parameter: Interpolation value</v>
      </c>
      <c r="AJ2375" s="43" t="str">
        <f ca="1"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1"/>
        <v>#REF!</v>
      </c>
      <c r="AI2376" s="43" t="str">
        <f ca="1">_xll.BInterpol('Base IPCA'!$C$3:$C$13,'Base IPCA'!$E$3:$E$13,AH2376,"Cubic","Extrapolate=Linear","MultiX=Average","Skip=True","Sort=True")</f>
        <v>#N/A Invalid Parameter: Interpolation value</v>
      </c>
      <c r="AJ2376" s="43" t="str">
        <f ca="1"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1"/>
        <v>#REF!</v>
      </c>
      <c r="AI2377" s="43" t="str">
        <f ca="1">_xll.BInterpol('Base IPCA'!$C$3:$C$13,'Base IPCA'!$E$3:$E$13,AH2377,"Cubic","Extrapolate=Linear","MultiX=Average","Skip=True","Sort=True")</f>
        <v>#N/A Invalid Parameter: Interpolation value</v>
      </c>
      <c r="AJ2377" s="43" t="str">
        <f ca="1"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1"/>
        <v>#REF!</v>
      </c>
      <c r="AI2378" s="43" t="str">
        <f ca="1">_xll.BInterpol('Base IPCA'!$C$3:$C$13,'Base IPCA'!$E$3:$E$13,AH2378,"Cubic","Extrapolate=Linear","MultiX=Average","Skip=True","Sort=True")</f>
        <v>#N/A Invalid Parameter: Interpolation value</v>
      </c>
      <c r="AJ2378" s="43" t="str">
        <f ca="1"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1"/>
        <v>#REF!</v>
      </c>
      <c r="AI2379" s="43" t="str">
        <f ca="1">_xll.BInterpol('Base IPCA'!$C$3:$C$13,'Base IPCA'!$E$3:$E$13,AH2379,"Cubic","Extrapolate=Linear","MultiX=Average","Skip=True","Sort=True")</f>
        <v>#N/A Invalid Parameter: Interpolation value</v>
      </c>
      <c r="AJ2379" s="43" t="str">
        <f ca="1"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1"/>
        <v>#REF!</v>
      </c>
      <c r="AI2380" s="43" t="str">
        <f ca="1">_xll.BInterpol('Base IPCA'!$C$3:$C$13,'Base IPCA'!$E$3:$E$13,AH2380,"Cubic","Extrapolate=Linear","MultiX=Average","Skip=True","Sort=True")</f>
        <v>#N/A Invalid Parameter: Interpolation value</v>
      </c>
      <c r="AJ2380" s="43" t="str">
        <f ca="1"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1"/>
        <v>#REF!</v>
      </c>
      <c r="AI2381" s="43" t="str">
        <f ca="1">_xll.BInterpol('Base IPCA'!$C$3:$C$13,'Base IPCA'!$E$3:$E$13,AH2381,"Cubic","Extrapolate=Linear","MultiX=Average","Skip=True","Sort=True")</f>
        <v>#N/A Invalid Parameter: Interpolation value</v>
      </c>
      <c r="AJ2381" s="43" t="str">
        <f ca="1"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1"/>
        <v>#REF!</v>
      </c>
      <c r="AI2382" s="43" t="str">
        <f ca="1">_xll.BInterpol('Base IPCA'!$C$3:$C$13,'Base IPCA'!$E$3:$E$13,AH2382,"Cubic","Extrapolate=Linear","MultiX=Average","Skip=True","Sort=True")</f>
        <v>#N/A Invalid Parameter: Interpolation value</v>
      </c>
      <c r="AJ2382" s="43" t="str">
        <f ca="1"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1"/>
        <v>#REF!</v>
      </c>
      <c r="AI2383" s="43" t="str">
        <f ca="1">_xll.BInterpol('Base IPCA'!$C$3:$C$13,'Base IPCA'!$E$3:$E$13,AH2383,"Cubic","Extrapolate=Linear","MultiX=Average","Skip=True","Sort=True")</f>
        <v>#N/A Invalid Parameter: Interpolation value</v>
      </c>
      <c r="AJ2383" s="43" t="str">
        <f ca="1"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1"/>
        <v>#REF!</v>
      </c>
      <c r="AI2384" s="43" t="str">
        <f ca="1">_xll.BInterpol('Base IPCA'!$C$3:$C$13,'Base IPCA'!$E$3:$E$13,AH2384,"Cubic","Extrapolate=Linear","MultiX=Average","Skip=True","Sort=True")</f>
        <v>#N/A Invalid Parameter: Interpolation value</v>
      </c>
      <c r="AJ2384" s="43" t="str">
        <f ca="1"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1"/>
        <v>#REF!</v>
      </c>
      <c r="AI2385" s="43" t="str">
        <f ca="1">_xll.BInterpol('Base IPCA'!$C$3:$C$13,'Base IPCA'!$E$3:$E$13,AH2385,"Cubic","Extrapolate=Linear","MultiX=Average","Skip=True","Sort=True")</f>
        <v>#N/A Invalid Parameter: Interpolation value</v>
      </c>
      <c r="AJ2385" s="43" t="str">
        <f ca="1"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1"/>
        <v>#REF!</v>
      </c>
      <c r="AI2386" s="43" t="str">
        <f ca="1">_xll.BInterpol('Base IPCA'!$C$3:$C$13,'Base IPCA'!$E$3:$E$13,AH2386,"Cubic","Extrapolate=Linear","MultiX=Average","Skip=True","Sort=True")</f>
        <v>#N/A Invalid Parameter: Interpolation value</v>
      </c>
      <c r="AJ2386" s="43" t="str">
        <f ca="1"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1"/>
        <v>#REF!</v>
      </c>
      <c r="AI2387" s="43" t="str">
        <f ca="1">_xll.BInterpol('Base IPCA'!$C$3:$C$13,'Base IPCA'!$E$3:$E$13,AH2387,"Cubic","Extrapolate=Linear","MultiX=Average","Skip=True","Sort=True")</f>
        <v>#N/A Invalid Parameter: Interpolation value</v>
      </c>
      <c r="AJ2387" s="43" t="str">
        <f ca="1"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1"/>
        <v>#REF!</v>
      </c>
      <c r="AI2388" s="43" t="str">
        <f ca="1">_xll.BInterpol('Base IPCA'!$C$3:$C$13,'Base IPCA'!$E$3:$E$13,AH2388,"Cubic","Extrapolate=Linear","MultiX=Average","Skip=True","Sort=True")</f>
        <v>#N/A Invalid Parameter: Interpolation value</v>
      </c>
      <c r="AJ2388" s="43" t="str">
        <f ca="1"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1"/>
        <v>#REF!</v>
      </c>
      <c r="AI2389" s="43" t="str">
        <f ca="1">_xll.BInterpol('Base IPCA'!$C$3:$C$13,'Base IPCA'!$E$3:$E$13,AH2389,"Cubic","Extrapolate=Linear","MultiX=Average","Skip=True","Sort=True")</f>
        <v>#N/A Invalid Parameter: Interpolation value</v>
      </c>
      <c r="AJ2389" s="43" t="str">
        <f ca="1"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1"/>
        <v>#REF!</v>
      </c>
      <c r="AI2390" s="43" t="str">
        <f ca="1">_xll.BInterpol('Base IPCA'!$C$3:$C$13,'Base IPCA'!$E$3:$E$13,AH2390,"Cubic","Extrapolate=Linear","MultiX=Average","Skip=True","Sort=True")</f>
        <v>#N/A Invalid Parameter: Interpolation value</v>
      </c>
      <c r="AJ2390" s="43" t="str">
        <f ca="1"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1"/>
        <v>#REF!</v>
      </c>
      <c r="AI2391" s="43" t="str">
        <f ca="1">_xll.BInterpol('Base IPCA'!$C$3:$C$13,'Base IPCA'!$E$3:$E$13,AH2391,"Cubic","Extrapolate=Linear","MultiX=Average","Skip=True","Sort=True")</f>
        <v>#N/A Invalid Parameter: Interpolation value</v>
      </c>
      <c r="AJ2391" s="43" t="str">
        <f ca="1"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1"/>
        <v>#REF!</v>
      </c>
      <c r="AI2392" s="43" t="str">
        <f ca="1">_xll.BInterpol('Base IPCA'!$C$3:$C$13,'Base IPCA'!$E$3:$E$13,AH2392,"Cubic","Extrapolate=Linear","MultiX=Average","Skip=True","Sort=True")</f>
        <v>#N/A Invalid Parameter: Interpolation value</v>
      </c>
      <c r="AJ2392" s="43" t="str">
        <f ca="1"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1"/>
        <v>#REF!</v>
      </c>
      <c r="AI2393" s="43" t="str">
        <f ca="1">_xll.BInterpol('Base IPCA'!$C$3:$C$13,'Base IPCA'!$E$3:$E$13,AH2393,"Cubic","Extrapolate=Linear","MultiX=Average","Skip=True","Sort=True")</f>
        <v>#N/A Invalid Parameter: Interpolation value</v>
      </c>
      <c r="AJ2393" s="43" t="str">
        <f ca="1"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1"/>
        <v>#REF!</v>
      </c>
      <c r="AI2394" s="43" t="str">
        <f ca="1">_xll.BInterpol('Base IPCA'!$C$3:$C$13,'Base IPCA'!$E$3:$E$13,AH2394,"Cubic","Extrapolate=Linear","MultiX=Average","Skip=True","Sort=True")</f>
        <v>#N/A Invalid Parameter: Interpolation value</v>
      </c>
      <c r="AJ2394" s="43" t="str">
        <f ca="1"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1"/>
        <v>#REF!</v>
      </c>
      <c r="AI2395" s="43" t="str">
        <f ca="1">_xll.BInterpol('Base IPCA'!$C$3:$C$13,'Base IPCA'!$E$3:$E$13,AH2395,"Cubic","Extrapolate=Linear","MultiX=Average","Skip=True","Sort=True")</f>
        <v>#N/A Invalid Parameter: Interpolation value</v>
      </c>
      <c r="AJ2395" s="43" t="str">
        <f ca="1"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1"/>
        <v>#REF!</v>
      </c>
      <c r="AI2396" s="43" t="str">
        <f ca="1">_xll.BInterpol('Base IPCA'!$C$3:$C$13,'Base IPCA'!$E$3:$E$13,AH2396,"Cubic","Extrapolate=Linear","MultiX=Average","Skip=True","Sort=True")</f>
        <v>#N/A Invalid Parameter: Interpolation value</v>
      </c>
      <c r="AJ2396" s="43" t="str">
        <f ca="1"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1"/>
        <v>#REF!</v>
      </c>
      <c r="AI2397" s="43" t="str">
        <f ca="1">_xll.BInterpol('Base IPCA'!$C$3:$C$13,'Base IPCA'!$E$3:$E$13,AH2397,"Cubic","Extrapolate=Linear","MultiX=Average","Skip=True","Sort=True")</f>
        <v>#N/A Invalid Parameter: Interpolation value</v>
      </c>
      <c r="AJ2397" s="43" t="str">
        <f ca="1"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1"/>
        <v>#REF!</v>
      </c>
      <c r="AI2398" s="43" t="str">
        <f ca="1">_xll.BInterpol('Base IPCA'!$C$3:$C$13,'Base IPCA'!$E$3:$E$13,AH2398,"Cubic","Extrapolate=Linear","MultiX=Average","Skip=True","Sort=True")</f>
        <v>#N/A Invalid Parameter: Interpolation value</v>
      </c>
      <c r="AJ2398" s="43" t="str">
        <f ca="1"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1"/>
        <v>#REF!</v>
      </c>
      <c r="AI2399" s="43" t="str">
        <f ca="1">_xll.BInterpol('Base IPCA'!$C$3:$C$13,'Base IPCA'!$E$3:$E$13,AH2399,"Cubic","Extrapolate=Linear","MultiX=Average","Skip=True","Sort=True")</f>
        <v>#N/A Invalid Parameter: Interpolation value</v>
      </c>
      <c r="AJ2399" s="43" t="str">
        <f ca="1"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1"/>
        <v>#REF!</v>
      </c>
      <c r="AI2400" s="43" t="str">
        <f ca="1">_xll.BInterpol('Base IPCA'!$C$3:$C$13,'Base IPCA'!$E$3:$E$13,AH2400,"Cubic","Extrapolate=Linear","MultiX=Average","Skip=True","Sort=True")</f>
        <v>#N/A Invalid Parameter: Interpolation value</v>
      </c>
      <c r="AJ2400" s="43" t="str">
        <f ca="1"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1"/>
        <v>#REF!</v>
      </c>
      <c r="AI2401" s="43" t="str">
        <f ca="1">_xll.BInterpol('Base IPCA'!$C$3:$C$13,'Base IPCA'!$E$3:$E$13,AH2401,"Cubic","Extrapolate=Linear","MultiX=Average","Skip=True","Sort=True")</f>
        <v>#N/A Invalid Parameter: Interpolation value</v>
      </c>
      <c r="AJ2401" s="43" t="str">
        <f ca="1"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1"/>
        <v>#REF!</v>
      </c>
      <c r="AI2402" s="43" t="str">
        <f ca="1">_xll.BInterpol('Base IPCA'!$C$3:$C$13,'Base IPCA'!$E$3:$E$13,AH2402,"Cubic","Extrapolate=Linear","MultiX=Average","Skip=True","Sort=True")</f>
        <v>#N/A Invalid Parameter: Interpolation value</v>
      </c>
      <c r="AJ2402" s="43" t="str">
        <f ca="1"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1"/>
        <v>#REF!</v>
      </c>
      <c r="AI2403" s="43" t="str">
        <f ca="1">_xll.BInterpol('Base IPCA'!$C$3:$C$13,'Base IPCA'!$E$3:$E$13,AH2403,"Cubic","Extrapolate=Linear","MultiX=Average","Skip=True","Sort=True")</f>
        <v>#N/A Invalid Parameter: Interpolation value</v>
      </c>
      <c r="AJ2403" s="43" t="str">
        <f ca="1"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1"/>
        <v>#REF!</v>
      </c>
      <c r="AI2404" s="43" t="str">
        <f ca="1">_xll.BInterpol('Base IPCA'!$C$3:$C$13,'Base IPCA'!$E$3:$E$13,AH2404,"Cubic","Extrapolate=Linear","MultiX=Average","Skip=True","Sort=True")</f>
        <v>#N/A Invalid Parameter: Interpolation value</v>
      </c>
      <c r="AJ2404" s="43" t="str">
        <f ca="1"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1"/>
        <v>#REF!</v>
      </c>
      <c r="AI2405" s="43" t="str">
        <f ca="1">_xll.BInterpol('Base IPCA'!$C$3:$C$13,'Base IPCA'!$E$3:$E$13,AH2405,"Cubic","Extrapolate=Linear","MultiX=Average","Skip=True","Sort=True")</f>
        <v>#N/A Invalid Parameter: Interpolation value</v>
      </c>
      <c r="AJ2405" s="43" t="str">
        <f ca="1"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1"/>
        <v>#REF!</v>
      </c>
      <c r="AI2406" s="43" t="str">
        <f ca="1">_xll.BInterpol('Base IPCA'!$C$3:$C$13,'Base IPCA'!$E$3:$E$13,AH2406,"Cubic","Extrapolate=Linear","MultiX=Average","Skip=True","Sort=True")</f>
        <v>#N/A Invalid Parameter: Interpolation value</v>
      </c>
      <c r="AJ2406" s="43" t="str">
        <f ca="1"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1"/>
        <v>#REF!</v>
      </c>
      <c r="AI2407" s="43" t="str">
        <f ca="1">_xll.BInterpol('Base IPCA'!$C$3:$C$13,'Base IPCA'!$E$3:$E$13,AH2407,"Cubic","Extrapolate=Linear","MultiX=Average","Skip=True","Sort=True")</f>
        <v>#N/A Invalid Parameter: Interpolation value</v>
      </c>
      <c r="AJ2407" s="43" t="str">
        <f ca="1"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1"/>
        <v>#REF!</v>
      </c>
      <c r="AI2408" s="43" t="str">
        <f ca="1">_xll.BInterpol('Base IPCA'!$C$3:$C$13,'Base IPCA'!$E$3:$E$13,AH2408,"Cubic","Extrapolate=Linear","MultiX=Average","Skip=True","Sort=True")</f>
        <v>#N/A Invalid Parameter: Interpolation value</v>
      </c>
      <c r="AJ2408" s="43" t="str">
        <f ca="1"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1"/>
        <v>#REF!</v>
      </c>
      <c r="AI2409" s="43" t="str">
        <f ca="1">_xll.BInterpol('Base IPCA'!$C$3:$C$13,'Base IPCA'!$E$3:$E$13,AH2409,"Cubic","Extrapolate=Linear","MultiX=Average","Skip=True","Sort=True")</f>
        <v>#N/A Invalid Parameter: Interpolation value</v>
      </c>
      <c r="AJ2409" s="43" t="str">
        <f ca="1"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1"/>
        <v>#REF!</v>
      </c>
      <c r="AI2410" s="43" t="str">
        <f ca="1">_xll.BInterpol('Base IPCA'!$C$3:$C$13,'Base IPCA'!$E$3:$E$13,AH2410,"Cubic","Extrapolate=Linear","MultiX=Average","Skip=True","Sort=True")</f>
        <v>#N/A Invalid Parameter: Interpolation value</v>
      </c>
      <c r="AJ2410" s="43" t="str">
        <f ca="1"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1"/>
        <v>#REF!</v>
      </c>
      <c r="AI2411" s="43" t="str">
        <f ca="1">_xll.BInterpol('Base IPCA'!$C$3:$C$13,'Base IPCA'!$E$3:$E$13,AH2411,"Cubic","Extrapolate=Linear","MultiX=Average","Skip=True","Sort=True")</f>
        <v>#N/A Invalid Parameter: Interpolation value</v>
      </c>
      <c r="AJ2411" s="43" t="str">
        <f ca="1"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1"/>
        <v>#REF!</v>
      </c>
      <c r="AI2412" s="43" t="str">
        <f ca="1">_xll.BInterpol('Base IPCA'!$C$3:$C$13,'Base IPCA'!$E$3:$E$13,AH2412,"Cubic","Extrapolate=Linear","MultiX=Average","Skip=True","Sort=True")</f>
        <v>#N/A Invalid Parameter: Interpolation value</v>
      </c>
      <c r="AJ2412" s="43" t="str">
        <f ca="1"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1"/>
        <v>#REF!</v>
      </c>
      <c r="AI2413" s="43" t="str">
        <f ca="1">_xll.BInterpol('Base IPCA'!$C$3:$C$13,'Base IPCA'!$E$3:$E$13,AH2413,"Cubic","Extrapolate=Linear","MultiX=Average","Skip=True","Sort=True")</f>
        <v>#N/A Invalid Parameter: Interpolation value</v>
      </c>
      <c r="AJ2413" s="43" t="str">
        <f ca="1"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1"/>
        <v>#REF!</v>
      </c>
      <c r="AI2414" s="43" t="str">
        <f ca="1">_xll.BInterpol('Base IPCA'!$C$3:$C$13,'Base IPCA'!$E$3:$E$13,AH2414,"Cubic","Extrapolate=Linear","MultiX=Average","Skip=True","Sort=True")</f>
        <v>#N/A Invalid Parameter: Interpolation value</v>
      </c>
      <c r="AJ2414" s="43" t="str">
        <f ca="1"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1"/>
        <v>#REF!</v>
      </c>
      <c r="AI2415" s="43" t="str">
        <f ca="1">_xll.BInterpol('Base IPCA'!$C$3:$C$13,'Base IPCA'!$E$3:$E$13,AH2415,"Cubic","Extrapolate=Linear","MultiX=Average","Skip=True","Sort=True")</f>
        <v>#N/A Invalid Parameter: Interpolation value</v>
      </c>
      <c r="AJ2415" s="43" t="str">
        <f ca="1"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1"/>
        <v>#REF!</v>
      </c>
      <c r="AI2416" s="43" t="str">
        <f ca="1">_xll.BInterpol('Base IPCA'!$C$3:$C$13,'Base IPCA'!$E$3:$E$13,AH2416,"Cubic","Extrapolate=Linear","MultiX=Average","Skip=True","Sort=True")</f>
        <v>#N/A Invalid Parameter: Interpolation value</v>
      </c>
      <c r="AJ2416" s="43" t="str">
        <f ca="1"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1"/>
        <v>#REF!</v>
      </c>
      <c r="AI2417" s="43" t="str">
        <f ca="1">_xll.BInterpol('Base IPCA'!$C$3:$C$13,'Base IPCA'!$E$3:$E$13,AH2417,"Cubic","Extrapolate=Linear","MultiX=Average","Skip=True","Sort=True")</f>
        <v>#N/A Invalid Parameter: Interpolation value</v>
      </c>
      <c r="AJ2417" s="43" t="str">
        <f ca="1"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1"/>
        <v>#REF!</v>
      </c>
      <c r="AI2418" s="43" t="str">
        <f ca="1">_xll.BInterpol('Base IPCA'!$C$3:$C$13,'Base IPCA'!$E$3:$E$13,AH2418,"Cubic","Extrapolate=Linear","MultiX=Average","Skip=True","Sort=True")</f>
        <v>#N/A Invalid Parameter: Interpolation value</v>
      </c>
      <c r="AJ2418" s="43" t="str">
        <f ca="1"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1"/>
        <v>#REF!</v>
      </c>
      <c r="AI2419" s="43" t="str">
        <f ca="1">_xll.BInterpol('Base IPCA'!$C$3:$C$13,'Base IPCA'!$E$3:$E$13,AH2419,"Cubic","Extrapolate=Linear","MultiX=Average","Skip=True","Sort=True")</f>
        <v>#N/A Invalid Parameter: Interpolation value</v>
      </c>
      <c r="AJ2419" s="43" t="str">
        <f ca="1"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1"/>
        <v>#REF!</v>
      </c>
      <c r="AI2420" s="43" t="str">
        <f ca="1">_xll.BInterpol('Base IPCA'!$C$3:$C$13,'Base IPCA'!$E$3:$E$13,AH2420,"Cubic","Extrapolate=Linear","MultiX=Average","Skip=True","Sort=True")</f>
        <v>#N/A Invalid Parameter: Interpolation value</v>
      </c>
      <c r="AJ2420" s="43" t="str">
        <f ca="1"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1"/>
        <v>#REF!</v>
      </c>
      <c r="AI2421" s="43" t="str">
        <f ca="1">_xll.BInterpol('Base IPCA'!$C$3:$C$13,'Base IPCA'!$E$3:$E$13,AH2421,"Cubic","Extrapolate=Linear","MultiX=Average","Skip=True","Sort=True")</f>
        <v>#N/A Invalid Parameter: Interpolation value</v>
      </c>
      <c r="AJ2421" s="43" t="str">
        <f ca="1"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1"/>
        <v>#REF!</v>
      </c>
      <c r="AI2422" s="43" t="str">
        <f ca="1">_xll.BInterpol('Base IPCA'!$C$3:$C$13,'Base IPCA'!$E$3:$E$13,AH2422,"Cubic","Extrapolate=Linear","MultiX=Average","Skip=True","Sort=True")</f>
        <v>#N/A Invalid Parameter: Interpolation value</v>
      </c>
      <c r="AJ2422" s="43" t="str">
        <f ca="1"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1"/>
        <v>#REF!</v>
      </c>
      <c r="AI2423" s="43" t="str">
        <f ca="1">_xll.BInterpol('Base IPCA'!$C$3:$C$13,'Base IPCA'!$E$3:$E$13,AH2423,"Cubic","Extrapolate=Linear","MultiX=Average","Skip=True","Sort=True")</f>
        <v>#N/A Invalid Parameter: Interpolation value</v>
      </c>
      <c r="AJ2423" s="43" t="str">
        <f ca="1"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1"/>
        <v>#REF!</v>
      </c>
      <c r="AI2424" s="43" t="str">
        <f ca="1">_xll.BInterpol('Base IPCA'!$C$3:$C$13,'Base IPCA'!$E$3:$E$13,AH2424,"Cubic","Extrapolate=Linear","MultiX=Average","Skip=True","Sort=True")</f>
        <v>#N/A Invalid Parameter: Interpolation value</v>
      </c>
      <c r="AJ2424" s="43" t="str">
        <f ca="1"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1"/>
        <v>#REF!</v>
      </c>
      <c r="AI2425" s="43" t="str">
        <f ca="1">_xll.BInterpol('Base IPCA'!$C$3:$C$13,'Base IPCA'!$E$3:$E$13,AH2425,"Cubic","Extrapolate=Linear","MultiX=Average","Skip=True","Sort=True")</f>
        <v>#N/A Invalid Parameter: Interpolation value</v>
      </c>
      <c r="AJ2425" s="43" t="str">
        <f ca="1"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1"/>
        <v>#REF!</v>
      </c>
      <c r="AI2426" s="43" t="str">
        <f ca="1">_xll.BInterpol('Base IPCA'!$C$3:$C$13,'Base IPCA'!$E$3:$E$13,AH2426,"Cubic","Extrapolate=Linear","MultiX=Average","Skip=True","Sort=True")</f>
        <v>#N/A Invalid Parameter: Interpolation value</v>
      </c>
      <c r="AJ2426" s="43" t="str">
        <f ca="1"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1"/>
        <v>#REF!</v>
      </c>
      <c r="AI2427" s="43" t="str">
        <f ca="1">_xll.BInterpol('Base IPCA'!$C$3:$C$13,'Base IPCA'!$E$3:$E$13,AH2427,"Cubic","Extrapolate=Linear","MultiX=Average","Skip=True","Sort=True")</f>
        <v>#N/A Invalid Parameter: Interpolation value</v>
      </c>
      <c r="AJ2427" s="43" t="str">
        <f ca="1"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1"/>
        <v>#REF!</v>
      </c>
      <c r="AI2428" s="43" t="str">
        <f ca="1">_xll.BInterpol('Base IPCA'!$C$3:$C$13,'Base IPCA'!$E$3:$E$13,AH2428,"Cubic","Extrapolate=Linear","MultiX=Average","Skip=True","Sort=True")</f>
        <v>#N/A Invalid Parameter: Interpolation value</v>
      </c>
      <c r="AJ2428" s="43" t="str">
        <f ca="1"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1"/>
        <v>#REF!</v>
      </c>
      <c r="AI2429" s="43" t="str">
        <f ca="1">_xll.BInterpol('Base IPCA'!$C$3:$C$13,'Base IPCA'!$E$3:$E$13,AH2429,"Cubic","Extrapolate=Linear","MultiX=Average","Skip=True","Sort=True")</f>
        <v>#N/A Invalid Parameter: Interpolation value</v>
      </c>
      <c r="AJ2429" s="43" t="str">
        <f ca="1"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1"/>
        <v>#REF!</v>
      </c>
      <c r="AI2430" s="43" t="str">
        <f ca="1">_xll.BInterpol('Base IPCA'!$C$3:$C$13,'Base IPCA'!$E$3:$E$13,AH2430,"Cubic","Extrapolate=Linear","MultiX=Average","Skip=True","Sort=True")</f>
        <v>#N/A Invalid Parameter: Interpolation value</v>
      </c>
      <c r="AJ2430" s="43" t="str">
        <f ca="1"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1"/>
        <v>#REF!</v>
      </c>
      <c r="AI2431" s="43" t="str">
        <f ca="1">_xll.BInterpol('Base IPCA'!$C$3:$C$13,'Base IPCA'!$E$3:$E$13,AH2431,"Cubic","Extrapolate=Linear","MultiX=Average","Skip=True","Sort=True")</f>
        <v>#N/A Invalid Parameter: Interpolation value</v>
      </c>
      <c r="AJ2431" s="43" t="str">
        <f ca="1"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1"/>
        <v>#REF!</v>
      </c>
      <c r="AI2432" s="43" t="str">
        <f ca="1">_xll.BInterpol('Base IPCA'!$C$3:$C$13,'Base IPCA'!$E$3:$E$13,AH2432,"Cubic","Extrapolate=Linear","MultiX=Average","Skip=True","Sort=True")</f>
        <v>#N/A Invalid Parameter: Interpolation value</v>
      </c>
      <c r="AJ2432" s="43" t="str">
        <f ca="1"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1"/>
        <v>#REF!</v>
      </c>
      <c r="AI2433" s="43" t="str">
        <f ca="1">_xll.BInterpol('Base IPCA'!$C$3:$C$13,'Base IPCA'!$E$3:$E$13,AH2433,"Cubic","Extrapolate=Linear","MultiX=Average","Skip=True","Sort=True")</f>
        <v>#N/A Invalid Parameter: Interpolation value</v>
      </c>
      <c r="AJ2433" s="43" t="str">
        <f ca="1"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1"/>
        <v>#REF!</v>
      </c>
      <c r="AI2434" s="43" t="str">
        <f ca="1">_xll.BInterpol('Base IPCA'!$C$3:$C$13,'Base IPCA'!$E$3:$E$13,AH2434,"Cubic","Extrapolate=Linear","MultiX=Average","Skip=True","Sort=True")</f>
        <v>#N/A Invalid Parameter: Interpolation value</v>
      </c>
      <c r="AJ2434" s="43" t="str">
        <f ca="1"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1"/>
        <v>#REF!</v>
      </c>
      <c r="AI2435" s="43" t="str">
        <f ca="1">_xll.BInterpol('Base IPCA'!$C$3:$C$13,'Base IPCA'!$E$3:$E$13,AH2435,"Cubic","Extrapolate=Linear","MultiX=Average","Skip=True","Sort=True")</f>
        <v>#N/A Invalid Parameter: Interpolation value</v>
      </c>
      <c r="AJ2435" s="43" t="str">
        <f ca="1"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1"/>
        <v>#REF!</v>
      </c>
      <c r="AI2436" s="43" t="str">
        <f ca="1">_xll.BInterpol('Base IPCA'!$C$3:$C$13,'Base IPCA'!$E$3:$E$13,AH2436,"Cubic","Extrapolate=Linear","MultiX=Average","Skip=True","Sort=True")</f>
        <v>#N/A Invalid Parameter: Interpolation value</v>
      </c>
      <c r="AJ2436" s="43" t="str">
        <f ca="1"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1"/>
        <v>#REF!</v>
      </c>
      <c r="AI2437" s="43" t="str">
        <f ca="1">_xll.BInterpol('Base IPCA'!$C$3:$C$13,'Base IPCA'!$E$3:$E$13,AH2437,"Cubic","Extrapolate=Linear","MultiX=Average","Skip=True","Sort=True")</f>
        <v>#N/A Invalid Parameter: Interpolation value</v>
      </c>
      <c r="AJ2437" s="43" t="str">
        <f ca="1"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2">AH2437+1</f>
        <v>#REF!</v>
      </c>
      <c r="AI2438" s="43" t="str">
        <f ca="1">_xll.BInterpol('Base IPCA'!$C$3:$C$13,'Base IPCA'!$E$3:$E$13,AH2438,"Cubic","Extrapolate=Linear","MultiX=Average","Skip=True","Sort=True")</f>
        <v>#N/A Invalid Parameter: Interpolation value</v>
      </c>
      <c r="AJ2438" s="43" t="str">
        <f ca="1"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2"/>
        <v>#REF!</v>
      </c>
      <c r="AI2439" s="43" t="str">
        <f ca="1">_xll.BInterpol('Base IPCA'!$C$3:$C$13,'Base IPCA'!$E$3:$E$13,AH2439,"Cubic","Extrapolate=Linear","MultiX=Average","Skip=True","Sort=True")</f>
        <v>#N/A Invalid Parameter: Interpolation value</v>
      </c>
      <c r="AJ2439" s="43" t="str">
        <f ca="1"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2"/>
        <v>#REF!</v>
      </c>
      <c r="AI2440" s="43" t="str">
        <f ca="1">_xll.BInterpol('Base IPCA'!$C$3:$C$13,'Base IPCA'!$E$3:$E$13,AH2440,"Cubic","Extrapolate=Linear","MultiX=Average","Skip=True","Sort=True")</f>
        <v>#N/A Invalid Parameter: Interpolation value</v>
      </c>
      <c r="AJ2440" s="43" t="str">
        <f ca="1"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2"/>
        <v>#REF!</v>
      </c>
      <c r="AI2441" s="43" t="str">
        <f ca="1">_xll.BInterpol('Base IPCA'!$C$3:$C$13,'Base IPCA'!$E$3:$E$13,AH2441,"Cubic","Extrapolate=Linear","MultiX=Average","Skip=True","Sort=True")</f>
        <v>#N/A Invalid Parameter: Interpolation value</v>
      </c>
      <c r="AJ2441" s="43" t="str">
        <f ca="1"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2"/>
        <v>#REF!</v>
      </c>
      <c r="AI2442" s="43" t="str">
        <f ca="1">_xll.BInterpol('Base IPCA'!$C$3:$C$13,'Base IPCA'!$E$3:$E$13,AH2442,"Cubic","Extrapolate=Linear","MultiX=Average","Skip=True","Sort=True")</f>
        <v>#N/A Invalid Parameter: Interpolation value</v>
      </c>
      <c r="AJ2442" s="43" t="str">
        <f ca="1"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2"/>
        <v>#REF!</v>
      </c>
      <c r="AI2443" s="43" t="str">
        <f ca="1">_xll.BInterpol('Base IPCA'!$C$3:$C$13,'Base IPCA'!$E$3:$E$13,AH2443,"Cubic","Extrapolate=Linear","MultiX=Average","Skip=True","Sort=True")</f>
        <v>#N/A Invalid Parameter: Interpolation value</v>
      </c>
      <c r="AJ2443" s="43" t="str">
        <f ca="1"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2"/>
        <v>#REF!</v>
      </c>
      <c r="AI2444" s="43" t="str">
        <f ca="1">_xll.BInterpol('Base IPCA'!$C$3:$C$13,'Base IPCA'!$E$3:$E$13,AH2444,"Cubic","Extrapolate=Linear","MultiX=Average","Skip=True","Sort=True")</f>
        <v>#N/A Invalid Parameter: Interpolation value</v>
      </c>
      <c r="AJ2444" s="43" t="str">
        <f ca="1"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2"/>
        <v>#REF!</v>
      </c>
      <c r="AI2445" s="43" t="str">
        <f ca="1">_xll.BInterpol('Base IPCA'!$C$3:$C$13,'Base IPCA'!$E$3:$E$13,AH2445,"Cubic","Extrapolate=Linear","MultiX=Average","Skip=True","Sort=True")</f>
        <v>#N/A Invalid Parameter: Interpolation value</v>
      </c>
      <c r="AJ2445" s="43" t="str">
        <f ca="1"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2"/>
        <v>#REF!</v>
      </c>
      <c r="AI2446" s="43" t="str">
        <f ca="1">_xll.BInterpol('Base IPCA'!$C$3:$C$13,'Base IPCA'!$E$3:$E$13,AH2446,"Cubic","Extrapolate=Linear","MultiX=Average","Skip=True","Sort=True")</f>
        <v>#N/A Invalid Parameter: Interpolation value</v>
      </c>
      <c r="AJ2446" s="43" t="str">
        <f ca="1"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2"/>
        <v>#REF!</v>
      </c>
      <c r="AI2447" s="43" t="str">
        <f ca="1">_xll.BInterpol('Base IPCA'!$C$3:$C$13,'Base IPCA'!$E$3:$E$13,AH2447,"Cubic","Extrapolate=Linear","MultiX=Average","Skip=True","Sort=True")</f>
        <v>#N/A Invalid Parameter: Interpolation value</v>
      </c>
      <c r="AJ2447" s="43" t="str">
        <f ca="1"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2"/>
        <v>#REF!</v>
      </c>
      <c r="AI2448" s="43" t="str">
        <f ca="1">_xll.BInterpol('Base IPCA'!$C$3:$C$13,'Base IPCA'!$E$3:$E$13,AH2448,"Cubic","Extrapolate=Linear","MultiX=Average","Skip=True","Sort=True")</f>
        <v>#N/A Invalid Parameter: Interpolation value</v>
      </c>
      <c r="AJ2448" s="43" t="str">
        <f ca="1"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2"/>
        <v>#REF!</v>
      </c>
      <c r="AI2449" s="43" t="str">
        <f ca="1">_xll.BInterpol('Base IPCA'!$C$3:$C$13,'Base IPCA'!$E$3:$E$13,AH2449,"Cubic","Extrapolate=Linear","MultiX=Average","Skip=True","Sort=True")</f>
        <v>#N/A Invalid Parameter: Interpolation value</v>
      </c>
      <c r="AJ2449" s="43" t="str">
        <f ca="1"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2"/>
        <v>#REF!</v>
      </c>
      <c r="AI2450" s="43" t="str">
        <f ca="1">_xll.BInterpol('Base IPCA'!$C$3:$C$13,'Base IPCA'!$E$3:$E$13,AH2450,"Cubic","Extrapolate=Linear","MultiX=Average","Skip=True","Sort=True")</f>
        <v>#N/A Invalid Parameter: Interpolation value</v>
      </c>
      <c r="AJ2450" s="43" t="str">
        <f ca="1"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2"/>
        <v>#REF!</v>
      </c>
      <c r="AI2451" s="43" t="str">
        <f ca="1">_xll.BInterpol('Base IPCA'!$C$3:$C$13,'Base IPCA'!$E$3:$E$13,AH2451,"Cubic","Extrapolate=Linear","MultiX=Average","Skip=True","Sort=True")</f>
        <v>#N/A Invalid Parameter: Interpolation value</v>
      </c>
      <c r="AJ2451" s="43" t="str">
        <f ca="1"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2"/>
        <v>#REF!</v>
      </c>
      <c r="AI2452" s="43" t="str">
        <f ca="1">_xll.BInterpol('Base IPCA'!$C$3:$C$13,'Base IPCA'!$E$3:$E$13,AH2452,"Cubic","Extrapolate=Linear","MultiX=Average","Skip=True","Sort=True")</f>
        <v>#N/A Invalid Parameter: Interpolation value</v>
      </c>
      <c r="AJ2452" s="43" t="str">
        <f ca="1"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2"/>
        <v>#REF!</v>
      </c>
      <c r="AI2453" s="43" t="str">
        <f ca="1">_xll.BInterpol('Base IPCA'!$C$3:$C$13,'Base IPCA'!$E$3:$E$13,AH2453,"Cubic","Extrapolate=Linear","MultiX=Average","Skip=True","Sort=True")</f>
        <v>#N/A Invalid Parameter: Interpolation value</v>
      </c>
      <c r="AJ2453" s="43" t="str">
        <f ca="1"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2"/>
        <v>#REF!</v>
      </c>
      <c r="AI2454" s="43" t="str">
        <f ca="1">_xll.BInterpol('Base IPCA'!$C$3:$C$13,'Base IPCA'!$E$3:$E$13,AH2454,"Cubic","Extrapolate=Linear","MultiX=Average","Skip=True","Sort=True")</f>
        <v>#N/A Invalid Parameter: Interpolation value</v>
      </c>
      <c r="AJ2454" s="43" t="str">
        <f ca="1"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2"/>
        <v>#REF!</v>
      </c>
      <c r="AI2455" s="43" t="str">
        <f ca="1">_xll.BInterpol('Base IPCA'!$C$3:$C$13,'Base IPCA'!$E$3:$E$13,AH2455,"Cubic","Extrapolate=Linear","MultiX=Average","Skip=True","Sort=True")</f>
        <v>#N/A Invalid Parameter: Interpolation value</v>
      </c>
      <c r="AJ2455" s="43" t="str">
        <f ca="1"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2"/>
        <v>#REF!</v>
      </c>
      <c r="AI2456" s="43" t="str">
        <f ca="1">_xll.BInterpol('Base IPCA'!$C$3:$C$13,'Base IPCA'!$E$3:$E$13,AH2456,"Cubic","Extrapolate=Linear","MultiX=Average","Skip=True","Sort=True")</f>
        <v>#N/A Invalid Parameter: Interpolation value</v>
      </c>
      <c r="AJ2456" s="43" t="str">
        <f ca="1"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2"/>
        <v>#REF!</v>
      </c>
      <c r="AI2457" s="43" t="str">
        <f ca="1">_xll.BInterpol('Base IPCA'!$C$3:$C$13,'Base IPCA'!$E$3:$E$13,AH2457,"Cubic","Extrapolate=Linear","MultiX=Average","Skip=True","Sort=True")</f>
        <v>#N/A Invalid Parameter: Interpolation value</v>
      </c>
      <c r="AJ2457" s="43" t="str">
        <f ca="1"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2"/>
        <v>#REF!</v>
      </c>
      <c r="AI2458" s="43" t="str">
        <f ca="1">_xll.BInterpol('Base IPCA'!$C$3:$C$13,'Base IPCA'!$E$3:$E$13,AH2458,"Cubic","Extrapolate=Linear","MultiX=Average","Skip=True","Sort=True")</f>
        <v>#N/A Invalid Parameter: Interpolation value</v>
      </c>
      <c r="AJ2458" s="43" t="str">
        <f ca="1"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2"/>
        <v>#REF!</v>
      </c>
      <c r="AI2459" s="43" t="str">
        <f ca="1">_xll.BInterpol('Base IPCA'!$C$3:$C$13,'Base IPCA'!$E$3:$E$13,AH2459,"Cubic","Extrapolate=Linear","MultiX=Average","Skip=True","Sort=True")</f>
        <v>#N/A Invalid Parameter: Interpolation value</v>
      </c>
      <c r="AJ2459" s="43" t="str">
        <f ca="1"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2"/>
        <v>#REF!</v>
      </c>
      <c r="AI2460" s="43" t="str">
        <f ca="1">_xll.BInterpol('Base IPCA'!$C$3:$C$13,'Base IPCA'!$E$3:$E$13,AH2460,"Cubic","Extrapolate=Linear","MultiX=Average","Skip=True","Sort=True")</f>
        <v>#N/A Invalid Parameter: Interpolation value</v>
      </c>
      <c r="AJ2460" s="43" t="str">
        <f ca="1"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2"/>
        <v>#REF!</v>
      </c>
      <c r="AI2461" s="43" t="str">
        <f ca="1">_xll.BInterpol('Base IPCA'!$C$3:$C$13,'Base IPCA'!$E$3:$E$13,AH2461,"Cubic","Extrapolate=Linear","MultiX=Average","Skip=True","Sort=True")</f>
        <v>#N/A Invalid Parameter: Interpolation value</v>
      </c>
      <c r="AJ2461" s="43" t="str">
        <f ca="1"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2"/>
        <v>#REF!</v>
      </c>
      <c r="AI2462" s="43" t="str">
        <f ca="1">_xll.BInterpol('Base IPCA'!$C$3:$C$13,'Base IPCA'!$E$3:$E$13,AH2462,"Cubic","Extrapolate=Linear","MultiX=Average","Skip=True","Sort=True")</f>
        <v>#N/A Invalid Parameter: Interpolation value</v>
      </c>
      <c r="AJ2462" s="43" t="str">
        <f ca="1"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2"/>
        <v>#REF!</v>
      </c>
      <c r="AI2463" s="43" t="str">
        <f ca="1">_xll.BInterpol('Base IPCA'!$C$3:$C$13,'Base IPCA'!$E$3:$E$13,AH2463,"Cubic","Extrapolate=Linear","MultiX=Average","Skip=True","Sort=True")</f>
        <v>#N/A Invalid Parameter: Interpolation value</v>
      </c>
      <c r="AJ2463" s="43" t="str">
        <f ca="1"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2"/>
        <v>#REF!</v>
      </c>
      <c r="AI2464" s="43" t="str">
        <f ca="1">_xll.BInterpol('Base IPCA'!$C$3:$C$13,'Base IPCA'!$E$3:$E$13,AH2464,"Cubic","Extrapolate=Linear","MultiX=Average","Skip=True","Sort=True")</f>
        <v>#N/A Invalid Parameter: Interpolation value</v>
      </c>
      <c r="AJ2464" s="43" t="str">
        <f ca="1"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2"/>
        <v>#REF!</v>
      </c>
      <c r="AI2465" s="43" t="str">
        <f ca="1">_xll.BInterpol('Base IPCA'!$C$3:$C$13,'Base IPCA'!$E$3:$E$13,AH2465,"Cubic","Extrapolate=Linear","MultiX=Average","Skip=True","Sort=True")</f>
        <v>#N/A Invalid Parameter: Interpolation value</v>
      </c>
      <c r="AJ2465" s="43" t="str">
        <f ca="1"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2"/>
        <v>#REF!</v>
      </c>
      <c r="AI2466" s="43" t="str">
        <f ca="1">_xll.BInterpol('Base IPCA'!$C$3:$C$13,'Base IPCA'!$E$3:$E$13,AH2466,"Cubic","Extrapolate=Linear","MultiX=Average","Skip=True","Sort=True")</f>
        <v>#N/A Invalid Parameter: Interpolation value</v>
      </c>
      <c r="AJ2466" s="43" t="str">
        <f ca="1"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2"/>
        <v>#REF!</v>
      </c>
      <c r="AI2467" s="43" t="str">
        <f ca="1">_xll.BInterpol('Base IPCA'!$C$3:$C$13,'Base IPCA'!$E$3:$E$13,AH2467,"Cubic","Extrapolate=Linear","MultiX=Average","Skip=True","Sort=True")</f>
        <v>#N/A Invalid Parameter: Interpolation value</v>
      </c>
      <c r="AJ2467" s="43" t="str">
        <f ca="1"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2"/>
        <v>#REF!</v>
      </c>
      <c r="AI2468" s="43" t="str">
        <f ca="1">_xll.BInterpol('Base IPCA'!$C$3:$C$13,'Base IPCA'!$E$3:$E$13,AH2468,"Cubic","Extrapolate=Linear","MultiX=Average","Skip=True","Sort=True")</f>
        <v>#N/A Invalid Parameter: Interpolation value</v>
      </c>
      <c r="AJ2468" s="43" t="str">
        <f ca="1"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2"/>
        <v>#REF!</v>
      </c>
      <c r="AI2469" s="43" t="str">
        <f ca="1">_xll.BInterpol('Base IPCA'!$C$3:$C$13,'Base IPCA'!$E$3:$E$13,AH2469,"Cubic","Extrapolate=Linear","MultiX=Average","Skip=True","Sort=True")</f>
        <v>#N/A Invalid Parameter: Interpolation value</v>
      </c>
      <c r="AJ2469" s="43" t="str">
        <f ca="1"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2"/>
        <v>#REF!</v>
      </c>
      <c r="AI2470" s="43" t="str">
        <f ca="1">_xll.BInterpol('Base IPCA'!$C$3:$C$13,'Base IPCA'!$E$3:$E$13,AH2470,"Cubic","Extrapolate=Linear","MultiX=Average","Skip=True","Sort=True")</f>
        <v>#N/A Invalid Parameter: Interpolation value</v>
      </c>
      <c r="AJ2470" s="43" t="str">
        <f ca="1"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2"/>
        <v>#REF!</v>
      </c>
      <c r="AI2471" s="43" t="str">
        <f ca="1">_xll.BInterpol('Base IPCA'!$C$3:$C$13,'Base IPCA'!$E$3:$E$13,AH2471,"Cubic","Extrapolate=Linear","MultiX=Average","Skip=True","Sort=True")</f>
        <v>#N/A Invalid Parameter: Interpolation value</v>
      </c>
      <c r="AJ2471" s="43" t="str">
        <f ca="1"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2"/>
        <v>#REF!</v>
      </c>
      <c r="AI2472" s="43" t="str">
        <f ca="1">_xll.BInterpol('Base IPCA'!$C$3:$C$13,'Base IPCA'!$E$3:$E$13,AH2472,"Cubic","Extrapolate=Linear","MultiX=Average","Skip=True","Sort=True")</f>
        <v>#N/A Invalid Parameter: Interpolation value</v>
      </c>
      <c r="AJ2472" s="43" t="str">
        <f ca="1"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2"/>
        <v>#REF!</v>
      </c>
      <c r="AI2473" s="43" t="str">
        <f ca="1">_xll.BInterpol('Base IPCA'!$C$3:$C$13,'Base IPCA'!$E$3:$E$13,AH2473,"Cubic","Extrapolate=Linear","MultiX=Average","Skip=True","Sort=True")</f>
        <v>#N/A Invalid Parameter: Interpolation value</v>
      </c>
      <c r="AJ2473" s="43" t="str">
        <f ca="1"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2"/>
        <v>#REF!</v>
      </c>
      <c r="AI2474" s="43" t="str">
        <f ca="1">_xll.BInterpol('Base IPCA'!$C$3:$C$13,'Base IPCA'!$E$3:$E$13,AH2474,"Cubic","Extrapolate=Linear","MultiX=Average","Skip=True","Sort=True")</f>
        <v>#N/A Invalid Parameter: Interpolation value</v>
      </c>
      <c r="AJ2474" s="43" t="str">
        <f ca="1"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2"/>
        <v>#REF!</v>
      </c>
      <c r="AI2475" s="43" t="str">
        <f ca="1">_xll.BInterpol('Base IPCA'!$C$3:$C$13,'Base IPCA'!$E$3:$E$13,AH2475,"Cubic","Extrapolate=Linear","MultiX=Average","Skip=True","Sort=True")</f>
        <v>#N/A Invalid Parameter: Interpolation value</v>
      </c>
      <c r="AJ2475" s="43" t="str">
        <f ca="1"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2"/>
        <v>#REF!</v>
      </c>
      <c r="AI2476" s="43" t="str">
        <f ca="1">_xll.BInterpol('Base IPCA'!$C$3:$C$13,'Base IPCA'!$E$3:$E$13,AH2476,"Cubic","Extrapolate=Linear","MultiX=Average","Skip=True","Sort=True")</f>
        <v>#N/A Invalid Parameter: Interpolation value</v>
      </c>
      <c r="AJ2476" s="43" t="str">
        <f ca="1"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2"/>
        <v>#REF!</v>
      </c>
      <c r="AI2477" s="43" t="str">
        <f ca="1">_xll.BInterpol('Base IPCA'!$C$3:$C$13,'Base IPCA'!$E$3:$E$13,AH2477,"Cubic","Extrapolate=Linear","MultiX=Average","Skip=True","Sort=True")</f>
        <v>#N/A Invalid Parameter: Interpolation value</v>
      </c>
      <c r="AJ2477" s="43" t="str">
        <f ca="1"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2"/>
        <v>#REF!</v>
      </c>
      <c r="AI2478" s="43" t="str">
        <f ca="1">_xll.BInterpol('Base IPCA'!$C$3:$C$13,'Base IPCA'!$E$3:$E$13,AH2478,"Cubic","Extrapolate=Linear","MultiX=Average","Skip=True","Sort=True")</f>
        <v>#N/A Invalid Parameter: Interpolation value</v>
      </c>
      <c r="AJ2478" s="43" t="str">
        <f ca="1"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2"/>
        <v>#REF!</v>
      </c>
      <c r="AI2479" s="43" t="str">
        <f ca="1">_xll.BInterpol('Base IPCA'!$C$3:$C$13,'Base IPCA'!$E$3:$E$13,AH2479,"Cubic","Extrapolate=Linear","MultiX=Average","Skip=True","Sort=True")</f>
        <v>#N/A Invalid Parameter: Interpolation value</v>
      </c>
      <c r="AJ2479" s="43" t="str">
        <f ca="1"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2"/>
        <v>#REF!</v>
      </c>
      <c r="AI2480" s="43" t="str">
        <f ca="1">_xll.BInterpol('Base IPCA'!$C$3:$C$13,'Base IPCA'!$E$3:$E$13,AH2480,"Cubic","Extrapolate=Linear","MultiX=Average","Skip=True","Sort=True")</f>
        <v>#N/A Invalid Parameter: Interpolation value</v>
      </c>
      <c r="AJ2480" s="43" t="str">
        <f ca="1"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2"/>
        <v>#REF!</v>
      </c>
      <c r="AI2481" s="43" t="str">
        <f ca="1">_xll.BInterpol('Base IPCA'!$C$3:$C$13,'Base IPCA'!$E$3:$E$13,AH2481,"Cubic","Extrapolate=Linear","MultiX=Average","Skip=True","Sort=True")</f>
        <v>#N/A Invalid Parameter: Interpolation value</v>
      </c>
      <c r="AJ2481" s="43" t="str">
        <f ca="1"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2"/>
        <v>#REF!</v>
      </c>
      <c r="AI2482" s="43" t="str">
        <f ca="1">_xll.BInterpol('Base IPCA'!$C$3:$C$13,'Base IPCA'!$E$3:$E$13,AH2482,"Cubic","Extrapolate=Linear","MultiX=Average","Skip=True","Sort=True")</f>
        <v>#N/A Invalid Parameter: Interpolation value</v>
      </c>
      <c r="AJ2482" s="43" t="str">
        <f ca="1"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2"/>
        <v>#REF!</v>
      </c>
      <c r="AI2483" s="43" t="str">
        <f ca="1">_xll.BInterpol('Base IPCA'!$C$3:$C$13,'Base IPCA'!$E$3:$E$13,AH2483,"Cubic","Extrapolate=Linear","MultiX=Average","Skip=True","Sort=True")</f>
        <v>#N/A Invalid Parameter: Interpolation value</v>
      </c>
      <c r="AJ2483" s="43" t="str">
        <f ca="1"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2"/>
        <v>#REF!</v>
      </c>
      <c r="AI2484" s="43" t="str">
        <f ca="1">_xll.BInterpol('Base IPCA'!$C$3:$C$13,'Base IPCA'!$E$3:$E$13,AH2484,"Cubic","Extrapolate=Linear","MultiX=Average","Skip=True","Sort=True")</f>
        <v>#N/A Invalid Parameter: Interpolation value</v>
      </c>
      <c r="AJ2484" s="43" t="str">
        <f ca="1"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2"/>
        <v>#REF!</v>
      </c>
      <c r="AI2485" s="43" t="str">
        <f ca="1">_xll.BInterpol('Base IPCA'!$C$3:$C$13,'Base IPCA'!$E$3:$E$13,AH2485,"Cubic","Extrapolate=Linear","MultiX=Average","Skip=True","Sort=True")</f>
        <v>#N/A Invalid Parameter: Interpolation value</v>
      </c>
      <c r="AJ2485" s="43" t="str">
        <f ca="1"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2"/>
        <v>#REF!</v>
      </c>
      <c r="AI2486" s="43" t="str">
        <f ca="1">_xll.BInterpol('Base IPCA'!$C$3:$C$13,'Base IPCA'!$E$3:$E$13,AH2486,"Cubic","Extrapolate=Linear","MultiX=Average","Skip=True","Sort=True")</f>
        <v>#N/A Invalid Parameter: Interpolation value</v>
      </c>
      <c r="AJ2486" s="43" t="str">
        <f ca="1"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2"/>
        <v>#REF!</v>
      </c>
      <c r="AI2487" s="43" t="str">
        <f ca="1">_xll.BInterpol('Base IPCA'!$C$3:$C$13,'Base IPCA'!$E$3:$E$13,AH2487,"Cubic","Extrapolate=Linear","MultiX=Average","Skip=True","Sort=True")</f>
        <v>#N/A Invalid Parameter: Interpolation value</v>
      </c>
      <c r="AJ2487" s="43" t="str">
        <f ca="1"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2"/>
        <v>#REF!</v>
      </c>
      <c r="AI2488" s="43" t="str">
        <f ca="1">_xll.BInterpol('Base IPCA'!$C$3:$C$13,'Base IPCA'!$E$3:$E$13,AH2488,"Cubic","Extrapolate=Linear","MultiX=Average","Skip=True","Sort=True")</f>
        <v>#N/A Invalid Parameter: Interpolation value</v>
      </c>
      <c r="AJ2488" s="43" t="str">
        <f ca="1"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2"/>
        <v>#REF!</v>
      </c>
      <c r="AI2489" s="43" t="str">
        <f ca="1">_xll.BInterpol('Base IPCA'!$C$3:$C$13,'Base IPCA'!$E$3:$E$13,AH2489,"Cubic","Extrapolate=Linear","MultiX=Average","Skip=True","Sort=True")</f>
        <v>#N/A Invalid Parameter: Interpolation value</v>
      </c>
      <c r="AJ2489" s="43" t="str">
        <f ca="1"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2"/>
        <v>#REF!</v>
      </c>
      <c r="AI2490" s="43" t="str">
        <f ca="1">_xll.BInterpol('Base IPCA'!$C$3:$C$13,'Base IPCA'!$E$3:$E$13,AH2490,"Cubic","Extrapolate=Linear","MultiX=Average","Skip=True","Sort=True")</f>
        <v>#N/A Invalid Parameter: Interpolation value</v>
      </c>
      <c r="AJ2490" s="43" t="str">
        <f ca="1"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2"/>
        <v>#REF!</v>
      </c>
      <c r="AI2491" s="43" t="str">
        <f ca="1">_xll.BInterpol('Base IPCA'!$C$3:$C$13,'Base IPCA'!$E$3:$E$13,AH2491,"Cubic","Extrapolate=Linear","MultiX=Average","Skip=True","Sort=True")</f>
        <v>#N/A Invalid Parameter: Interpolation value</v>
      </c>
      <c r="AJ2491" s="43" t="str">
        <f ca="1"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2"/>
        <v>#REF!</v>
      </c>
      <c r="AI2492" s="43" t="str">
        <f ca="1">_xll.BInterpol('Base IPCA'!$C$3:$C$13,'Base IPCA'!$E$3:$E$13,AH2492,"Cubic","Extrapolate=Linear","MultiX=Average","Skip=True","Sort=True")</f>
        <v>#N/A Invalid Parameter: Interpolation value</v>
      </c>
      <c r="AJ2492" s="43" t="str">
        <f ca="1"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2"/>
        <v>#REF!</v>
      </c>
      <c r="AI2493" s="43" t="str">
        <f ca="1">_xll.BInterpol('Base IPCA'!$C$3:$C$13,'Base IPCA'!$E$3:$E$13,AH2493,"Cubic","Extrapolate=Linear","MultiX=Average","Skip=True","Sort=True")</f>
        <v>#N/A Invalid Parameter: Interpolation value</v>
      </c>
      <c r="AJ2493" s="43" t="str">
        <f ca="1"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2"/>
        <v>#REF!</v>
      </c>
      <c r="AI2494" s="43" t="str">
        <f ca="1">_xll.BInterpol('Base IPCA'!$C$3:$C$13,'Base IPCA'!$E$3:$E$13,AH2494,"Cubic","Extrapolate=Linear","MultiX=Average","Skip=True","Sort=True")</f>
        <v>#N/A Invalid Parameter: Interpolation value</v>
      </c>
      <c r="AJ2494" s="43" t="str">
        <f ca="1"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2"/>
        <v>#REF!</v>
      </c>
      <c r="AI2495" s="43" t="str">
        <f ca="1">_xll.BInterpol('Base IPCA'!$C$3:$C$13,'Base IPCA'!$E$3:$E$13,AH2495,"Cubic","Extrapolate=Linear","MultiX=Average","Skip=True","Sort=True")</f>
        <v>#N/A Invalid Parameter: Interpolation value</v>
      </c>
      <c r="AJ2495" s="43" t="str">
        <f ca="1"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2"/>
        <v>#REF!</v>
      </c>
      <c r="AI2496" s="43" t="str">
        <f ca="1">_xll.BInterpol('Base IPCA'!$C$3:$C$13,'Base IPCA'!$E$3:$E$13,AH2496,"Cubic","Extrapolate=Linear","MultiX=Average","Skip=True","Sort=True")</f>
        <v>#N/A Invalid Parameter: Interpolation value</v>
      </c>
      <c r="AJ2496" s="43" t="str">
        <f ca="1"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2"/>
        <v>#REF!</v>
      </c>
      <c r="AI2497" s="43" t="str">
        <f ca="1">_xll.BInterpol('Base IPCA'!$C$3:$C$13,'Base IPCA'!$E$3:$E$13,AH2497,"Cubic","Extrapolate=Linear","MultiX=Average","Skip=True","Sort=True")</f>
        <v>#N/A Invalid Parameter: Interpolation value</v>
      </c>
      <c r="AJ2497" s="43" t="str">
        <f ca="1"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2"/>
        <v>#REF!</v>
      </c>
      <c r="AI2498" s="43" t="str">
        <f ca="1">_xll.BInterpol('Base IPCA'!$C$3:$C$13,'Base IPCA'!$E$3:$E$13,AH2498,"Cubic","Extrapolate=Linear","MultiX=Average","Skip=True","Sort=True")</f>
        <v>#N/A Invalid Parameter: Interpolation value</v>
      </c>
      <c r="AJ2498" s="43" t="str">
        <f ca="1"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2"/>
        <v>#REF!</v>
      </c>
      <c r="AI2499" s="43" t="str">
        <f ca="1">_xll.BInterpol('Base IPCA'!$C$3:$C$13,'Base IPCA'!$E$3:$E$13,AH2499,"Cubic","Extrapolate=Linear","MultiX=Average","Skip=True","Sort=True")</f>
        <v>#N/A Invalid Parameter: Interpolation value</v>
      </c>
      <c r="AJ2499" s="43" t="str">
        <f ca="1"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2"/>
        <v>#REF!</v>
      </c>
      <c r="AI2500" s="43" t="str">
        <f ca="1">_xll.BInterpol('Base IPCA'!$C$3:$C$13,'Base IPCA'!$E$3:$E$13,AH2500,"Cubic","Extrapolate=Linear","MultiX=Average","Skip=True","Sort=True")</f>
        <v>#N/A Invalid Parameter: Interpolation value</v>
      </c>
      <c r="AJ2500" s="43" t="str">
        <f ca="1"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2"/>
        <v>#REF!</v>
      </c>
      <c r="AI2501" s="43" t="str">
        <f ca="1">_xll.BInterpol('Base IPCA'!$C$3:$C$13,'Base IPCA'!$E$3:$E$13,AH2501,"Cubic","Extrapolate=Linear","MultiX=Average","Skip=True","Sort=True")</f>
        <v>#N/A Invalid Parameter: Interpolation value</v>
      </c>
      <c r="AJ2501" s="43" t="str">
        <f ca="1"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3">AH2501+1</f>
        <v>#REF!</v>
      </c>
      <c r="AI2502" s="43" t="str">
        <f ca="1">_xll.BInterpol('Base IPCA'!$C$3:$C$13,'Base IPCA'!$E$3:$E$13,AH2502,"Cubic","Extrapolate=Linear","MultiX=Average","Skip=True","Sort=True")</f>
        <v>#N/A Invalid Parameter: Interpolation value</v>
      </c>
      <c r="AJ2502" s="43" t="str">
        <f ca="1"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3"/>
        <v>#REF!</v>
      </c>
      <c r="AI2503" s="43" t="str">
        <f ca="1">_xll.BInterpol('Base IPCA'!$C$3:$C$13,'Base IPCA'!$E$3:$E$13,AH2503,"Cubic","Extrapolate=Linear","MultiX=Average","Skip=True","Sort=True")</f>
        <v>#N/A Invalid Parameter: Interpolation value</v>
      </c>
      <c r="AJ2503" s="43" t="str">
        <f ca="1"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3"/>
        <v>#REF!</v>
      </c>
      <c r="AI2504" s="43" t="str">
        <f ca="1">_xll.BInterpol('Base IPCA'!$C$3:$C$13,'Base IPCA'!$E$3:$E$13,AH2504,"Cubic","Extrapolate=Linear","MultiX=Average","Skip=True","Sort=True")</f>
        <v>#N/A Invalid Parameter: Interpolation value</v>
      </c>
      <c r="AJ2504" s="43" t="str">
        <f ca="1"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3"/>
        <v>#REF!</v>
      </c>
      <c r="AI2505" s="43" t="str">
        <f ca="1">_xll.BInterpol('Base IPCA'!$C$3:$C$13,'Base IPCA'!$E$3:$E$13,AH2505,"Cubic","Extrapolate=Linear","MultiX=Average","Skip=True","Sort=True")</f>
        <v>#N/A Invalid Parameter: Interpolation value</v>
      </c>
      <c r="AJ2505" s="43" t="str">
        <f ca="1"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3"/>
        <v>#REF!</v>
      </c>
      <c r="AI2506" s="43" t="str">
        <f ca="1">_xll.BInterpol('Base IPCA'!$C$3:$C$13,'Base IPCA'!$E$3:$E$13,AH2506,"Cubic","Extrapolate=Linear","MultiX=Average","Skip=True","Sort=True")</f>
        <v>#N/A Invalid Parameter: Interpolation value</v>
      </c>
      <c r="AJ2506" s="43" t="str">
        <f ca="1"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3"/>
        <v>#REF!</v>
      </c>
      <c r="AI2507" s="43" t="str">
        <f ca="1">_xll.BInterpol('Base IPCA'!$C$3:$C$13,'Base IPCA'!$E$3:$E$13,AH2507,"Cubic","Extrapolate=Linear","MultiX=Average","Skip=True","Sort=True")</f>
        <v>#N/A Invalid Parameter: Interpolation value</v>
      </c>
      <c r="AJ2507" s="43" t="str">
        <f ca="1"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3"/>
        <v>#REF!</v>
      </c>
      <c r="AI2508" s="43" t="str">
        <f ca="1">_xll.BInterpol('Base IPCA'!$C$3:$C$13,'Base IPCA'!$E$3:$E$13,AH2508,"Cubic","Extrapolate=Linear","MultiX=Average","Skip=True","Sort=True")</f>
        <v>#N/A Invalid Parameter: Interpolation value</v>
      </c>
      <c r="AJ2508" s="43" t="str">
        <f ca="1"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3"/>
        <v>#REF!</v>
      </c>
      <c r="AI2509" s="43" t="str">
        <f ca="1">_xll.BInterpol('Base IPCA'!$C$3:$C$13,'Base IPCA'!$E$3:$E$13,AH2509,"Cubic","Extrapolate=Linear","MultiX=Average","Skip=True","Sort=True")</f>
        <v>#N/A Invalid Parameter: Interpolation value</v>
      </c>
      <c r="AJ2509" s="43" t="str">
        <f ca="1"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3"/>
        <v>#REF!</v>
      </c>
      <c r="AI2510" s="43" t="str">
        <f ca="1">_xll.BInterpol('Base IPCA'!$C$3:$C$13,'Base IPCA'!$E$3:$E$13,AH2510,"Cubic","Extrapolate=Linear","MultiX=Average","Skip=True","Sort=True")</f>
        <v>#N/A Invalid Parameter: Interpolation value</v>
      </c>
      <c r="AJ2510" s="43" t="str">
        <f ca="1"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3"/>
        <v>#REF!</v>
      </c>
      <c r="AI2511" s="43" t="str">
        <f ca="1">_xll.BInterpol('Base IPCA'!$C$3:$C$13,'Base IPCA'!$E$3:$E$13,AH2511,"Cubic","Extrapolate=Linear","MultiX=Average","Skip=True","Sort=True")</f>
        <v>#N/A Invalid Parameter: Interpolation value</v>
      </c>
      <c r="AJ2511" s="43" t="str">
        <f ca="1"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3"/>
        <v>#REF!</v>
      </c>
      <c r="AI2512" s="43" t="str">
        <f ca="1">_xll.BInterpol('Base IPCA'!$C$3:$C$13,'Base IPCA'!$E$3:$E$13,AH2512,"Cubic","Extrapolate=Linear","MultiX=Average","Skip=True","Sort=True")</f>
        <v>#N/A Invalid Parameter: Interpolation value</v>
      </c>
      <c r="AJ2512" s="43" t="str">
        <f ca="1"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3"/>
        <v>#REF!</v>
      </c>
      <c r="AI2513" s="43" t="str">
        <f ca="1">_xll.BInterpol('Base IPCA'!$C$3:$C$13,'Base IPCA'!$E$3:$E$13,AH2513,"Cubic","Extrapolate=Linear","MultiX=Average","Skip=True","Sort=True")</f>
        <v>#N/A Invalid Parameter: Interpolation value</v>
      </c>
      <c r="AJ2513" s="43" t="str">
        <f ca="1"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3"/>
        <v>#REF!</v>
      </c>
      <c r="AI2514" s="43" t="str">
        <f ca="1">_xll.BInterpol('Base IPCA'!$C$3:$C$13,'Base IPCA'!$E$3:$E$13,AH2514,"Cubic","Extrapolate=Linear","MultiX=Average","Skip=True","Sort=True")</f>
        <v>#N/A Invalid Parameter: Interpolation value</v>
      </c>
      <c r="AJ2514" s="43" t="str">
        <f ca="1"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3"/>
        <v>#REF!</v>
      </c>
      <c r="AI2515" s="43" t="str">
        <f ca="1">_xll.BInterpol('Base IPCA'!$C$3:$C$13,'Base IPCA'!$E$3:$E$13,AH2515,"Cubic","Extrapolate=Linear","MultiX=Average","Skip=True","Sort=True")</f>
        <v>#N/A Invalid Parameter: Interpolation value</v>
      </c>
      <c r="AJ2515" s="43" t="str">
        <f ca="1"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3"/>
        <v>#REF!</v>
      </c>
      <c r="AI2516" s="43" t="str">
        <f ca="1">_xll.BInterpol('Base IPCA'!$C$3:$C$13,'Base IPCA'!$E$3:$E$13,AH2516,"Cubic","Extrapolate=Linear","MultiX=Average","Skip=True","Sort=True")</f>
        <v>#N/A Invalid Parameter: Interpolation value</v>
      </c>
      <c r="AJ2516" s="43" t="str">
        <f ca="1"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3"/>
        <v>#REF!</v>
      </c>
      <c r="AI2517" s="43" t="str">
        <f ca="1">_xll.BInterpol('Base IPCA'!$C$3:$C$13,'Base IPCA'!$E$3:$E$13,AH2517,"Cubic","Extrapolate=Linear","MultiX=Average","Skip=True","Sort=True")</f>
        <v>#N/A Invalid Parameter: Interpolation value</v>
      </c>
      <c r="AJ2517" s="43" t="str">
        <f ca="1"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3"/>
        <v>#REF!</v>
      </c>
      <c r="AI2518" s="43" t="str">
        <f ca="1">_xll.BInterpol('Base IPCA'!$C$3:$C$13,'Base IPCA'!$E$3:$E$13,AH2518,"Cubic","Extrapolate=Linear","MultiX=Average","Skip=True","Sort=True")</f>
        <v>#N/A Invalid Parameter: Interpolation value</v>
      </c>
      <c r="AJ2518" s="43" t="str">
        <f ca="1"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3"/>
        <v>#REF!</v>
      </c>
      <c r="AI2519" s="43" t="str">
        <f ca="1">_xll.BInterpol('Base IPCA'!$C$3:$C$13,'Base IPCA'!$E$3:$E$13,AH2519,"Cubic","Extrapolate=Linear","MultiX=Average","Skip=True","Sort=True")</f>
        <v>#N/A Invalid Parameter: Interpolation value</v>
      </c>
      <c r="AJ2519" s="43" t="str">
        <f ca="1"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3"/>
        <v>#REF!</v>
      </c>
      <c r="AI2520" s="43" t="str">
        <f ca="1">_xll.BInterpol('Base IPCA'!$C$3:$C$13,'Base IPCA'!$E$3:$E$13,AH2520,"Cubic","Extrapolate=Linear","MultiX=Average","Skip=True","Sort=True")</f>
        <v>#N/A Invalid Parameter: Interpolation value</v>
      </c>
      <c r="AJ2520" s="43" t="str">
        <f ca="1"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3"/>
        <v>#REF!</v>
      </c>
      <c r="AI2521" s="43" t="str">
        <f ca="1">_xll.BInterpol('Base IPCA'!$C$3:$C$13,'Base IPCA'!$E$3:$E$13,AH2521,"Cubic","Extrapolate=Linear","MultiX=Average","Skip=True","Sort=True")</f>
        <v>#N/A Invalid Parameter: Interpolation value</v>
      </c>
      <c r="AJ2521" s="43" t="str">
        <f ca="1"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3"/>
        <v>#REF!</v>
      </c>
      <c r="AI2522" s="43" t="str">
        <f ca="1">_xll.BInterpol('Base IPCA'!$C$3:$C$13,'Base IPCA'!$E$3:$E$13,AH2522,"Cubic","Extrapolate=Linear","MultiX=Average","Skip=True","Sort=True")</f>
        <v>#N/A Invalid Parameter: Interpolation value</v>
      </c>
      <c r="AJ2522" s="43" t="str">
        <f ca="1"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3"/>
        <v>#REF!</v>
      </c>
      <c r="AI2523" s="43" t="str">
        <f ca="1">_xll.BInterpol('Base IPCA'!$C$3:$C$13,'Base IPCA'!$E$3:$E$13,AH2523,"Cubic","Extrapolate=Linear","MultiX=Average","Skip=True","Sort=True")</f>
        <v>#N/A Invalid Parameter: Interpolation value</v>
      </c>
      <c r="AJ2523" s="43" t="str">
        <f ca="1"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3"/>
        <v>#REF!</v>
      </c>
      <c r="AI2524" s="43" t="str">
        <f ca="1">_xll.BInterpol('Base IPCA'!$C$3:$C$13,'Base IPCA'!$E$3:$E$13,AH2524,"Cubic","Extrapolate=Linear","MultiX=Average","Skip=True","Sort=True")</f>
        <v>#N/A Invalid Parameter: Interpolation value</v>
      </c>
      <c r="AJ2524" s="43" t="str">
        <f ca="1"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3"/>
        <v>#REF!</v>
      </c>
      <c r="AI2525" s="43" t="str">
        <f ca="1">_xll.BInterpol('Base IPCA'!$C$3:$C$13,'Base IPCA'!$E$3:$E$13,AH2525,"Cubic","Extrapolate=Linear","MultiX=Average","Skip=True","Sort=True")</f>
        <v>#N/A Invalid Parameter: Interpolation value</v>
      </c>
      <c r="AJ2525" s="43" t="str">
        <f ca="1"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3"/>
        <v>#REF!</v>
      </c>
      <c r="AI2526" s="43" t="str">
        <f ca="1">_xll.BInterpol('Base IPCA'!$C$3:$C$13,'Base IPCA'!$E$3:$E$13,AH2526,"Cubic","Extrapolate=Linear","MultiX=Average","Skip=True","Sort=True")</f>
        <v>#N/A Invalid Parameter: Interpolation value</v>
      </c>
      <c r="AJ2526" s="43" t="str">
        <f ca="1"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3"/>
        <v>#REF!</v>
      </c>
      <c r="AI2527" s="43" t="str">
        <f ca="1">_xll.BInterpol('Base IPCA'!$C$3:$C$13,'Base IPCA'!$E$3:$E$13,AH2527,"Cubic","Extrapolate=Linear","MultiX=Average","Skip=True","Sort=True")</f>
        <v>#N/A Invalid Parameter: Interpolation value</v>
      </c>
      <c r="AJ2527" s="43" t="str">
        <f ca="1"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3"/>
        <v>#REF!</v>
      </c>
      <c r="AI2528" s="43" t="str">
        <f ca="1">_xll.BInterpol('Base IPCA'!$C$3:$C$13,'Base IPCA'!$E$3:$E$13,AH2528,"Cubic","Extrapolate=Linear","MultiX=Average","Skip=True","Sort=True")</f>
        <v>#N/A Invalid Parameter: Interpolation value</v>
      </c>
      <c r="AJ2528" s="43" t="str">
        <f ca="1"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3"/>
        <v>#REF!</v>
      </c>
      <c r="AI2529" s="43" t="str">
        <f ca="1">_xll.BInterpol('Base IPCA'!$C$3:$C$13,'Base IPCA'!$E$3:$E$13,AH2529,"Cubic","Extrapolate=Linear","MultiX=Average","Skip=True","Sort=True")</f>
        <v>#N/A Invalid Parameter: Interpolation value</v>
      </c>
      <c r="AJ2529" s="43" t="str">
        <f ca="1"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3"/>
        <v>#REF!</v>
      </c>
      <c r="AI2530" s="43" t="str">
        <f ca="1">_xll.BInterpol('Base IPCA'!$C$3:$C$13,'Base IPCA'!$E$3:$E$13,AH2530,"Cubic","Extrapolate=Linear","MultiX=Average","Skip=True","Sort=True")</f>
        <v>#N/A Invalid Parameter: Interpolation value</v>
      </c>
      <c r="AJ2530" s="43" t="str">
        <f ca="1"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3"/>
        <v>#REF!</v>
      </c>
      <c r="AI2531" s="43" t="str">
        <f ca="1">_xll.BInterpol('Base IPCA'!$C$3:$C$13,'Base IPCA'!$E$3:$E$13,AH2531,"Cubic","Extrapolate=Linear","MultiX=Average","Skip=True","Sort=True")</f>
        <v>#N/A Invalid Parameter: Interpolation value</v>
      </c>
      <c r="AJ2531" s="43" t="str">
        <f ca="1"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3"/>
        <v>#REF!</v>
      </c>
      <c r="AI2532" s="43" t="str">
        <f ca="1">_xll.BInterpol('Base IPCA'!$C$3:$C$13,'Base IPCA'!$E$3:$E$13,AH2532,"Cubic","Extrapolate=Linear","MultiX=Average","Skip=True","Sort=True")</f>
        <v>#N/A Invalid Parameter: Interpolation value</v>
      </c>
      <c r="AJ2532" s="43" t="str">
        <f ca="1"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3"/>
        <v>#REF!</v>
      </c>
      <c r="AI2533" s="43" t="str">
        <f ca="1">_xll.BInterpol('Base IPCA'!$C$3:$C$13,'Base IPCA'!$E$3:$E$13,AH2533,"Cubic","Extrapolate=Linear","MultiX=Average","Skip=True","Sort=True")</f>
        <v>#N/A Invalid Parameter: Interpolation value</v>
      </c>
      <c r="AJ2533" s="43" t="str">
        <f ca="1"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3"/>
        <v>#REF!</v>
      </c>
      <c r="AI2534" s="43" t="str">
        <f ca="1">_xll.BInterpol('Base IPCA'!$C$3:$C$13,'Base IPCA'!$E$3:$E$13,AH2534,"Cubic","Extrapolate=Linear","MultiX=Average","Skip=True","Sort=True")</f>
        <v>#N/A Invalid Parameter: Interpolation value</v>
      </c>
      <c r="AJ2534" s="43" t="str">
        <f ca="1"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3"/>
        <v>#REF!</v>
      </c>
      <c r="AI2535" s="43" t="str">
        <f ca="1">_xll.BInterpol('Base IPCA'!$C$3:$C$13,'Base IPCA'!$E$3:$E$13,AH2535,"Cubic","Extrapolate=Linear","MultiX=Average","Skip=True","Sort=True")</f>
        <v>#N/A Invalid Parameter: Interpolation value</v>
      </c>
      <c r="AJ2535" s="43" t="str">
        <f ca="1"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3"/>
        <v>#REF!</v>
      </c>
      <c r="AI2536" s="43" t="str">
        <f ca="1">_xll.BInterpol('Base IPCA'!$C$3:$C$13,'Base IPCA'!$E$3:$E$13,AH2536,"Cubic","Extrapolate=Linear","MultiX=Average","Skip=True","Sort=True")</f>
        <v>#N/A Invalid Parameter: Interpolation value</v>
      </c>
      <c r="AJ2536" s="43" t="str">
        <f ca="1"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3"/>
        <v>#REF!</v>
      </c>
      <c r="AI2537" s="43" t="str">
        <f ca="1">_xll.BInterpol('Base IPCA'!$C$3:$C$13,'Base IPCA'!$E$3:$E$13,AH2537,"Cubic","Extrapolate=Linear","MultiX=Average","Skip=True","Sort=True")</f>
        <v>#N/A Invalid Parameter: Interpolation value</v>
      </c>
      <c r="AJ2537" s="43" t="str">
        <f ca="1"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3"/>
        <v>#REF!</v>
      </c>
      <c r="AI2538" s="43" t="str">
        <f ca="1">_xll.BInterpol('Base IPCA'!$C$3:$C$13,'Base IPCA'!$E$3:$E$13,AH2538,"Cubic","Extrapolate=Linear","MultiX=Average","Skip=True","Sort=True")</f>
        <v>#N/A Invalid Parameter: Interpolation value</v>
      </c>
      <c r="AJ2538" s="43" t="str">
        <f ca="1"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3"/>
        <v>#REF!</v>
      </c>
      <c r="AI2539" s="43" t="str">
        <f ca="1">_xll.BInterpol('Base IPCA'!$C$3:$C$13,'Base IPCA'!$E$3:$E$13,AH2539,"Cubic","Extrapolate=Linear","MultiX=Average","Skip=True","Sort=True")</f>
        <v>#N/A Invalid Parameter: Interpolation value</v>
      </c>
      <c r="AJ2539" s="43" t="str">
        <f ca="1"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3"/>
        <v>#REF!</v>
      </c>
      <c r="AI2540" s="43" t="str">
        <f ca="1">_xll.BInterpol('Base IPCA'!$C$3:$C$13,'Base IPCA'!$E$3:$E$13,AH2540,"Cubic","Extrapolate=Linear","MultiX=Average","Skip=True","Sort=True")</f>
        <v>#N/A Invalid Parameter: Interpolation value</v>
      </c>
      <c r="AJ2540" s="43" t="str">
        <f ca="1"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3"/>
        <v>#REF!</v>
      </c>
      <c r="AI2541" s="43" t="str">
        <f ca="1">_xll.BInterpol('Base IPCA'!$C$3:$C$13,'Base IPCA'!$E$3:$E$13,AH2541,"Cubic","Extrapolate=Linear","MultiX=Average","Skip=True","Sort=True")</f>
        <v>#N/A Invalid Parameter: Interpolation value</v>
      </c>
      <c r="AJ2541" s="43" t="str">
        <f ca="1"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3"/>
        <v>#REF!</v>
      </c>
      <c r="AI2542" s="43" t="str">
        <f ca="1">_xll.BInterpol('Base IPCA'!$C$3:$C$13,'Base IPCA'!$E$3:$E$13,AH2542,"Cubic","Extrapolate=Linear","MultiX=Average","Skip=True","Sort=True")</f>
        <v>#N/A Invalid Parameter: Interpolation value</v>
      </c>
      <c r="AJ2542" s="43" t="str">
        <f ca="1"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3"/>
        <v>#REF!</v>
      </c>
      <c r="AI2543" s="43" t="str">
        <f ca="1">_xll.BInterpol('Base IPCA'!$C$3:$C$13,'Base IPCA'!$E$3:$E$13,AH2543,"Cubic","Extrapolate=Linear","MultiX=Average","Skip=True","Sort=True")</f>
        <v>#N/A Invalid Parameter: Interpolation value</v>
      </c>
      <c r="AJ2543" s="43" t="str">
        <f ca="1"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3"/>
        <v>#REF!</v>
      </c>
      <c r="AI2544" s="43" t="str">
        <f ca="1">_xll.BInterpol('Base IPCA'!$C$3:$C$13,'Base IPCA'!$E$3:$E$13,AH2544,"Cubic","Extrapolate=Linear","MultiX=Average","Skip=True","Sort=True")</f>
        <v>#N/A Invalid Parameter: Interpolation value</v>
      </c>
      <c r="AJ2544" s="43" t="str">
        <f ca="1"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3"/>
        <v>#REF!</v>
      </c>
      <c r="AI2545" s="43" t="str">
        <f ca="1">_xll.BInterpol('Base IPCA'!$C$3:$C$13,'Base IPCA'!$E$3:$E$13,AH2545,"Cubic","Extrapolate=Linear","MultiX=Average","Skip=True","Sort=True")</f>
        <v>#N/A Invalid Parameter: Interpolation value</v>
      </c>
      <c r="AJ2545" s="43" t="str">
        <f ca="1"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3"/>
        <v>#REF!</v>
      </c>
      <c r="AI2546" s="43" t="str">
        <f ca="1">_xll.BInterpol('Base IPCA'!$C$3:$C$13,'Base IPCA'!$E$3:$E$13,AH2546,"Cubic","Extrapolate=Linear","MultiX=Average","Skip=True","Sort=True")</f>
        <v>#N/A Invalid Parameter: Interpolation value</v>
      </c>
      <c r="AJ2546" s="43" t="str">
        <f ca="1"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3"/>
        <v>#REF!</v>
      </c>
      <c r="AI2547" s="43" t="str">
        <f ca="1">_xll.BInterpol('Base IPCA'!$C$3:$C$13,'Base IPCA'!$E$3:$E$13,AH2547,"Cubic","Extrapolate=Linear","MultiX=Average","Skip=True","Sort=True")</f>
        <v>#N/A Invalid Parameter: Interpolation value</v>
      </c>
      <c r="AJ2547" s="43" t="str">
        <f ca="1"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3"/>
        <v>#REF!</v>
      </c>
      <c r="AI2548" s="43" t="str">
        <f ca="1">_xll.BInterpol('Base IPCA'!$C$3:$C$13,'Base IPCA'!$E$3:$E$13,AH2548,"Cubic","Extrapolate=Linear","MultiX=Average","Skip=True","Sort=True")</f>
        <v>#N/A Invalid Parameter: Interpolation value</v>
      </c>
      <c r="AJ2548" s="43" t="str">
        <f ca="1"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3"/>
        <v>#REF!</v>
      </c>
      <c r="AI2549" s="43" t="str">
        <f ca="1">_xll.BInterpol('Base IPCA'!$C$3:$C$13,'Base IPCA'!$E$3:$E$13,AH2549,"Cubic","Extrapolate=Linear","MultiX=Average","Skip=True","Sort=True")</f>
        <v>#N/A Invalid Parameter: Interpolation value</v>
      </c>
      <c r="AJ2549" s="43" t="str">
        <f ca="1"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3"/>
        <v>#REF!</v>
      </c>
      <c r="AI2550" s="43" t="str">
        <f ca="1">_xll.BInterpol('Base IPCA'!$C$3:$C$13,'Base IPCA'!$E$3:$E$13,AH2550,"Cubic","Extrapolate=Linear","MultiX=Average","Skip=True","Sort=True")</f>
        <v>#N/A Invalid Parameter: Interpolation value</v>
      </c>
      <c r="AJ2550" s="43" t="str">
        <f ca="1"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3"/>
        <v>#REF!</v>
      </c>
      <c r="AI2551" s="43" t="str">
        <f ca="1">_xll.BInterpol('Base IPCA'!$C$3:$C$13,'Base IPCA'!$E$3:$E$13,AH2551,"Cubic","Extrapolate=Linear","MultiX=Average","Skip=True","Sort=True")</f>
        <v>#N/A Invalid Parameter: Interpolation value</v>
      </c>
      <c r="AJ2551" s="43" t="str">
        <f ca="1"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3"/>
        <v>#REF!</v>
      </c>
      <c r="AI2552" s="43" t="str">
        <f ca="1">_xll.BInterpol('Base IPCA'!$C$3:$C$13,'Base IPCA'!$E$3:$E$13,AH2552,"Cubic","Extrapolate=Linear","MultiX=Average","Skip=True","Sort=True")</f>
        <v>#N/A Invalid Parameter: Interpolation value</v>
      </c>
      <c r="AJ2552" s="43" t="str">
        <f ca="1"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3"/>
        <v>#REF!</v>
      </c>
      <c r="AI2553" s="43" t="str">
        <f ca="1">_xll.BInterpol('Base IPCA'!$C$3:$C$13,'Base IPCA'!$E$3:$E$13,AH2553,"Cubic","Extrapolate=Linear","MultiX=Average","Skip=True","Sort=True")</f>
        <v>#N/A Invalid Parameter: Interpolation value</v>
      </c>
      <c r="AJ2553" s="43" t="str">
        <f ca="1"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3"/>
        <v>#REF!</v>
      </c>
      <c r="AI2554" s="43" t="str">
        <f ca="1">_xll.BInterpol('Base IPCA'!$C$3:$C$13,'Base IPCA'!$E$3:$E$13,AH2554,"Cubic","Extrapolate=Linear","MultiX=Average","Skip=True","Sort=True")</f>
        <v>#N/A Invalid Parameter: Interpolation value</v>
      </c>
      <c r="AJ2554" s="43" t="str">
        <f ca="1"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3"/>
        <v>#REF!</v>
      </c>
      <c r="AI2555" s="43" t="str">
        <f ca="1">_xll.BInterpol('Base IPCA'!$C$3:$C$13,'Base IPCA'!$E$3:$E$13,AH2555,"Cubic","Extrapolate=Linear","MultiX=Average","Skip=True","Sort=True")</f>
        <v>#N/A Invalid Parameter: Interpolation value</v>
      </c>
      <c r="AJ2555" s="43" t="str">
        <f ca="1"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3"/>
        <v>#REF!</v>
      </c>
      <c r="AI2556" s="43" t="str">
        <f ca="1">_xll.BInterpol('Base IPCA'!$C$3:$C$13,'Base IPCA'!$E$3:$E$13,AH2556,"Cubic","Extrapolate=Linear","MultiX=Average","Skip=True","Sort=True")</f>
        <v>#N/A Invalid Parameter: Interpolation value</v>
      </c>
      <c r="AJ2556" s="43" t="str">
        <f ca="1"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3"/>
        <v>#REF!</v>
      </c>
      <c r="AI2557" s="43" t="str">
        <f ca="1">_xll.BInterpol('Base IPCA'!$C$3:$C$13,'Base IPCA'!$E$3:$E$13,AH2557,"Cubic","Extrapolate=Linear","MultiX=Average","Skip=True","Sort=True")</f>
        <v>#N/A Invalid Parameter: Interpolation value</v>
      </c>
      <c r="AJ2557" s="43" t="str">
        <f ca="1"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3"/>
        <v>#REF!</v>
      </c>
      <c r="AI2558" s="43" t="str">
        <f ca="1">_xll.BInterpol('Base IPCA'!$C$3:$C$13,'Base IPCA'!$E$3:$E$13,AH2558,"Cubic","Extrapolate=Linear","MultiX=Average","Skip=True","Sort=True")</f>
        <v>#N/A Invalid Parameter: Interpolation value</v>
      </c>
      <c r="AJ2558" s="43" t="str">
        <f ca="1"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3"/>
        <v>#REF!</v>
      </c>
      <c r="AI2559" s="43" t="str">
        <f ca="1">_xll.BInterpol('Base IPCA'!$C$3:$C$13,'Base IPCA'!$E$3:$E$13,AH2559,"Cubic","Extrapolate=Linear","MultiX=Average","Skip=True","Sort=True")</f>
        <v>#N/A Invalid Parameter: Interpolation value</v>
      </c>
      <c r="AJ2559" s="43" t="str">
        <f ca="1"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3"/>
        <v>#REF!</v>
      </c>
      <c r="AI2560" s="43" t="str">
        <f ca="1">_xll.BInterpol('Base IPCA'!$C$3:$C$13,'Base IPCA'!$E$3:$E$13,AH2560,"Cubic","Extrapolate=Linear","MultiX=Average","Skip=True","Sort=True")</f>
        <v>#N/A Invalid Parameter: Interpolation value</v>
      </c>
      <c r="AJ2560" s="43" t="str">
        <f ca="1"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3"/>
        <v>#REF!</v>
      </c>
      <c r="AI2561" s="43" t="str">
        <f ca="1">_xll.BInterpol('Base IPCA'!$C$3:$C$13,'Base IPCA'!$E$3:$E$13,AH2561,"Cubic","Extrapolate=Linear","MultiX=Average","Skip=True","Sort=True")</f>
        <v>#N/A Invalid Parameter: Interpolation value</v>
      </c>
      <c r="AJ2561" s="43" t="str">
        <f ca="1"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3"/>
        <v>#REF!</v>
      </c>
      <c r="AI2562" s="43" t="str">
        <f ca="1">_xll.BInterpol('Base IPCA'!$C$3:$C$13,'Base IPCA'!$E$3:$E$13,AH2562,"Cubic","Extrapolate=Linear","MultiX=Average","Skip=True","Sort=True")</f>
        <v>#N/A Invalid Parameter: Interpolation value</v>
      </c>
      <c r="AJ2562" s="43" t="str">
        <f ca="1"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3"/>
        <v>#REF!</v>
      </c>
      <c r="AI2563" s="43" t="str">
        <f ca="1">_xll.BInterpol('Base IPCA'!$C$3:$C$13,'Base IPCA'!$E$3:$E$13,AH2563,"Cubic","Extrapolate=Linear","MultiX=Average","Skip=True","Sort=True")</f>
        <v>#N/A Invalid Parameter: Interpolation value</v>
      </c>
      <c r="AJ2563" s="43" t="str">
        <f ca="1"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3"/>
        <v>#REF!</v>
      </c>
      <c r="AI2564" s="43" t="str">
        <f ca="1">_xll.BInterpol('Base IPCA'!$C$3:$C$13,'Base IPCA'!$E$3:$E$13,AH2564,"Cubic","Extrapolate=Linear","MultiX=Average","Skip=True","Sort=True")</f>
        <v>#N/A Invalid Parameter: Interpolation value</v>
      </c>
      <c r="AJ2564" s="43" t="str">
        <f ca="1"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3"/>
        <v>#REF!</v>
      </c>
      <c r="AI2565" s="43" t="str">
        <f ca="1">_xll.BInterpol('Base IPCA'!$C$3:$C$13,'Base IPCA'!$E$3:$E$13,AH2565,"Cubic","Extrapolate=Linear","MultiX=Average","Skip=True","Sort=True")</f>
        <v>#N/A Invalid Parameter: Interpolation value</v>
      </c>
      <c r="AJ2565" s="43" t="str">
        <f ca="1"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4">AH2565+1</f>
        <v>#REF!</v>
      </c>
      <c r="AI2566" s="43" t="str">
        <f ca="1">_xll.BInterpol('Base IPCA'!$C$3:$C$13,'Base IPCA'!$E$3:$E$13,AH2566,"Cubic","Extrapolate=Linear","MultiX=Average","Skip=True","Sort=True")</f>
        <v>#N/A Invalid Parameter: Interpolation value</v>
      </c>
      <c r="AJ2566" s="43" t="str">
        <f ca="1"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4"/>
        <v>#REF!</v>
      </c>
      <c r="AI2567" s="43" t="str">
        <f ca="1">_xll.BInterpol('Base IPCA'!$C$3:$C$13,'Base IPCA'!$E$3:$E$13,AH2567,"Cubic","Extrapolate=Linear","MultiX=Average","Skip=True","Sort=True")</f>
        <v>#N/A Invalid Parameter: Interpolation value</v>
      </c>
      <c r="AJ2567" s="43" t="str">
        <f ca="1"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4"/>
        <v>#REF!</v>
      </c>
      <c r="AI2568" s="43" t="str">
        <f ca="1">_xll.BInterpol('Base IPCA'!$C$3:$C$13,'Base IPCA'!$E$3:$E$13,AH2568,"Cubic","Extrapolate=Linear","MultiX=Average","Skip=True","Sort=True")</f>
        <v>#N/A Invalid Parameter: Interpolation value</v>
      </c>
      <c r="AJ2568" s="43" t="str">
        <f ca="1"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4"/>
        <v>#REF!</v>
      </c>
      <c r="AI2569" s="43" t="str">
        <f ca="1">_xll.BInterpol('Base IPCA'!$C$3:$C$13,'Base IPCA'!$E$3:$E$13,AH2569,"Cubic","Extrapolate=Linear","MultiX=Average","Skip=True","Sort=True")</f>
        <v>#N/A Invalid Parameter: Interpolation value</v>
      </c>
      <c r="AJ2569" s="43" t="str">
        <f ca="1"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4"/>
        <v>#REF!</v>
      </c>
      <c r="AI2570" s="43" t="str">
        <f ca="1">_xll.BInterpol('Base IPCA'!$C$3:$C$13,'Base IPCA'!$E$3:$E$13,AH2570,"Cubic","Extrapolate=Linear","MultiX=Average","Skip=True","Sort=True")</f>
        <v>#N/A Invalid Parameter: Interpolation value</v>
      </c>
      <c r="AJ2570" s="43" t="str">
        <f ca="1"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4"/>
        <v>#REF!</v>
      </c>
      <c r="AI2571" s="43" t="str">
        <f ca="1">_xll.BInterpol('Base IPCA'!$C$3:$C$13,'Base IPCA'!$E$3:$E$13,AH2571,"Cubic","Extrapolate=Linear","MultiX=Average","Skip=True","Sort=True")</f>
        <v>#N/A Invalid Parameter: Interpolation value</v>
      </c>
      <c r="AJ2571" s="43" t="str">
        <f ca="1"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4"/>
        <v>#REF!</v>
      </c>
      <c r="AI2572" s="43" t="str">
        <f ca="1">_xll.BInterpol('Base IPCA'!$C$3:$C$13,'Base IPCA'!$E$3:$E$13,AH2572,"Cubic","Extrapolate=Linear","MultiX=Average","Skip=True","Sort=True")</f>
        <v>#N/A Invalid Parameter: Interpolation value</v>
      </c>
      <c r="AJ2572" s="43" t="str">
        <f ca="1"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4"/>
        <v>#REF!</v>
      </c>
      <c r="AI2573" s="43" t="str">
        <f ca="1">_xll.BInterpol('Base IPCA'!$C$3:$C$13,'Base IPCA'!$E$3:$E$13,AH2573,"Cubic","Extrapolate=Linear","MultiX=Average","Skip=True","Sort=True")</f>
        <v>#N/A Invalid Parameter: Interpolation value</v>
      </c>
      <c r="AJ2573" s="43" t="str">
        <f ca="1"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4"/>
        <v>#REF!</v>
      </c>
      <c r="AI2574" s="43" t="str">
        <f ca="1">_xll.BInterpol('Base IPCA'!$C$3:$C$13,'Base IPCA'!$E$3:$E$13,AH2574,"Cubic","Extrapolate=Linear","MultiX=Average","Skip=True","Sort=True")</f>
        <v>#N/A Invalid Parameter: Interpolation value</v>
      </c>
      <c r="AJ2574" s="43" t="str">
        <f ca="1"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4"/>
        <v>#REF!</v>
      </c>
      <c r="AI2575" s="43" t="str">
        <f ca="1">_xll.BInterpol('Base IPCA'!$C$3:$C$13,'Base IPCA'!$E$3:$E$13,AH2575,"Cubic","Extrapolate=Linear","MultiX=Average","Skip=True","Sort=True")</f>
        <v>#N/A Invalid Parameter: Interpolation value</v>
      </c>
      <c r="AJ2575" s="43" t="str">
        <f ca="1"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4"/>
        <v>#REF!</v>
      </c>
      <c r="AI2576" s="43" t="str">
        <f ca="1">_xll.BInterpol('Base IPCA'!$C$3:$C$13,'Base IPCA'!$E$3:$E$13,AH2576,"Cubic","Extrapolate=Linear","MultiX=Average","Skip=True","Sort=True")</f>
        <v>#N/A Invalid Parameter: Interpolation value</v>
      </c>
      <c r="AJ2576" s="43" t="str">
        <f ca="1"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4"/>
        <v>#REF!</v>
      </c>
      <c r="AI2577" s="43" t="str">
        <f ca="1">_xll.BInterpol('Base IPCA'!$C$3:$C$13,'Base IPCA'!$E$3:$E$13,AH2577,"Cubic","Extrapolate=Linear","MultiX=Average","Skip=True","Sort=True")</f>
        <v>#N/A Invalid Parameter: Interpolation value</v>
      </c>
      <c r="AJ2577" s="43" t="str">
        <f ca="1"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4"/>
        <v>#REF!</v>
      </c>
      <c r="AI2578" s="43" t="str">
        <f ca="1">_xll.BInterpol('Base IPCA'!$C$3:$C$13,'Base IPCA'!$E$3:$E$13,AH2578,"Cubic","Extrapolate=Linear","MultiX=Average","Skip=True","Sort=True")</f>
        <v>#N/A Invalid Parameter: Interpolation value</v>
      </c>
      <c r="AJ2578" s="43" t="str">
        <f ca="1"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4"/>
        <v>#REF!</v>
      </c>
      <c r="AI2579" s="43" t="str">
        <f ca="1">_xll.BInterpol('Base IPCA'!$C$3:$C$13,'Base IPCA'!$E$3:$E$13,AH2579,"Cubic","Extrapolate=Linear","MultiX=Average","Skip=True","Sort=True")</f>
        <v>#N/A Invalid Parameter: Interpolation value</v>
      </c>
      <c r="AJ2579" s="43" t="str">
        <f ca="1"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4"/>
        <v>#REF!</v>
      </c>
      <c r="AI2580" s="43" t="str">
        <f ca="1">_xll.BInterpol('Base IPCA'!$C$3:$C$13,'Base IPCA'!$E$3:$E$13,AH2580,"Cubic","Extrapolate=Linear","MultiX=Average","Skip=True","Sort=True")</f>
        <v>#N/A Invalid Parameter: Interpolation value</v>
      </c>
      <c r="AJ2580" s="43" t="str">
        <f ca="1"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4"/>
        <v>#REF!</v>
      </c>
      <c r="AI2581" s="43" t="str">
        <f ca="1">_xll.BInterpol('Base IPCA'!$C$3:$C$13,'Base IPCA'!$E$3:$E$13,AH2581,"Cubic","Extrapolate=Linear","MultiX=Average","Skip=True","Sort=True")</f>
        <v>#N/A Invalid Parameter: Interpolation value</v>
      </c>
      <c r="AJ2581" s="43" t="str">
        <f ca="1"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4"/>
        <v>#REF!</v>
      </c>
      <c r="AI2582" s="43" t="str">
        <f ca="1">_xll.BInterpol('Base IPCA'!$C$3:$C$13,'Base IPCA'!$E$3:$E$13,AH2582,"Cubic","Extrapolate=Linear","MultiX=Average","Skip=True","Sort=True")</f>
        <v>#N/A Invalid Parameter: Interpolation value</v>
      </c>
      <c r="AJ2582" s="43" t="str">
        <f ca="1"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4"/>
        <v>#REF!</v>
      </c>
      <c r="AI2583" s="43" t="str">
        <f ca="1">_xll.BInterpol('Base IPCA'!$C$3:$C$13,'Base IPCA'!$E$3:$E$13,AH2583,"Cubic","Extrapolate=Linear","MultiX=Average","Skip=True","Sort=True")</f>
        <v>#N/A Invalid Parameter: Interpolation value</v>
      </c>
      <c r="AJ2583" s="43" t="str">
        <f ca="1"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4"/>
        <v>#REF!</v>
      </c>
      <c r="AI2584" s="43" t="str">
        <f ca="1">_xll.BInterpol('Base IPCA'!$C$3:$C$13,'Base IPCA'!$E$3:$E$13,AH2584,"Cubic","Extrapolate=Linear","MultiX=Average","Skip=True","Sort=True")</f>
        <v>#N/A Invalid Parameter: Interpolation value</v>
      </c>
      <c r="AJ2584" s="43" t="str">
        <f ca="1"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4"/>
        <v>#REF!</v>
      </c>
      <c r="AI2585" s="43" t="str">
        <f ca="1">_xll.BInterpol('Base IPCA'!$C$3:$C$13,'Base IPCA'!$E$3:$E$13,AH2585,"Cubic","Extrapolate=Linear","MultiX=Average","Skip=True","Sort=True")</f>
        <v>#N/A Invalid Parameter: Interpolation value</v>
      </c>
      <c r="AJ2585" s="43" t="str">
        <f ca="1"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4"/>
        <v>#REF!</v>
      </c>
      <c r="AI2586" s="43" t="str">
        <f ca="1">_xll.BInterpol('Base IPCA'!$C$3:$C$13,'Base IPCA'!$E$3:$E$13,AH2586,"Cubic","Extrapolate=Linear","MultiX=Average","Skip=True","Sort=True")</f>
        <v>#N/A Invalid Parameter: Interpolation value</v>
      </c>
      <c r="AJ2586" s="43" t="str">
        <f ca="1"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4"/>
        <v>#REF!</v>
      </c>
      <c r="AI2587" s="43" t="str">
        <f ca="1">_xll.BInterpol('Base IPCA'!$C$3:$C$13,'Base IPCA'!$E$3:$E$13,AH2587,"Cubic","Extrapolate=Linear","MultiX=Average","Skip=True","Sort=True")</f>
        <v>#N/A Invalid Parameter: Interpolation value</v>
      </c>
      <c r="AJ2587" s="43" t="str">
        <f ca="1"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4"/>
        <v>#REF!</v>
      </c>
      <c r="AI2588" s="43" t="str">
        <f ca="1">_xll.BInterpol('Base IPCA'!$C$3:$C$13,'Base IPCA'!$E$3:$E$13,AH2588,"Cubic","Extrapolate=Linear","MultiX=Average","Skip=True","Sort=True")</f>
        <v>#N/A Invalid Parameter: Interpolation value</v>
      </c>
      <c r="AJ2588" s="43" t="str">
        <f ca="1"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4"/>
        <v>#REF!</v>
      </c>
      <c r="AI2589" s="43" t="str">
        <f ca="1">_xll.BInterpol('Base IPCA'!$C$3:$C$13,'Base IPCA'!$E$3:$E$13,AH2589,"Cubic","Extrapolate=Linear","MultiX=Average","Skip=True","Sort=True")</f>
        <v>#N/A Invalid Parameter: Interpolation value</v>
      </c>
      <c r="AJ2589" s="43" t="str">
        <f ca="1"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4"/>
        <v>#REF!</v>
      </c>
      <c r="AI2590" s="43" t="str">
        <f ca="1">_xll.BInterpol('Base IPCA'!$C$3:$C$13,'Base IPCA'!$E$3:$E$13,AH2590,"Cubic","Extrapolate=Linear","MultiX=Average","Skip=True","Sort=True")</f>
        <v>#N/A Invalid Parameter: Interpolation value</v>
      </c>
      <c r="AJ2590" s="43" t="str">
        <f ca="1"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4"/>
        <v>#REF!</v>
      </c>
      <c r="AI2591" s="43" t="str">
        <f ca="1">_xll.BInterpol('Base IPCA'!$C$3:$C$13,'Base IPCA'!$E$3:$E$13,AH2591,"Cubic","Extrapolate=Linear","MultiX=Average","Skip=True","Sort=True")</f>
        <v>#N/A Invalid Parameter: Interpolation value</v>
      </c>
      <c r="AJ2591" s="43" t="str">
        <f ca="1"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4"/>
        <v>#REF!</v>
      </c>
      <c r="AI2592" s="43" t="str">
        <f ca="1">_xll.BInterpol('Base IPCA'!$C$3:$C$13,'Base IPCA'!$E$3:$E$13,AH2592,"Cubic","Extrapolate=Linear","MultiX=Average","Skip=True","Sort=True")</f>
        <v>#N/A Invalid Parameter: Interpolation value</v>
      </c>
      <c r="AJ2592" s="43" t="str">
        <f ca="1"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4"/>
        <v>#REF!</v>
      </c>
      <c r="AI2593" s="43" t="str">
        <f ca="1">_xll.BInterpol('Base IPCA'!$C$3:$C$13,'Base IPCA'!$E$3:$E$13,AH2593,"Cubic","Extrapolate=Linear","MultiX=Average","Skip=True","Sort=True")</f>
        <v>#N/A Invalid Parameter: Interpolation value</v>
      </c>
      <c r="AJ2593" s="43" t="str">
        <f ca="1"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4"/>
        <v>#REF!</v>
      </c>
      <c r="AI2594" s="43" t="str">
        <f ca="1">_xll.BInterpol('Base IPCA'!$C$3:$C$13,'Base IPCA'!$E$3:$E$13,AH2594,"Cubic","Extrapolate=Linear","MultiX=Average","Skip=True","Sort=True")</f>
        <v>#N/A Invalid Parameter: Interpolation value</v>
      </c>
      <c r="AJ2594" s="43" t="str">
        <f ca="1"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4"/>
        <v>#REF!</v>
      </c>
      <c r="AI2595" s="43" t="str">
        <f ca="1">_xll.BInterpol('Base IPCA'!$C$3:$C$13,'Base IPCA'!$E$3:$E$13,AH2595,"Cubic","Extrapolate=Linear","MultiX=Average","Skip=True","Sort=True")</f>
        <v>#N/A Invalid Parameter: Interpolation value</v>
      </c>
      <c r="AJ2595" s="43" t="str">
        <f ca="1"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4"/>
        <v>#REF!</v>
      </c>
      <c r="AI2596" s="43" t="str">
        <f ca="1">_xll.BInterpol('Base IPCA'!$C$3:$C$13,'Base IPCA'!$E$3:$E$13,AH2596,"Cubic","Extrapolate=Linear","MultiX=Average","Skip=True","Sort=True")</f>
        <v>#N/A Invalid Parameter: Interpolation value</v>
      </c>
      <c r="AJ2596" s="43" t="str">
        <f ca="1"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4"/>
        <v>#REF!</v>
      </c>
      <c r="AI2597" s="43" t="str">
        <f ca="1">_xll.BInterpol('Base IPCA'!$C$3:$C$13,'Base IPCA'!$E$3:$E$13,AH2597,"Cubic","Extrapolate=Linear","MultiX=Average","Skip=True","Sort=True")</f>
        <v>#N/A Invalid Parameter: Interpolation value</v>
      </c>
      <c r="AJ2597" s="43" t="str">
        <f ca="1"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4"/>
        <v>#REF!</v>
      </c>
      <c r="AI2598" s="43" t="str">
        <f ca="1">_xll.BInterpol('Base IPCA'!$C$3:$C$13,'Base IPCA'!$E$3:$E$13,AH2598,"Cubic","Extrapolate=Linear","MultiX=Average","Skip=True","Sort=True")</f>
        <v>#N/A Invalid Parameter: Interpolation value</v>
      </c>
      <c r="AJ2598" s="43" t="str">
        <f ca="1"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4"/>
        <v>#REF!</v>
      </c>
      <c r="AI2599" s="43" t="str">
        <f ca="1">_xll.BInterpol('Base IPCA'!$C$3:$C$13,'Base IPCA'!$E$3:$E$13,AH2599,"Cubic","Extrapolate=Linear","MultiX=Average","Skip=True","Sort=True")</f>
        <v>#N/A Invalid Parameter: Interpolation value</v>
      </c>
      <c r="AJ2599" s="43" t="str">
        <f ca="1"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4"/>
        <v>#REF!</v>
      </c>
      <c r="AI2600" s="43" t="str">
        <f ca="1">_xll.BInterpol('Base IPCA'!$C$3:$C$13,'Base IPCA'!$E$3:$E$13,AH2600,"Cubic","Extrapolate=Linear","MultiX=Average","Skip=True","Sort=True")</f>
        <v>#N/A Invalid Parameter: Interpolation value</v>
      </c>
      <c r="AJ2600" s="43" t="str">
        <f ca="1"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4"/>
        <v>#REF!</v>
      </c>
      <c r="AI2601" s="43" t="str">
        <f ca="1">_xll.BInterpol('Base IPCA'!$C$3:$C$13,'Base IPCA'!$E$3:$E$13,AH2601,"Cubic","Extrapolate=Linear","MultiX=Average","Skip=True","Sort=True")</f>
        <v>#N/A Invalid Parameter: Interpolation value</v>
      </c>
      <c r="AJ2601" s="43" t="str">
        <f ca="1"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4"/>
        <v>#REF!</v>
      </c>
      <c r="AI2602" s="43" t="str">
        <f ca="1">_xll.BInterpol('Base IPCA'!$C$3:$C$13,'Base IPCA'!$E$3:$E$13,AH2602,"Cubic","Extrapolate=Linear","MultiX=Average","Skip=True","Sort=True")</f>
        <v>#N/A Invalid Parameter: Interpolation value</v>
      </c>
      <c r="AJ2602" s="43" t="str">
        <f ca="1"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4"/>
        <v>#REF!</v>
      </c>
      <c r="AI2603" s="43" t="str">
        <f ca="1">_xll.BInterpol('Base IPCA'!$C$3:$C$13,'Base IPCA'!$E$3:$E$13,AH2603,"Cubic","Extrapolate=Linear","MultiX=Average","Skip=True","Sort=True")</f>
        <v>#N/A Invalid Parameter: Interpolation value</v>
      </c>
      <c r="AJ2603" s="43" t="str">
        <f ca="1"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4"/>
        <v>#REF!</v>
      </c>
      <c r="AI2604" s="43" t="str">
        <f ca="1">_xll.BInterpol('Base IPCA'!$C$3:$C$13,'Base IPCA'!$E$3:$E$13,AH2604,"Cubic","Extrapolate=Linear","MultiX=Average","Skip=True","Sort=True")</f>
        <v>#N/A Invalid Parameter: Interpolation value</v>
      </c>
      <c r="AJ2604" s="43" t="str">
        <f ca="1"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4"/>
        <v>#REF!</v>
      </c>
      <c r="AI2605" s="43" t="str">
        <f ca="1">_xll.BInterpol('Base IPCA'!$C$3:$C$13,'Base IPCA'!$E$3:$E$13,AH2605,"Cubic","Extrapolate=Linear","MultiX=Average","Skip=True","Sort=True")</f>
        <v>#N/A Invalid Parameter: Interpolation value</v>
      </c>
      <c r="AJ2605" s="43" t="str">
        <f ca="1"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4"/>
        <v>#REF!</v>
      </c>
      <c r="AI2606" s="43" t="str">
        <f ca="1">_xll.BInterpol('Base IPCA'!$C$3:$C$13,'Base IPCA'!$E$3:$E$13,AH2606,"Cubic","Extrapolate=Linear","MultiX=Average","Skip=True","Sort=True")</f>
        <v>#N/A Invalid Parameter: Interpolation value</v>
      </c>
      <c r="AJ2606" s="43" t="str">
        <f ca="1"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4"/>
        <v>#REF!</v>
      </c>
      <c r="AI2607" s="43" t="str">
        <f ca="1">_xll.BInterpol('Base IPCA'!$C$3:$C$13,'Base IPCA'!$E$3:$E$13,AH2607,"Cubic","Extrapolate=Linear","MultiX=Average","Skip=True","Sort=True")</f>
        <v>#N/A Invalid Parameter: Interpolation value</v>
      </c>
      <c r="AJ2607" s="43" t="str">
        <f ca="1"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4"/>
        <v>#REF!</v>
      </c>
      <c r="AI2608" s="43" t="str">
        <f ca="1">_xll.BInterpol('Base IPCA'!$C$3:$C$13,'Base IPCA'!$E$3:$E$13,AH2608,"Cubic","Extrapolate=Linear","MultiX=Average","Skip=True","Sort=True")</f>
        <v>#N/A Invalid Parameter: Interpolation value</v>
      </c>
      <c r="AJ2608" s="43" t="str">
        <f ca="1"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4"/>
        <v>#REF!</v>
      </c>
      <c r="AI2609" s="43" t="str">
        <f ca="1">_xll.BInterpol('Base IPCA'!$C$3:$C$13,'Base IPCA'!$E$3:$E$13,AH2609,"Cubic","Extrapolate=Linear","MultiX=Average","Skip=True","Sort=True")</f>
        <v>#N/A Invalid Parameter: Interpolation value</v>
      </c>
      <c r="AJ2609" s="43" t="str">
        <f ca="1"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4"/>
        <v>#REF!</v>
      </c>
      <c r="AI2610" s="43" t="str">
        <f ca="1">_xll.BInterpol('Base IPCA'!$C$3:$C$13,'Base IPCA'!$E$3:$E$13,AH2610,"Cubic","Extrapolate=Linear","MultiX=Average","Skip=True","Sort=True")</f>
        <v>#N/A Invalid Parameter: Interpolation value</v>
      </c>
      <c r="AJ2610" s="43" t="str">
        <f ca="1"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4"/>
        <v>#REF!</v>
      </c>
      <c r="AI2611" s="43" t="str">
        <f ca="1">_xll.BInterpol('Base IPCA'!$C$3:$C$13,'Base IPCA'!$E$3:$E$13,AH2611,"Cubic","Extrapolate=Linear","MultiX=Average","Skip=True","Sort=True")</f>
        <v>#N/A Invalid Parameter: Interpolation value</v>
      </c>
      <c r="AJ2611" s="43" t="str">
        <f ca="1"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4"/>
        <v>#REF!</v>
      </c>
      <c r="AI2612" s="43" t="str">
        <f ca="1">_xll.BInterpol('Base IPCA'!$C$3:$C$13,'Base IPCA'!$E$3:$E$13,AH2612,"Cubic","Extrapolate=Linear","MultiX=Average","Skip=True","Sort=True")</f>
        <v>#N/A Invalid Parameter: Interpolation value</v>
      </c>
      <c r="AJ2612" s="43" t="str">
        <f ca="1"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4"/>
        <v>#REF!</v>
      </c>
      <c r="AI2613" s="43" t="str">
        <f ca="1">_xll.BInterpol('Base IPCA'!$C$3:$C$13,'Base IPCA'!$E$3:$E$13,AH2613,"Cubic","Extrapolate=Linear","MultiX=Average","Skip=True","Sort=True")</f>
        <v>#N/A Invalid Parameter: Interpolation value</v>
      </c>
      <c r="AJ2613" s="43" t="str">
        <f ca="1"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4"/>
        <v>#REF!</v>
      </c>
      <c r="AI2614" s="43" t="str">
        <f ca="1">_xll.BInterpol('Base IPCA'!$C$3:$C$13,'Base IPCA'!$E$3:$E$13,AH2614,"Cubic","Extrapolate=Linear","MultiX=Average","Skip=True","Sort=True")</f>
        <v>#N/A Invalid Parameter: Interpolation value</v>
      </c>
      <c r="AJ2614" s="43" t="str">
        <f ca="1"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4"/>
        <v>#REF!</v>
      </c>
      <c r="AI2615" s="43" t="str">
        <f ca="1">_xll.BInterpol('Base IPCA'!$C$3:$C$13,'Base IPCA'!$E$3:$E$13,AH2615,"Cubic","Extrapolate=Linear","MultiX=Average","Skip=True","Sort=True")</f>
        <v>#N/A Invalid Parameter: Interpolation value</v>
      </c>
      <c r="AJ2615" s="43" t="str">
        <f ca="1"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4"/>
        <v>#REF!</v>
      </c>
      <c r="AI2616" s="43" t="str">
        <f ca="1">_xll.BInterpol('Base IPCA'!$C$3:$C$13,'Base IPCA'!$E$3:$E$13,AH2616,"Cubic","Extrapolate=Linear","MultiX=Average","Skip=True","Sort=True")</f>
        <v>#N/A Invalid Parameter: Interpolation value</v>
      </c>
      <c r="AJ2616" s="43" t="str">
        <f ca="1"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4"/>
        <v>#REF!</v>
      </c>
      <c r="AI2617" s="43" t="str">
        <f ca="1">_xll.BInterpol('Base IPCA'!$C$3:$C$13,'Base IPCA'!$E$3:$E$13,AH2617,"Cubic","Extrapolate=Linear","MultiX=Average","Skip=True","Sort=True")</f>
        <v>#N/A Invalid Parameter: Interpolation value</v>
      </c>
      <c r="AJ2617" s="43" t="str">
        <f ca="1"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4"/>
        <v>#REF!</v>
      </c>
      <c r="AI2618" s="43" t="str">
        <f ca="1">_xll.BInterpol('Base IPCA'!$C$3:$C$13,'Base IPCA'!$E$3:$E$13,AH2618,"Cubic","Extrapolate=Linear","MultiX=Average","Skip=True","Sort=True")</f>
        <v>#N/A Invalid Parameter: Interpolation value</v>
      </c>
      <c r="AJ2618" s="43" t="str">
        <f ca="1"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4"/>
        <v>#REF!</v>
      </c>
      <c r="AI2619" s="43" t="str">
        <f ca="1">_xll.BInterpol('Base IPCA'!$C$3:$C$13,'Base IPCA'!$E$3:$E$13,AH2619,"Cubic","Extrapolate=Linear","MultiX=Average","Skip=True","Sort=True")</f>
        <v>#N/A Invalid Parameter: Interpolation value</v>
      </c>
      <c r="AJ2619" s="43" t="str">
        <f ca="1"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4"/>
        <v>#REF!</v>
      </c>
      <c r="AI2620" s="43" t="str">
        <f ca="1">_xll.BInterpol('Base IPCA'!$C$3:$C$13,'Base IPCA'!$E$3:$E$13,AH2620,"Cubic","Extrapolate=Linear","MultiX=Average","Skip=True","Sort=True")</f>
        <v>#N/A Invalid Parameter: Interpolation value</v>
      </c>
      <c r="AJ2620" s="43" t="str">
        <f ca="1"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4"/>
        <v>#REF!</v>
      </c>
      <c r="AI2621" s="43" t="str">
        <f ca="1">_xll.BInterpol('Base IPCA'!$C$3:$C$13,'Base IPCA'!$E$3:$E$13,AH2621,"Cubic","Extrapolate=Linear","MultiX=Average","Skip=True","Sort=True")</f>
        <v>#N/A Invalid Parameter: Interpolation value</v>
      </c>
      <c r="AJ2621" s="43" t="str">
        <f ca="1"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4"/>
        <v>#REF!</v>
      </c>
      <c r="AI2622" s="43" t="str">
        <f ca="1">_xll.BInterpol('Base IPCA'!$C$3:$C$13,'Base IPCA'!$E$3:$E$13,AH2622,"Cubic","Extrapolate=Linear","MultiX=Average","Skip=True","Sort=True")</f>
        <v>#N/A Invalid Parameter: Interpolation value</v>
      </c>
      <c r="AJ2622" s="43" t="str">
        <f ca="1"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4"/>
        <v>#REF!</v>
      </c>
      <c r="AI2623" s="43" t="str">
        <f ca="1">_xll.BInterpol('Base IPCA'!$C$3:$C$13,'Base IPCA'!$E$3:$E$13,AH2623,"Cubic","Extrapolate=Linear","MultiX=Average","Skip=True","Sort=True")</f>
        <v>#N/A Invalid Parameter: Interpolation value</v>
      </c>
      <c r="AJ2623" s="43" t="str">
        <f ca="1"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4"/>
        <v>#REF!</v>
      </c>
      <c r="AI2624" s="43" t="str">
        <f ca="1">_xll.BInterpol('Base IPCA'!$C$3:$C$13,'Base IPCA'!$E$3:$E$13,AH2624,"Cubic","Extrapolate=Linear","MultiX=Average","Skip=True","Sort=True")</f>
        <v>#N/A Invalid Parameter: Interpolation value</v>
      </c>
      <c r="AJ2624" s="43" t="str">
        <f ca="1"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4"/>
        <v>#REF!</v>
      </c>
      <c r="AI2625" s="43" t="str">
        <f ca="1">_xll.BInterpol('Base IPCA'!$C$3:$C$13,'Base IPCA'!$E$3:$E$13,AH2625,"Cubic","Extrapolate=Linear","MultiX=Average","Skip=True","Sort=True")</f>
        <v>#N/A Invalid Parameter: Interpolation value</v>
      </c>
      <c r="AJ2625" s="43" t="str">
        <f ca="1"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4"/>
        <v>#REF!</v>
      </c>
      <c r="AI2626" s="43" t="str">
        <f ca="1">_xll.BInterpol('Base IPCA'!$C$3:$C$13,'Base IPCA'!$E$3:$E$13,AH2626,"Cubic","Extrapolate=Linear","MultiX=Average","Skip=True","Sort=True")</f>
        <v>#N/A Invalid Parameter: Interpolation value</v>
      </c>
      <c r="AJ2626" s="43" t="str">
        <f ca="1"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4"/>
        <v>#REF!</v>
      </c>
      <c r="AI2627" s="43" t="str">
        <f ca="1">_xll.BInterpol('Base IPCA'!$C$3:$C$13,'Base IPCA'!$E$3:$E$13,AH2627,"Cubic","Extrapolate=Linear","MultiX=Average","Skip=True","Sort=True")</f>
        <v>#N/A Invalid Parameter: Interpolation value</v>
      </c>
      <c r="AJ2627" s="43" t="str">
        <f ca="1"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4"/>
        <v>#REF!</v>
      </c>
      <c r="AI2628" s="43" t="str">
        <f ca="1">_xll.BInterpol('Base IPCA'!$C$3:$C$13,'Base IPCA'!$E$3:$E$13,AH2628,"Cubic","Extrapolate=Linear","MultiX=Average","Skip=True","Sort=True")</f>
        <v>#N/A Invalid Parameter: Interpolation value</v>
      </c>
      <c r="AJ2628" s="43" t="str">
        <f ca="1"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4"/>
        <v>#REF!</v>
      </c>
      <c r="AI2629" s="43" t="str">
        <f ca="1">_xll.BInterpol('Base IPCA'!$C$3:$C$13,'Base IPCA'!$E$3:$E$13,AH2629,"Cubic","Extrapolate=Linear","MultiX=Average","Skip=True","Sort=True")</f>
        <v>#N/A Invalid Parameter: Interpolation value</v>
      </c>
      <c r="AJ2629" s="43" t="str">
        <f ca="1"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5">AH2629+1</f>
        <v>#REF!</v>
      </c>
      <c r="AI2630" s="43" t="str">
        <f ca="1">_xll.BInterpol('Base IPCA'!$C$3:$C$13,'Base IPCA'!$E$3:$E$13,AH2630,"Cubic","Extrapolate=Linear","MultiX=Average","Skip=True","Sort=True")</f>
        <v>#N/A Invalid Parameter: Interpolation value</v>
      </c>
      <c r="AJ2630" s="43" t="str">
        <f ca="1"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5"/>
        <v>#REF!</v>
      </c>
      <c r="AI2631" s="43" t="str">
        <f ca="1">_xll.BInterpol('Base IPCA'!$C$3:$C$13,'Base IPCA'!$E$3:$E$13,AH2631,"Cubic","Extrapolate=Linear","MultiX=Average","Skip=True","Sort=True")</f>
        <v>#N/A Invalid Parameter: Interpolation value</v>
      </c>
      <c r="AJ2631" s="43" t="str">
        <f ca="1"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5"/>
        <v>#REF!</v>
      </c>
      <c r="AI2632" s="43" t="str">
        <f ca="1">_xll.BInterpol('Base IPCA'!$C$3:$C$13,'Base IPCA'!$E$3:$E$13,AH2632,"Cubic","Extrapolate=Linear","MultiX=Average","Skip=True","Sort=True")</f>
        <v>#N/A Invalid Parameter: Interpolation value</v>
      </c>
      <c r="AJ2632" s="43" t="str">
        <f ca="1"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5"/>
        <v>#REF!</v>
      </c>
      <c r="AI2633" s="43" t="str">
        <f ca="1">_xll.BInterpol('Base IPCA'!$C$3:$C$13,'Base IPCA'!$E$3:$E$13,AH2633,"Cubic","Extrapolate=Linear","MultiX=Average","Skip=True","Sort=True")</f>
        <v>#N/A Invalid Parameter: Interpolation value</v>
      </c>
      <c r="AJ2633" s="43" t="str">
        <f ca="1"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5"/>
        <v>#REF!</v>
      </c>
      <c r="AI2634" s="43" t="str">
        <f ca="1">_xll.BInterpol('Base IPCA'!$C$3:$C$13,'Base IPCA'!$E$3:$E$13,AH2634,"Cubic","Extrapolate=Linear","MultiX=Average","Skip=True","Sort=True")</f>
        <v>#N/A Invalid Parameter: Interpolation value</v>
      </c>
      <c r="AJ2634" s="43" t="str">
        <f ca="1"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5"/>
        <v>#REF!</v>
      </c>
      <c r="AI2635" s="43" t="str">
        <f ca="1">_xll.BInterpol('Base IPCA'!$C$3:$C$13,'Base IPCA'!$E$3:$E$13,AH2635,"Cubic","Extrapolate=Linear","MultiX=Average","Skip=True","Sort=True")</f>
        <v>#N/A Invalid Parameter: Interpolation value</v>
      </c>
      <c r="AJ2635" s="43" t="str">
        <f ca="1"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5"/>
        <v>#REF!</v>
      </c>
      <c r="AI2636" s="43" t="str">
        <f ca="1">_xll.BInterpol('Base IPCA'!$C$3:$C$13,'Base IPCA'!$E$3:$E$13,AH2636,"Cubic","Extrapolate=Linear","MultiX=Average","Skip=True","Sort=True")</f>
        <v>#N/A Invalid Parameter: Interpolation value</v>
      </c>
      <c r="AJ2636" s="43" t="str">
        <f ca="1"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5"/>
        <v>#REF!</v>
      </c>
      <c r="AI2637" s="43" t="str">
        <f ca="1">_xll.BInterpol('Base IPCA'!$C$3:$C$13,'Base IPCA'!$E$3:$E$13,AH2637,"Cubic","Extrapolate=Linear","MultiX=Average","Skip=True","Sort=True")</f>
        <v>#N/A Invalid Parameter: Interpolation value</v>
      </c>
      <c r="AJ2637" s="43" t="str">
        <f ca="1"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5"/>
        <v>#REF!</v>
      </c>
      <c r="AI2638" s="43" t="str">
        <f ca="1">_xll.BInterpol('Base IPCA'!$C$3:$C$13,'Base IPCA'!$E$3:$E$13,AH2638,"Cubic","Extrapolate=Linear","MultiX=Average","Skip=True","Sort=True")</f>
        <v>#N/A Invalid Parameter: Interpolation value</v>
      </c>
      <c r="AJ2638" s="43" t="str">
        <f ca="1"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5"/>
        <v>#REF!</v>
      </c>
      <c r="AI2639" s="43" t="str">
        <f ca="1">_xll.BInterpol('Base IPCA'!$C$3:$C$13,'Base IPCA'!$E$3:$E$13,AH2639,"Cubic","Extrapolate=Linear","MultiX=Average","Skip=True","Sort=True")</f>
        <v>#N/A Invalid Parameter: Interpolation value</v>
      </c>
      <c r="AJ2639" s="43" t="str">
        <f ca="1"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5"/>
        <v>#REF!</v>
      </c>
      <c r="AI2640" s="43" t="str">
        <f ca="1">_xll.BInterpol('Base IPCA'!$C$3:$C$13,'Base IPCA'!$E$3:$E$13,AH2640,"Cubic","Extrapolate=Linear","MultiX=Average","Skip=True","Sort=True")</f>
        <v>#N/A Invalid Parameter: Interpolation value</v>
      </c>
      <c r="AJ2640" s="43" t="str">
        <f ca="1"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5"/>
        <v>#REF!</v>
      </c>
      <c r="AI2641" s="43" t="str">
        <f ca="1">_xll.BInterpol('Base IPCA'!$C$3:$C$13,'Base IPCA'!$E$3:$E$13,AH2641,"Cubic","Extrapolate=Linear","MultiX=Average","Skip=True","Sort=True")</f>
        <v>#N/A Invalid Parameter: Interpolation value</v>
      </c>
      <c r="AJ2641" s="43" t="str">
        <f ca="1"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5"/>
        <v>#REF!</v>
      </c>
      <c r="AI2642" s="43" t="str">
        <f ca="1">_xll.BInterpol('Base IPCA'!$C$3:$C$13,'Base IPCA'!$E$3:$E$13,AH2642,"Cubic","Extrapolate=Linear","MultiX=Average","Skip=True","Sort=True")</f>
        <v>#N/A Invalid Parameter: Interpolation value</v>
      </c>
      <c r="AJ2642" s="43" t="str">
        <f ca="1"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5"/>
        <v>#REF!</v>
      </c>
      <c r="AI2643" s="43" t="str">
        <f ca="1">_xll.BInterpol('Base IPCA'!$C$3:$C$13,'Base IPCA'!$E$3:$E$13,AH2643,"Cubic","Extrapolate=Linear","MultiX=Average","Skip=True","Sort=True")</f>
        <v>#N/A Invalid Parameter: Interpolation value</v>
      </c>
      <c r="AJ2643" s="43" t="str">
        <f ca="1"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5"/>
        <v>#REF!</v>
      </c>
      <c r="AI2644" s="43" t="str">
        <f ca="1">_xll.BInterpol('Base IPCA'!$C$3:$C$13,'Base IPCA'!$E$3:$E$13,AH2644,"Cubic","Extrapolate=Linear","MultiX=Average","Skip=True","Sort=True")</f>
        <v>#N/A Invalid Parameter: Interpolation value</v>
      </c>
      <c r="AJ2644" s="43" t="str">
        <f ca="1"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5"/>
        <v>#REF!</v>
      </c>
      <c r="AI2645" s="43" t="str">
        <f ca="1">_xll.BInterpol('Base IPCA'!$C$3:$C$13,'Base IPCA'!$E$3:$E$13,AH2645,"Cubic","Extrapolate=Linear","MultiX=Average","Skip=True","Sort=True")</f>
        <v>#N/A Invalid Parameter: Interpolation value</v>
      </c>
      <c r="AJ2645" s="43" t="str">
        <f ca="1"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5"/>
        <v>#REF!</v>
      </c>
      <c r="AI2646" s="43" t="str">
        <f ca="1">_xll.BInterpol('Base IPCA'!$C$3:$C$13,'Base IPCA'!$E$3:$E$13,AH2646,"Cubic","Extrapolate=Linear","MultiX=Average","Skip=True","Sort=True")</f>
        <v>#N/A Invalid Parameter: Interpolation value</v>
      </c>
      <c r="AJ2646" s="43" t="str">
        <f ca="1"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5"/>
        <v>#REF!</v>
      </c>
      <c r="AI2647" s="43" t="str">
        <f ca="1">_xll.BInterpol('Base IPCA'!$C$3:$C$13,'Base IPCA'!$E$3:$E$13,AH2647,"Cubic","Extrapolate=Linear","MultiX=Average","Skip=True","Sort=True")</f>
        <v>#N/A Invalid Parameter: Interpolation value</v>
      </c>
      <c r="AJ2647" s="43" t="str">
        <f ca="1"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5"/>
        <v>#REF!</v>
      </c>
      <c r="AI2648" s="43" t="str">
        <f ca="1">_xll.BInterpol('Base IPCA'!$C$3:$C$13,'Base IPCA'!$E$3:$E$13,AH2648,"Cubic","Extrapolate=Linear","MultiX=Average","Skip=True","Sort=True")</f>
        <v>#N/A Invalid Parameter: Interpolation value</v>
      </c>
      <c r="AJ2648" s="43" t="str">
        <f ca="1"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5"/>
        <v>#REF!</v>
      </c>
      <c r="AI2649" s="43" t="str">
        <f ca="1">_xll.BInterpol('Base IPCA'!$C$3:$C$13,'Base IPCA'!$E$3:$E$13,AH2649,"Cubic","Extrapolate=Linear","MultiX=Average","Skip=True","Sort=True")</f>
        <v>#N/A Invalid Parameter: Interpolation value</v>
      </c>
      <c r="AJ2649" s="43" t="str">
        <f ca="1"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5"/>
        <v>#REF!</v>
      </c>
      <c r="AI2650" s="43" t="str">
        <f ca="1">_xll.BInterpol('Base IPCA'!$C$3:$C$13,'Base IPCA'!$E$3:$E$13,AH2650,"Cubic","Extrapolate=Linear","MultiX=Average","Skip=True","Sort=True")</f>
        <v>#N/A Invalid Parameter: Interpolation value</v>
      </c>
      <c r="AJ2650" s="43" t="str">
        <f ca="1"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5"/>
        <v>#REF!</v>
      </c>
      <c r="AI2651" s="43" t="str">
        <f ca="1">_xll.BInterpol('Base IPCA'!$C$3:$C$13,'Base IPCA'!$E$3:$E$13,AH2651,"Cubic","Extrapolate=Linear","MultiX=Average","Skip=True","Sort=True")</f>
        <v>#N/A Invalid Parameter: Interpolation value</v>
      </c>
      <c r="AJ2651" s="43" t="str">
        <f ca="1"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5"/>
        <v>#REF!</v>
      </c>
      <c r="AI2652" s="43" t="str">
        <f ca="1">_xll.BInterpol('Base IPCA'!$C$3:$C$13,'Base IPCA'!$E$3:$E$13,AH2652,"Cubic","Extrapolate=Linear","MultiX=Average","Skip=True","Sort=True")</f>
        <v>#N/A Invalid Parameter: Interpolation value</v>
      </c>
      <c r="AJ2652" s="43" t="str">
        <f ca="1"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5"/>
        <v>#REF!</v>
      </c>
      <c r="AI2653" s="43" t="str">
        <f ca="1">_xll.BInterpol('Base IPCA'!$C$3:$C$13,'Base IPCA'!$E$3:$E$13,AH2653,"Cubic","Extrapolate=Linear","MultiX=Average","Skip=True","Sort=True")</f>
        <v>#N/A Invalid Parameter: Interpolation value</v>
      </c>
      <c r="AJ2653" s="43" t="str">
        <f ca="1"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5"/>
        <v>#REF!</v>
      </c>
      <c r="AI2654" s="43" t="str">
        <f ca="1">_xll.BInterpol('Base IPCA'!$C$3:$C$13,'Base IPCA'!$E$3:$E$13,AH2654,"Cubic","Extrapolate=Linear","MultiX=Average","Skip=True","Sort=True")</f>
        <v>#N/A Invalid Parameter: Interpolation value</v>
      </c>
      <c r="AJ2654" s="43" t="str">
        <f ca="1"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5"/>
        <v>#REF!</v>
      </c>
      <c r="AI2655" s="43" t="str">
        <f ca="1">_xll.BInterpol('Base IPCA'!$C$3:$C$13,'Base IPCA'!$E$3:$E$13,AH2655,"Cubic","Extrapolate=Linear","MultiX=Average","Skip=True","Sort=True")</f>
        <v>#N/A Invalid Parameter: Interpolation value</v>
      </c>
      <c r="AJ2655" s="43" t="str">
        <f ca="1"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5"/>
        <v>#REF!</v>
      </c>
      <c r="AI2656" s="43" t="str">
        <f ca="1">_xll.BInterpol('Base IPCA'!$C$3:$C$13,'Base IPCA'!$E$3:$E$13,AH2656,"Cubic","Extrapolate=Linear","MultiX=Average","Skip=True","Sort=True")</f>
        <v>#N/A Invalid Parameter: Interpolation value</v>
      </c>
      <c r="AJ2656" s="43" t="str">
        <f ca="1"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5"/>
        <v>#REF!</v>
      </c>
      <c r="AI2657" s="43" t="str">
        <f ca="1">_xll.BInterpol('Base IPCA'!$C$3:$C$13,'Base IPCA'!$E$3:$E$13,AH2657,"Cubic","Extrapolate=Linear","MultiX=Average","Skip=True","Sort=True")</f>
        <v>#N/A Invalid Parameter: Interpolation value</v>
      </c>
      <c r="AJ2657" s="43" t="str">
        <f ca="1"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5"/>
        <v>#REF!</v>
      </c>
      <c r="AI2658" s="43" t="str">
        <f ca="1">_xll.BInterpol('Base IPCA'!$C$3:$C$13,'Base IPCA'!$E$3:$E$13,AH2658,"Cubic","Extrapolate=Linear","MultiX=Average","Skip=True","Sort=True")</f>
        <v>#N/A Invalid Parameter: Interpolation value</v>
      </c>
      <c r="AJ2658" s="43" t="str">
        <f ca="1"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5"/>
        <v>#REF!</v>
      </c>
      <c r="AI2659" s="43" t="str">
        <f ca="1">_xll.BInterpol('Base IPCA'!$C$3:$C$13,'Base IPCA'!$E$3:$E$13,AH2659,"Cubic","Extrapolate=Linear","MultiX=Average","Skip=True","Sort=True")</f>
        <v>#N/A Invalid Parameter: Interpolation value</v>
      </c>
      <c r="AJ2659" s="43" t="str">
        <f ca="1"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5"/>
        <v>#REF!</v>
      </c>
      <c r="AI2660" s="43" t="str">
        <f ca="1">_xll.BInterpol('Base IPCA'!$C$3:$C$13,'Base IPCA'!$E$3:$E$13,AH2660,"Cubic","Extrapolate=Linear","MultiX=Average","Skip=True","Sort=True")</f>
        <v>#N/A Invalid Parameter: Interpolation value</v>
      </c>
      <c r="AJ2660" s="43" t="str">
        <f ca="1"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5"/>
        <v>#REF!</v>
      </c>
      <c r="AI2661" s="43" t="str">
        <f ca="1">_xll.BInterpol('Base IPCA'!$C$3:$C$13,'Base IPCA'!$E$3:$E$13,AH2661,"Cubic","Extrapolate=Linear","MultiX=Average","Skip=True","Sort=True")</f>
        <v>#N/A Invalid Parameter: Interpolation value</v>
      </c>
      <c r="AJ2661" s="43" t="str">
        <f ca="1"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5"/>
        <v>#REF!</v>
      </c>
      <c r="AI2662" s="43" t="str">
        <f ca="1">_xll.BInterpol('Base IPCA'!$C$3:$C$13,'Base IPCA'!$E$3:$E$13,AH2662,"Cubic","Extrapolate=Linear","MultiX=Average","Skip=True","Sort=True")</f>
        <v>#N/A Invalid Parameter: Interpolation value</v>
      </c>
      <c r="AJ2662" s="43" t="str">
        <f ca="1"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5"/>
        <v>#REF!</v>
      </c>
      <c r="AI2663" s="43" t="str">
        <f ca="1">_xll.BInterpol('Base IPCA'!$C$3:$C$13,'Base IPCA'!$E$3:$E$13,AH2663,"Cubic","Extrapolate=Linear","MultiX=Average","Skip=True","Sort=True")</f>
        <v>#N/A Invalid Parameter: Interpolation value</v>
      </c>
      <c r="AJ2663" s="43" t="str">
        <f ca="1"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5"/>
        <v>#REF!</v>
      </c>
      <c r="AI2664" s="43" t="str">
        <f ca="1">_xll.BInterpol('Base IPCA'!$C$3:$C$13,'Base IPCA'!$E$3:$E$13,AH2664,"Cubic","Extrapolate=Linear","MultiX=Average","Skip=True","Sort=True")</f>
        <v>#N/A Invalid Parameter: Interpolation value</v>
      </c>
      <c r="AJ2664" s="43" t="str">
        <f ca="1"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5"/>
        <v>#REF!</v>
      </c>
      <c r="AI2665" s="43" t="str">
        <f ca="1">_xll.BInterpol('Base IPCA'!$C$3:$C$13,'Base IPCA'!$E$3:$E$13,AH2665,"Cubic","Extrapolate=Linear","MultiX=Average","Skip=True","Sort=True")</f>
        <v>#N/A Invalid Parameter: Interpolation value</v>
      </c>
      <c r="AJ2665" s="43" t="str">
        <f ca="1"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5"/>
        <v>#REF!</v>
      </c>
      <c r="AI2666" s="43" t="str">
        <f ca="1">_xll.BInterpol('Base IPCA'!$C$3:$C$13,'Base IPCA'!$E$3:$E$13,AH2666,"Cubic","Extrapolate=Linear","MultiX=Average","Skip=True","Sort=True")</f>
        <v>#N/A Invalid Parameter: Interpolation value</v>
      </c>
      <c r="AJ2666" s="43" t="str">
        <f ca="1"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5"/>
        <v>#REF!</v>
      </c>
      <c r="AI2667" s="43" t="str">
        <f ca="1">_xll.BInterpol('Base IPCA'!$C$3:$C$13,'Base IPCA'!$E$3:$E$13,AH2667,"Cubic","Extrapolate=Linear","MultiX=Average","Skip=True","Sort=True")</f>
        <v>#N/A Invalid Parameter: Interpolation value</v>
      </c>
      <c r="AJ2667" s="43" t="str">
        <f ca="1"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5"/>
        <v>#REF!</v>
      </c>
      <c r="AI2668" s="43" t="str">
        <f ca="1">_xll.BInterpol('Base IPCA'!$C$3:$C$13,'Base IPCA'!$E$3:$E$13,AH2668,"Cubic","Extrapolate=Linear","MultiX=Average","Skip=True","Sort=True")</f>
        <v>#N/A Invalid Parameter: Interpolation value</v>
      </c>
      <c r="AJ2668" s="43" t="str">
        <f ca="1"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5"/>
        <v>#REF!</v>
      </c>
      <c r="AI2669" s="43" t="str">
        <f ca="1">_xll.BInterpol('Base IPCA'!$C$3:$C$13,'Base IPCA'!$E$3:$E$13,AH2669,"Cubic","Extrapolate=Linear","MultiX=Average","Skip=True","Sort=True")</f>
        <v>#N/A Invalid Parameter: Interpolation value</v>
      </c>
      <c r="AJ2669" s="43" t="str">
        <f ca="1"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5"/>
        <v>#REF!</v>
      </c>
      <c r="AI2670" s="43" t="str">
        <f ca="1">_xll.BInterpol('Base IPCA'!$C$3:$C$13,'Base IPCA'!$E$3:$E$13,AH2670,"Cubic","Extrapolate=Linear","MultiX=Average","Skip=True","Sort=True")</f>
        <v>#N/A Invalid Parameter: Interpolation value</v>
      </c>
      <c r="AJ2670" s="43" t="str">
        <f ca="1"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5"/>
        <v>#REF!</v>
      </c>
      <c r="AI2671" s="43" t="str">
        <f ca="1">_xll.BInterpol('Base IPCA'!$C$3:$C$13,'Base IPCA'!$E$3:$E$13,AH2671,"Cubic","Extrapolate=Linear","MultiX=Average","Skip=True","Sort=True")</f>
        <v>#N/A Invalid Parameter: Interpolation value</v>
      </c>
      <c r="AJ2671" s="43" t="str">
        <f ca="1"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5"/>
        <v>#REF!</v>
      </c>
      <c r="AI2672" s="43" t="str">
        <f ca="1">_xll.BInterpol('Base IPCA'!$C$3:$C$13,'Base IPCA'!$E$3:$E$13,AH2672,"Cubic","Extrapolate=Linear","MultiX=Average","Skip=True","Sort=True")</f>
        <v>#N/A Invalid Parameter: Interpolation value</v>
      </c>
      <c r="AJ2672" s="43" t="str">
        <f ca="1"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5"/>
        <v>#REF!</v>
      </c>
      <c r="AI2673" s="43" t="str">
        <f ca="1">_xll.BInterpol('Base IPCA'!$C$3:$C$13,'Base IPCA'!$E$3:$E$13,AH2673,"Cubic","Extrapolate=Linear","MultiX=Average","Skip=True","Sort=True")</f>
        <v>#N/A Invalid Parameter: Interpolation value</v>
      </c>
      <c r="AJ2673" s="43" t="str">
        <f ca="1"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5"/>
        <v>#REF!</v>
      </c>
      <c r="AI2674" s="43" t="str">
        <f ca="1">_xll.BInterpol('Base IPCA'!$C$3:$C$13,'Base IPCA'!$E$3:$E$13,AH2674,"Cubic","Extrapolate=Linear","MultiX=Average","Skip=True","Sort=True")</f>
        <v>#N/A Invalid Parameter: Interpolation value</v>
      </c>
      <c r="AJ2674" s="43" t="str">
        <f ca="1"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5"/>
        <v>#REF!</v>
      </c>
      <c r="AI2675" s="43" t="str">
        <f ca="1">_xll.BInterpol('Base IPCA'!$C$3:$C$13,'Base IPCA'!$E$3:$E$13,AH2675,"Cubic","Extrapolate=Linear","MultiX=Average","Skip=True","Sort=True")</f>
        <v>#N/A Invalid Parameter: Interpolation value</v>
      </c>
      <c r="AJ2675" s="43" t="str">
        <f ca="1"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5"/>
        <v>#REF!</v>
      </c>
      <c r="AI2676" s="43" t="str">
        <f ca="1">_xll.BInterpol('Base IPCA'!$C$3:$C$13,'Base IPCA'!$E$3:$E$13,AH2676,"Cubic","Extrapolate=Linear","MultiX=Average","Skip=True","Sort=True")</f>
        <v>#N/A Invalid Parameter: Interpolation value</v>
      </c>
      <c r="AJ2676" s="43" t="str">
        <f ca="1"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5"/>
        <v>#REF!</v>
      </c>
      <c r="AI2677" s="43" t="str">
        <f ca="1">_xll.BInterpol('Base IPCA'!$C$3:$C$13,'Base IPCA'!$E$3:$E$13,AH2677,"Cubic","Extrapolate=Linear","MultiX=Average","Skip=True","Sort=True")</f>
        <v>#N/A Invalid Parameter: Interpolation value</v>
      </c>
      <c r="AJ2677" s="43" t="str">
        <f ca="1"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5"/>
        <v>#REF!</v>
      </c>
      <c r="AI2678" s="43" t="str">
        <f ca="1">_xll.BInterpol('Base IPCA'!$C$3:$C$13,'Base IPCA'!$E$3:$E$13,AH2678,"Cubic","Extrapolate=Linear","MultiX=Average","Skip=True","Sort=True")</f>
        <v>#N/A Invalid Parameter: Interpolation value</v>
      </c>
      <c r="AJ2678" s="43" t="str">
        <f ca="1"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5"/>
        <v>#REF!</v>
      </c>
      <c r="AI2679" s="43" t="str">
        <f ca="1">_xll.BInterpol('Base IPCA'!$C$3:$C$13,'Base IPCA'!$E$3:$E$13,AH2679,"Cubic","Extrapolate=Linear","MultiX=Average","Skip=True","Sort=True")</f>
        <v>#N/A Invalid Parameter: Interpolation value</v>
      </c>
      <c r="AJ2679" s="43" t="str">
        <f ca="1"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5"/>
        <v>#REF!</v>
      </c>
      <c r="AI2680" s="43" t="str">
        <f ca="1">_xll.BInterpol('Base IPCA'!$C$3:$C$13,'Base IPCA'!$E$3:$E$13,AH2680,"Cubic","Extrapolate=Linear","MultiX=Average","Skip=True","Sort=True")</f>
        <v>#N/A Invalid Parameter: Interpolation value</v>
      </c>
      <c r="AJ2680" s="43" t="str">
        <f ca="1"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5"/>
        <v>#REF!</v>
      </c>
      <c r="AI2681" s="43" t="str">
        <f ca="1">_xll.BInterpol('Base IPCA'!$C$3:$C$13,'Base IPCA'!$E$3:$E$13,AH2681,"Cubic","Extrapolate=Linear","MultiX=Average","Skip=True","Sort=True")</f>
        <v>#N/A Invalid Parameter: Interpolation value</v>
      </c>
      <c r="AJ2681" s="43" t="str">
        <f ca="1"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5"/>
        <v>#REF!</v>
      </c>
      <c r="AI2682" s="43" t="str">
        <f ca="1">_xll.BInterpol('Base IPCA'!$C$3:$C$13,'Base IPCA'!$E$3:$E$13,AH2682,"Cubic","Extrapolate=Linear","MultiX=Average","Skip=True","Sort=True")</f>
        <v>#N/A Invalid Parameter: Interpolation value</v>
      </c>
      <c r="AJ2682" s="43" t="str">
        <f ca="1"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5"/>
        <v>#REF!</v>
      </c>
      <c r="AI2683" s="43" t="str">
        <f ca="1">_xll.BInterpol('Base IPCA'!$C$3:$C$13,'Base IPCA'!$E$3:$E$13,AH2683,"Cubic","Extrapolate=Linear","MultiX=Average","Skip=True","Sort=True")</f>
        <v>#N/A Invalid Parameter: Interpolation value</v>
      </c>
      <c r="AJ2683" s="43" t="str">
        <f ca="1"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5"/>
        <v>#REF!</v>
      </c>
      <c r="AI2684" s="43" t="str">
        <f ca="1">_xll.BInterpol('Base IPCA'!$C$3:$C$13,'Base IPCA'!$E$3:$E$13,AH2684,"Cubic","Extrapolate=Linear","MultiX=Average","Skip=True","Sort=True")</f>
        <v>#N/A Invalid Parameter: Interpolation value</v>
      </c>
      <c r="AJ2684" s="43" t="str">
        <f ca="1"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5"/>
        <v>#REF!</v>
      </c>
      <c r="AI2685" s="43" t="str">
        <f ca="1">_xll.BInterpol('Base IPCA'!$C$3:$C$13,'Base IPCA'!$E$3:$E$13,AH2685,"Cubic","Extrapolate=Linear","MultiX=Average","Skip=True","Sort=True")</f>
        <v>#N/A Invalid Parameter: Interpolation value</v>
      </c>
      <c r="AJ2685" s="43" t="str">
        <f ca="1"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5"/>
        <v>#REF!</v>
      </c>
      <c r="AI2686" s="43" t="str">
        <f ca="1">_xll.BInterpol('Base IPCA'!$C$3:$C$13,'Base IPCA'!$E$3:$E$13,AH2686,"Cubic","Extrapolate=Linear","MultiX=Average","Skip=True","Sort=True")</f>
        <v>#N/A Invalid Parameter: Interpolation value</v>
      </c>
      <c r="AJ2686" s="43" t="str">
        <f ca="1"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5"/>
        <v>#REF!</v>
      </c>
      <c r="AI2687" s="43" t="str">
        <f ca="1">_xll.BInterpol('Base IPCA'!$C$3:$C$13,'Base IPCA'!$E$3:$E$13,AH2687,"Cubic","Extrapolate=Linear","MultiX=Average","Skip=True","Sort=True")</f>
        <v>#N/A Invalid Parameter: Interpolation value</v>
      </c>
      <c r="AJ2687" s="43" t="str">
        <f ca="1"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5"/>
        <v>#REF!</v>
      </c>
      <c r="AI2688" s="43" t="str">
        <f ca="1">_xll.BInterpol('Base IPCA'!$C$3:$C$13,'Base IPCA'!$E$3:$E$13,AH2688,"Cubic","Extrapolate=Linear","MultiX=Average","Skip=True","Sort=True")</f>
        <v>#N/A Invalid Parameter: Interpolation value</v>
      </c>
      <c r="AJ2688" s="43" t="str">
        <f ca="1"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5"/>
        <v>#REF!</v>
      </c>
      <c r="AI2689" s="43" t="str">
        <f ca="1">_xll.BInterpol('Base IPCA'!$C$3:$C$13,'Base IPCA'!$E$3:$E$13,AH2689,"Cubic","Extrapolate=Linear","MultiX=Average","Skip=True","Sort=True")</f>
        <v>#N/A Invalid Parameter: Interpolation value</v>
      </c>
      <c r="AJ2689" s="43" t="str">
        <f ca="1"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5"/>
        <v>#REF!</v>
      </c>
      <c r="AI2690" s="43" t="str">
        <f ca="1">_xll.BInterpol('Base IPCA'!$C$3:$C$13,'Base IPCA'!$E$3:$E$13,AH2690,"Cubic","Extrapolate=Linear","MultiX=Average","Skip=True","Sort=True")</f>
        <v>#N/A Invalid Parameter: Interpolation value</v>
      </c>
      <c r="AJ2690" s="43" t="str">
        <f ca="1"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5"/>
        <v>#REF!</v>
      </c>
      <c r="AI2691" s="43" t="str">
        <f ca="1">_xll.BInterpol('Base IPCA'!$C$3:$C$13,'Base IPCA'!$E$3:$E$13,AH2691,"Cubic","Extrapolate=Linear","MultiX=Average","Skip=True","Sort=True")</f>
        <v>#N/A Invalid Parameter: Interpolation value</v>
      </c>
      <c r="AJ2691" s="43" t="str">
        <f ca="1"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5"/>
        <v>#REF!</v>
      </c>
      <c r="AI2692" s="43" t="str">
        <f ca="1">_xll.BInterpol('Base IPCA'!$C$3:$C$13,'Base IPCA'!$E$3:$E$13,AH2692,"Cubic","Extrapolate=Linear","MultiX=Average","Skip=True","Sort=True")</f>
        <v>#N/A Invalid Parameter: Interpolation value</v>
      </c>
      <c r="AJ2692" s="43" t="str">
        <f ca="1"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5"/>
        <v>#REF!</v>
      </c>
      <c r="AI2693" s="43" t="str">
        <f ca="1">_xll.BInterpol('Base IPCA'!$C$3:$C$13,'Base IPCA'!$E$3:$E$13,AH2693,"Cubic","Extrapolate=Linear","MultiX=Average","Skip=True","Sort=True")</f>
        <v>#N/A Invalid Parameter: Interpolation value</v>
      </c>
      <c r="AJ2693" s="43" t="str">
        <f ca="1"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6">AH2693+1</f>
        <v>#REF!</v>
      </c>
      <c r="AI2694" s="43" t="str">
        <f ca="1">_xll.BInterpol('Base IPCA'!$C$3:$C$13,'Base IPCA'!$E$3:$E$13,AH2694,"Cubic","Extrapolate=Linear","MultiX=Average","Skip=True","Sort=True")</f>
        <v>#N/A Invalid Parameter: Interpolation value</v>
      </c>
      <c r="AJ2694" s="43" t="str">
        <f ca="1"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6"/>
        <v>#REF!</v>
      </c>
      <c r="AI2695" s="43" t="str">
        <f ca="1">_xll.BInterpol('Base IPCA'!$C$3:$C$13,'Base IPCA'!$E$3:$E$13,AH2695,"Cubic","Extrapolate=Linear","MultiX=Average","Skip=True","Sort=True")</f>
        <v>#N/A Invalid Parameter: Interpolation value</v>
      </c>
      <c r="AJ2695" s="43" t="str">
        <f ca="1"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6"/>
        <v>#REF!</v>
      </c>
      <c r="AI2696" s="43" t="str">
        <f ca="1">_xll.BInterpol('Base IPCA'!$C$3:$C$13,'Base IPCA'!$E$3:$E$13,AH2696,"Cubic","Extrapolate=Linear","MultiX=Average","Skip=True","Sort=True")</f>
        <v>#N/A Invalid Parameter: Interpolation value</v>
      </c>
      <c r="AJ2696" s="43" t="str">
        <f ca="1"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6"/>
        <v>#REF!</v>
      </c>
      <c r="AI2697" s="43" t="str">
        <f ca="1">_xll.BInterpol('Base IPCA'!$C$3:$C$13,'Base IPCA'!$E$3:$E$13,AH2697,"Cubic","Extrapolate=Linear","MultiX=Average","Skip=True","Sort=True")</f>
        <v>#N/A Invalid Parameter: Interpolation value</v>
      </c>
      <c r="AJ2697" s="43" t="str">
        <f ca="1"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6"/>
        <v>#REF!</v>
      </c>
      <c r="AI2698" s="43" t="str">
        <f ca="1">_xll.BInterpol('Base IPCA'!$C$3:$C$13,'Base IPCA'!$E$3:$E$13,AH2698,"Cubic","Extrapolate=Linear","MultiX=Average","Skip=True","Sort=True")</f>
        <v>#N/A Invalid Parameter: Interpolation value</v>
      </c>
      <c r="AJ2698" s="43" t="str">
        <f ca="1"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6"/>
        <v>#REF!</v>
      </c>
      <c r="AI2699" s="43" t="str">
        <f ca="1">_xll.BInterpol('Base IPCA'!$C$3:$C$13,'Base IPCA'!$E$3:$E$13,AH2699,"Cubic","Extrapolate=Linear","MultiX=Average","Skip=True","Sort=True")</f>
        <v>#N/A Invalid Parameter: Interpolation value</v>
      </c>
      <c r="AJ2699" s="43" t="str">
        <f ca="1"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6"/>
        <v>#REF!</v>
      </c>
      <c r="AI2700" s="43" t="str">
        <f ca="1">_xll.BInterpol('Base IPCA'!$C$3:$C$13,'Base IPCA'!$E$3:$E$13,AH2700,"Cubic","Extrapolate=Linear","MultiX=Average","Skip=True","Sort=True")</f>
        <v>#N/A Invalid Parameter: Interpolation value</v>
      </c>
      <c r="AJ2700" s="43" t="str">
        <f ca="1"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6"/>
        <v>#REF!</v>
      </c>
      <c r="AI2701" s="43" t="str">
        <f ca="1">_xll.BInterpol('Base IPCA'!$C$3:$C$13,'Base IPCA'!$E$3:$E$13,AH2701,"Cubic","Extrapolate=Linear","MultiX=Average","Skip=True","Sort=True")</f>
        <v>#N/A Invalid Parameter: Interpolation value</v>
      </c>
      <c r="AJ2701" s="43" t="str">
        <f ca="1"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6"/>
        <v>#REF!</v>
      </c>
      <c r="AI2702" s="43" t="str">
        <f ca="1">_xll.BInterpol('Base IPCA'!$C$3:$C$13,'Base IPCA'!$E$3:$E$13,AH2702,"Cubic","Extrapolate=Linear","MultiX=Average","Skip=True","Sort=True")</f>
        <v>#N/A Invalid Parameter: Interpolation value</v>
      </c>
      <c r="AJ2702" s="43" t="str">
        <f ca="1"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6"/>
        <v>#REF!</v>
      </c>
      <c r="AI2703" s="43" t="str">
        <f ca="1">_xll.BInterpol('Base IPCA'!$C$3:$C$13,'Base IPCA'!$E$3:$E$13,AH2703,"Cubic","Extrapolate=Linear","MultiX=Average","Skip=True","Sort=True")</f>
        <v>#N/A Invalid Parameter: Interpolation value</v>
      </c>
      <c r="AJ2703" s="43" t="str">
        <f ca="1"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6"/>
        <v>#REF!</v>
      </c>
      <c r="AI2704" s="43" t="str">
        <f ca="1">_xll.BInterpol('Base IPCA'!$C$3:$C$13,'Base IPCA'!$E$3:$E$13,AH2704,"Cubic","Extrapolate=Linear","MultiX=Average","Skip=True","Sort=True")</f>
        <v>#N/A Invalid Parameter: Interpolation value</v>
      </c>
      <c r="AJ2704" s="43" t="str">
        <f ca="1"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6"/>
        <v>#REF!</v>
      </c>
      <c r="AI2705" s="43" t="str">
        <f ca="1">_xll.BInterpol('Base IPCA'!$C$3:$C$13,'Base IPCA'!$E$3:$E$13,AH2705,"Cubic","Extrapolate=Linear","MultiX=Average","Skip=True","Sort=True")</f>
        <v>#N/A Invalid Parameter: Interpolation value</v>
      </c>
      <c r="AJ2705" s="43" t="str">
        <f ca="1"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6"/>
        <v>#REF!</v>
      </c>
      <c r="AI2706" s="43" t="str">
        <f ca="1">_xll.BInterpol('Base IPCA'!$C$3:$C$13,'Base IPCA'!$E$3:$E$13,AH2706,"Cubic","Extrapolate=Linear","MultiX=Average","Skip=True","Sort=True")</f>
        <v>#N/A Invalid Parameter: Interpolation value</v>
      </c>
      <c r="AJ2706" s="43" t="str">
        <f ca="1"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6"/>
        <v>#REF!</v>
      </c>
      <c r="AI2707" s="43" t="str">
        <f ca="1">_xll.BInterpol('Base IPCA'!$C$3:$C$13,'Base IPCA'!$E$3:$E$13,AH2707,"Cubic","Extrapolate=Linear","MultiX=Average","Skip=True","Sort=True")</f>
        <v>#N/A Invalid Parameter: Interpolation value</v>
      </c>
      <c r="AJ2707" s="43" t="str">
        <f ca="1"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6"/>
        <v>#REF!</v>
      </c>
      <c r="AI2708" s="43" t="str">
        <f ca="1">_xll.BInterpol('Base IPCA'!$C$3:$C$13,'Base IPCA'!$E$3:$E$13,AH2708,"Cubic","Extrapolate=Linear","MultiX=Average","Skip=True","Sort=True")</f>
        <v>#N/A Invalid Parameter: Interpolation value</v>
      </c>
      <c r="AJ2708" s="43" t="str">
        <f ca="1"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6"/>
        <v>#REF!</v>
      </c>
      <c r="AI2709" s="43" t="str">
        <f ca="1">_xll.BInterpol('Base IPCA'!$C$3:$C$13,'Base IPCA'!$E$3:$E$13,AH2709,"Cubic","Extrapolate=Linear","MultiX=Average","Skip=True","Sort=True")</f>
        <v>#N/A Invalid Parameter: Interpolation value</v>
      </c>
      <c r="AJ2709" s="43" t="str">
        <f ca="1"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6"/>
        <v>#REF!</v>
      </c>
      <c r="AI2710" s="43" t="str">
        <f ca="1">_xll.BInterpol('Base IPCA'!$C$3:$C$13,'Base IPCA'!$E$3:$E$13,AH2710,"Cubic","Extrapolate=Linear","MultiX=Average","Skip=True","Sort=True")</f>
        <v>#N/A Invalid Parameter: Interpolation value</v>
      </c>
      <c r="AJ2710" s="43" t="str">
        <f ca="1"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6"/>
        <v>#REF!</v>
      </c>
      <c r="AI2711" s="43" t="str">
        <f ca="1">_xll.BInterpol('Base IPCA'!$C$3:$C$13,'Base IPCA'!$E$3:$E$13,AH2711,"Cubic","Extrapolate=Linear","MultiX=Average","Skip=True","Sort=True")</f>
        <v>#N/A Invalid Parameter: Interpolation value</v>
      </c>
      <c r="AJ2711" s="43" t="str">
        <f ca="1"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6"/>
        <v>#REF!</v>
      </c>
      <c r="AI2712" s="43" t="str">
        <f ca="1">_xll.BInterpol('Base IPCA'!$C$3:$C$13,'Base IPCA'!$E$3:$E$13,AH2712,"Cubic","Extrapolate=Linear","MultiX=Average","Skip=True","Sort=True")</f>
        <v>#N/A Invalid Parameter: Interpolation value</v>
      </c>
      <c r="AJ2712" s="43" t="str">
        <f ca="1"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6"/>
        <v>#REF!</v>
      </c>
      <c r="AI2713" s="43" t="str">
        <f ca="1">_xll.BInterpol('Base IPCA'!$C$3:$C$13,'Base IPCA'!$E$3:$E$13,AH2713,"Cubic","Extrapolate=Linear","MultiX=Average","Skip=True","Sort=True")</f>
        <v>#N/A Invalid Parameter: Interpolation value</v>
      </c>
      <c r="AJ2713" s="43" t="str">
        <f ca="1"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6"/>
        <v>#REF!</v>
      </c>
      <c r="AI2714" s="43" t="str">
        <f ca="1">_xll.BInterpol('Base IPCA'!$C$3:$C$13,'Base IPCA'!$E$3:$E$13,AH2714,"Cubic","Extrapolate=Linear","MultiX=Average","Skip=True","Sort=True")</f>
        <v>#N/A Invalid Parameter: Interpolation value</v>
      </c>
      <c r="AJ2714" s="43" t="str">
        <f ca="1"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6"/>
        <v>#REF!</v>
      </c>
      <c r="AI2715" s="43" t="str">
        <f ca="1">_xll.BInterpol('Base IPCA'!$C$3:$C$13,'Base IPCA'!$E$3:$E$13,AH2715,"Cubic","Extrapolate=Linear","MultiX=Average","Skip=True","Sort=True")</f>
        <v>#N/A Invalid Parameter: Interpolation value</v>
      </c>
      <c r="AJ2715" s="43" t="str">
        <f ca="1"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6"/>
        <v>#REF!</v>
      </c>
      <c r="AI2716" s="43" t="str">
        <f ca="1">_xll.BInterpol('Base IPCA'!$C$3:$C$13,'Base IPCA'!$E$3:$E$13,AH2716,"Cubic","Extrapolate=Linear","MultiX=Average","Skip=True","Sort=True")</f>
        <v>#N/A Invalid Parameter: Interpolation value</v>
      </c>
      <c r="AJ2716" s="43" t="str">
        <f ca="1"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6"/>
        <v>#REF!</v>
      </c>
      <c r="AI2717" s="43" t="str">
        <f ca="1">_xll.BInterpol('Base IPCA'!$C$3:$C$13,'Base IPCA'!$E$3:$E$13,AH2717,"Cubic","Extrapolate=Linear","MultiX=Average","Skip=True","Sort=True")</f>
        <v>#N/A Invalid Parameter: Interpolation value</v>
      </c>
      <c r="AJ2717" s="43" t="str">
        <f ca="1"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6"/>
        <v>#REF!</v>
      </c>
      <c r="AI2718" s="43" t="str">
        <f ca="1">_xll.BInterpol('Base IPCA'!$C$3:$C$13,'Base IPCA'!$E$3:$E$13,AH2718,"Cubic","Extrapolate=Linear","MultiX=Average","Skip=True","Sort=True")</f>
        <v>#N/A Invalid Parameter: Interpolation value</v>
      </c>
      <c r="AJ2718" s="43" t="str">
        <f ca="1"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6"/>
        <v>#REF!</v>
      </c>
      <c r="AI2719" s="43" t="str">
        <f ca="1">_xll.BInterpol('Base IPCA'!$C$3:$C$13,'Base IPCA'!$E$3:$E$13,AH2719,"Cubic","Extrapolate=Linear","MultiX=Average","Skip=True","Sort=True")</f>
        <v>#N/A Invalid Parameter: Interpolation value</v>
      </c>
      <c r="AJ2719" s="43" t="str">
        <f ca="1"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6"/>
        <v>#REF!</v>
      </c>
      <c r="AI2720" s="43" t="str">
        <f ca="1">_xll.BInterpol('Base IPCA'!$C$3:$C$13,'Base IPCA'!$E$3:$E$13,AH2720,"Cubic","Extrapolate=Linear","MultiX=Average","Skip=True","Sort=True")</f>
        <v>#N/A Invalid Parameter: Interpolation value</v>
      </c>
      <c r="AJ2720" s="43" t="str">
        <f ca="1"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6"/>
        <v>#REF!</v>
      </c>
      <c r="AI2721" s="43" t="str">
        <f ca="1">_xll.BInterpol('Base IPCA'!$C$3:$C$13,'Base IPCA'!$E$3:$E$13,AH2721,"Cubic","Extrapolate=Linear","MultiX=Average","Skip=True","Sort=True")</f>
        <v>#N/A Invalid Parameter: Interpolation value</v>
      </c>
      <c r="AJ2721" s="43" t="str">
        <f ca="1"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6"/>
        <v>#REF!</v>
      </c>
      <c r="AI2722" s="43" t="str">
        <f ca="1">_xll.BInterpol('Base IPCA'!$C$3:$C$13,'Base IPCA'!$E$3:$E$13,AH2722,"Cubic","Extrapolate=Linear","MultiX=Average","Skip=True","Sort=True")</f>
        <v>#N/A Invalid Parameter: Interpolation value</v>
      </c>
      <c r="AJ2722" s="43" t="str">
        <f ca="1"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6"/>
        <v>#REF!</v>
      </c>
      <c r="AI2723" s="43" t="str">
        <f ca="1">_xll.BInterpol('Base IPCA'!$C$3:$C$13,'Base IPCA'!$E$3:$E$13,AH2723,"Cubic","Extrapolate=Linear","MultiX=Average","Skip=True","Sort=True")</f>
        <v>#N/A Invalid Parameter: Interpolation value</v>
      </c>
      <c r="AJ2723" s="43" t="str">
        <f ca="1"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6"/>
        <v>#REF!</v>
      </c>
      <c r="AI2724" s="43" t="str">
        <f ca="1">_xll.BInterpol('Base IPCA'!$C$3:$C$13,'Base IPCA'!$E$3:$E$13,AH2724,"Cubic","Extrapolate=Linear","MultiX=Average","Skip=True","Sort=True")</f>
        <v>#N/A Invalid Parameter: Interpolation value</v>
      </c>
      <c r="AJ2724" s="43" t="str">
        <f ca="1"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6"/>
        <v>#REF!</v>
      </c>
      <c r="AI2725" s="43" t="str">
        <f ca="1">_xll.BInterpol('Base IPCA'!$C$3:$C$13,'Base IPCA'!$E$3:$E$13,AH2725,"Cubic","Extrapolate=Linear","MultiX=Average","Skip=True","Sort=True")</f>
        <v>#N/A Invalid Parameter: Interpolation value</v>
      </c>
      <c r="AJ2725" s="43" t="str">
        <f ca="1"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6"/>
        <v>#REF!</v>
      </c>
      <c r="AI2726" s="43" t="str">
        <f ca="1">_xll.BInterpol('Base IPCA'!$C$3:$C$13,'Base IPCA'!$E$3:$E$13,AH2726,"Cubic","Extrapolate=Linear","MultiX=Average","Skip=True","Sort=True")</f>
        <v>#N/A Invalid Parameter: Interpolation value</v>
      </c>
      <c r="AJ2726" s="43" t="str">
        <f ca="1"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6"/>
        <v>#REF!</v>
      </c>
      <c r="AI2727" s="43" t="str">
        <f ca="1">_xll.BInterpol('Base IPCA'!$C$3:$C$13,'Base IPCA'!$E$3:$E$13,AH2727,"Cubic","Extrapolate=Linear","MultiX=Average","Skip=True","Sort=True")</f>
        <v>#N/A Invalid Parameter: Interpolation value</v>
      </c>
      <c r="AJ2727" s="43" t="str">
        <f ca="1"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6"/>
        <v>#REF!</v>
      </c>
      <c r="AI2728" s="43" t="str">
        <f ca="1">_xll.BInterpol('Base IPCA'!$C$3:$C$13,'Base IPCA'!$E$3:$E$13,AH2728,"Cubic","Extrapolate=Linear","MultiX=Average","Skip=True","Sort=True")</f>
        <v>#N/A Invalid Parameter: Interpolation value</v>
      </c>
      <c r="AJ2728" s="43" t="str">
        <f ca="1"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6"/>
        <v>#REF!</v>
      </c>
      <c r="AI2729" s="43" t="str">
        <f ca="1">_xll.BInterpol('Base IPCA'!$C$3:$C$13,'Base IPCA'!$E$3:$E$13,AH2729,"Cubic","Extrapolate=Linear","MultiX=Average","Skip=True","Sort=True")</f>
        <v>#N/A Invalid Parameter: Interpolation value</v>
      </c>
      <c r="AJ2729" s="43" t="str">
        <f ca="1"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6"/>
        <v>#REF!</v>
      </c>
      <c r="AI2730" s="43" t="str">
        <f ca="1">_xll.BInterpol('Base IPCA'!$C$3:$C$13,'Base IPCA'!$E$3:$E$13,AH2730,"Cubic","Extrapolate=Linear","MultiX=Average","Skip=True","Sort=True")</f>
        <v>#N/A Invalid Parameter: Interpolation value</v>
      </c>
      <c r="AJ2730" s="43" t="str">
        <f ca="1"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6"/>
        <v>#REF!</v>
      </c>
      <c r="AI2731" s="43" t="str">
        <f ca="1">_xll.BInterpol('Base IPCA'!$C$3:$C$13,'Base IPCA'!$E$3:$E$13,AH2731,"Cubic","Extrapolate=Linear","MultiX=Average","Skip=True","Sort=True")</f>
        <v>#N/A Invalid Parameter: Interpolation value</v>
      </c>
      <c r="AJ2731" s="43" t="str">
        <f ca="1"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6"/>
        <v>#REF!</v>
      </c>
      <c r="AI2732" s="43" t="str">
        <f ca="1">_xll.BInterpol('Base IPCA'!$C$3:$C$13,'Base IPCA'!$E$3:$E$13,AH2732,"Cubic","Extrapolate=Linear","MultiX=Average","Skip=True","Sort=True")</f>
        <v>#N/A Invalid Parameter: Interpolation value</v>
      </c>
      <c r="AJ2732" s="43" t="str">
        <f ca="1"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6"/>
        <v>#REF!</v>
      </c>
      <c r="AI2733" s="43" t="str">
        <f ca="1">_xll.BInterpol('Base IPCA'!$C$3:$C$13,'Base IPCA'!$E$3:$E$13,AH2733,"Cubic","Extrapolate=Linear","MultiX=Average","Skip=True","Sort=True")</f>
        <v>#N/A Invalid Parameter: Interpolation value</v>
      </c>
      <c r="AJ2733" s="43" t="str">
        <f ca="1"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6"/>
        <v>#REF!</v>
      </c>
      <c r="AI2734" s="43" t="str">
        <f ca="1">_xll.BInterpol('Base IPCA'!$C$3:$C$13,'Base IPCA'!$E$3:$E$13,AH2734,"Cubic","Extrapolate=Linear","MultiX=Average","Skip=True","Sort=True")</f>
        <v>#N/A Invalid Parameter: Interpolation value</v>
      </c>
      <c r="AJ2734" s="43" t="str">
        <f ca="1"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6"/>
        <v>#REF!</v>
      </c>
      <c r="AI2735" s="43" t="str">
        <f ca="1">_xll.BInterpol('Base IPCA'!$C$3:$C$13,'Base IPCA'!$E$3:$E$13,AH2735,"Cubic","Extrapolate=Linear","MultiX=Average","Skip=True","Sort=True")</f>
        <v>#N/A Invalid Parameter: Interpolation value</v>
      </c>
      <c r="AJ2735" s="43" t="str">
        <f ca="1"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6"/>
        <v>#REF!</v>
      </c>
      <c r="AI2736" s="43" t="str">
        <f ca="1">_xll.BInterpol('Base IPCA'!$C$3:$C$13,'Base IPCA'!$E$3:$E$13,AH2736,"Cubic","Extrapolate=Linear","MultiX=Average","Skip=True","Sort=True")</f>
        <v>#N/A Invalid Parameter: Interpolation value</v>
      </c>
      <c r="AJ2736" s="43" t="str">
        <f ca="1"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6"/>
        <v>#REF!</v>
      </c>
      <c r="AI2737" s="43" t="str">
        <f ca="1">_xll.BInterpol('Base IPCA'!$C$3:$C$13,'Base IPCA'!$E$3:$E$13,AH2737,"Cubic","Extrapolate=Linear","MultiX=Average","Skip=True","Sort=True")</f>
        <v>#N/A Invalid Parameter: Interpolation value</v>
      </c>
      <c r="AJ2737" s="43" t="str">
        <f ca="1"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6"/>
        <v>#REF!</v>
      </c>
      <c r="AI2738" s="43" t="str">
        <f ca="1">_xll.BInterpol('Base IPCA'!$C$3:$C$13,'Base IPCA'!$E$3:$E$13,AH2738,"Cubic","Extrapolate=Linear","MultiX=Average","Skip=True","Sort=True")</f>
        <v>#N/A Invalid Parameter: Interpolation value</v>
      </c>
      <c r="AJ2738" s="43" t="str">
        <f ca="1"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6"/>
        <v>#REF!</v>
      </c>
      <c r="AI2739" s="43" t="str">
        <f ca="1">_xll.BInterpol('Base IPCA'!$C$3:$C$13,'Base IPCA'!$E$3:$E$13,AH2739,"Cubic","Extrapolate=Linear","MultiX=Average","Skip=True","Sort=True")</f>
        <v>#N/A Invalid Parameter: Interpolation value</v>
      </c>
      <c r="AJ2739" s="43" t="str">
        <f ca="1"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6"/>
        <v>#REF!</v>
      </c>
      <c r="AI2740" s="43" t="str">
        <f ca="1">_xll.BInterpol('Base IPCA'!$C$3:$C$13,'Base IPCA'!$E$3:$E$13,AH2740,"Cubic","Extrapolate=Linear","MultiX=Average","Skip=True","Sort=True")</f>
        <v>#N/A Invalid Parameter: Interpolation value</v>
      </c>
      <c r="AJ2740" s="43" t="str">
        <f ca="1"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6"/>
        <v>#REF!</v>
      </c>
      <c r="AI2741" s="43" t="str">
        <f ca="1">_xll.BInterpol('Base IPCA'!$C$3:$C$13,'Base IPCA'!$E$3:$E$13,AH2741,"Cubic","Extrapolate=Linear","MultiX=Average","Skip=True","Sort=True")</f>
        <v>#N/A Invalid Parameter: Interpolation value</v>
      </c>
      <c r="AJ2741" s="43" t="str">
        <f ca="1"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6"/>
        <v>#REF!</v>
      </c>
      <c r="AI2742" s="43" t="str">
        <f ca="1">_xll.BInterpol('Base IPCA'!$C$3:$C$13,'Base IPCA'!$E$3:$E$13,AH2742,"Cubic","Extrapolate=Linear","MultiX=Average","Skip=True","Sort=True")</f>
        <v>#N/A Invalid Parameter: Interpolation value</v>
      </c>
      <c r="AJ2742" s="43" t="str">
        <f ca="1"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6"/>
        <v>#REF!</v>
      </c>
      <c r="AI2743" s="43" t="str">
        <f ca="1">_xll.BInterpol('Base IPCA'!$C$3:$C$13,'Base IPCA'!$E$3:$E$13,AH2743,"Cubic","Extrapolate=Linear","MultiX=Average","Skip=True","Sort=True")</f>
        <v>#N/A Invalid Parameter: Interpolation value</v>
      </c>
      <c r="AJ2743" s="43" t="str">
        <f ca="1"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6"/>
        <v>#REF!</v>
      </c>
      <c r="AI2744" s="43" t="str">
        <f ca="1">_xll.BInterpol('Base IPCA'!$C$3:$C$13,'Base IPCA'!$E$3:$E$13,AH2744,"Cubic","Extrapolate=Linear","MultiX=Average","Skip=True","Sort=True")</f>
        <v>#N/A Invalid Parameter: Interpolation value</v>
      </c>
      <c r="AJ2744" s="43" t="str">
        <f ca="1"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6"/>
        <v>#REF!</v>
      </c>
      <c r="AI2745" s="43" t="str">
        <f ca="1">_xll.BInterpol('Base IPCA'!$C$3:$C$13,'Base IPCA'!$E$3:$E$13,AH2745,"Cubic","Extrapolate=Linear","MultiX=Average","Skip=True","Sort=True")</f>
        <v>#N/A Invalid Parameter: Interpolation value</v>
      </c>
      <c r="AJ2745" s="43" t="str">
        <f ca="1"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6"/>
        <v>#REF!</v>
      </c>
      <c r="AI2746" s="43" t="str">
        <f ca="1">_xll.BInterpol('Base IPCA'!$C$3:$C$13,'Base IPCA'!$E$3:$E$13,AH2746,"Cubic","Extrapolate=Linear","MultiX=Average","Skip=True","Sort=True")</f>
        <v>#N/A Invalid Parameter: Interpolation value</v>
      </c>
      <c r="AJ2746" s="43" t="str">
        <f ca="1"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6"/>
        <v>#REF!</v>
      </c>
      <c r="AI2747" s="43" t="str">
        <f ca="1">_xll.BInterpol('Base IPCA'!$C$3:$C$13,'Base IPCA'!$E$3:$E$13,AH2747,"Cubic","Extrapolate=Linear","MultiX=Average","Skip=True","Sort=True")</f>
        <v>#N/A Invalid Parameter: Interpolation value</v>
      </c>
      <c r="AJ2747" s="43" t="str">
        <f ca="1"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6"/>
        <v>#REF!</v>
      </c>
      <c r="AI2748" s="43" t="str">
        <f ca="1">_xll.BInterpol('Base IPCA'!$C$3:$C$13,'Base IPCA'!$E$3:$E$13,AH2748,"Cubic","Extrapolate=Linear","MultiX=Average","Skip=True","Sort=True")</f>
        <v>#N/A Invalid Parameter: Interpolation value</v>
      </c>
      <c r="AJ2748" s="43" t="str">
        <f ca="1"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6"/>
        <v>#REF!</v>
      </c>
      <c r="AI2749" s="43" t="str">
        <f ca="1">_xll.BInterpol('Base IPCA'!$C$3:$C$13,'Base IPCA'!$E$3:$E$13,AH2749,"Cubic","Extrapolate=Linear","MultiX=Average","Skip=True","Sort=True")</f>
        <v>#N/A Invalid Parameter: Interpolation value</v>
      </c>
      <c r="AJ2749" s="43" t="str">
        <f ca="1"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6"/>
        <v>#REF!</v>
      </c>
      <c r="AI2750" s="43" t="str">
        <f ca="1">_xll.BInterpol('Base IPCA'!$C$3:$C$13,'Base IPCA'!$E$3:$E$13,AH2750,"Cubic","Extrapolate=Linear","MultiX=Average","Skip=True","Sort=True")</f>
        <v>#N/A Invalid Parameter: Interpolation value</v>
      </c>
      <c r="AJ2750" s="43" t="str">
        <f ca="1"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6"/>
        <v>#REF!</v>
      </c>
      <c r="AI2751" s="43" t="str">
        <f ca="1">_xll.BInterpol('Base IPCA'!$C$3:$C$13,'Base IPCA'!$E$3:$E$13,AH2751,"Cubic","Extrapolate=Linear","MultiX=Average","Skip=True","Sort=True")</f>
        <v>#N/A Invalid Parameter: Interpolation value</v>
      </c>
      <c r="AJ2751" s="43" t="str">
        <f ca="1"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6"/>
        <v>#REF!</v>
      </c>
      <c r="AI2752" s="43" t="str">
        <f ca="1">_xll.BInterpol('Base IPCA'!$C$3:$C$13,'Base IPCA'!$E$3:$E$13,AH2752,"Cubic","Extrapolate=Linear","MultiX=Average","Skip=True","Sort=True")</f>
        <v>#N/A Invalid Parameter: Interpolation value</v>
      </c>
      <c r="AJ2752" s="43" t="str">
        <f ca="1"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6"/>
        <v>#REF!</v>
      </c>
      <c r="AI2753" s="43" t="str">
        <f ca="1">_xll.BInterpol('Base IPCA'!$C$3:$C$13,'Base IPCA'!$E$3:$E$13,AH2753,"Cubic","Extrapolate=Linear","MultiX=Average","Skip=True","Sort=True")</f>
        <v>#N/A Invalid Parameter: Interpolation value</v>
      </c>
      <c r="AJ2753" s="43" t="str">
        <f ca="1"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6"/>
        <v>#REF!</v>
      </c>
      <c r="AI2754" s="43" t="str">
        <f ca="1">_xll.BInterpol('Base IPCA'!$C$3:$C$13,'Base IPCA'!$E$3:$E$13,AH2754,"Cubic","Extrapolate=Linear","MultiX=Average","Skip=True","Sort=True")</f>
        <v>#N/A Invalid Parameter: Interpolation value</v>
      </c>
      <c r="AJ2754" s="43" t="str">
        <f ca="1"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6"/>
        <v>#REF!</v>
      </c>
      <c r="AI2755" s="43" t="str">
        <f ca="1">_xll.BInterpol('Base IPCA'!$C$3:$C$13,'Base IPCA'!$E$3:$E$13,AH2755,"Cubic","Extrapolate=Linear","MultiX=Average","Skip=True","Sort=True")</f>
        <v>#N/A Invalid Parameter: Interpolation value</v>
      </c>
      <c r="AJ2755" s="43" t="str">
        <f ca="1"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6"/>
        <v>#REF!</v>
      </c>
      <c r="AI2756" s="43" t="str">
        <f ca="1">_xll.BInterpol('Base IPCA'!$C$3:$C$13,'Base IPCA'!$E$3:$E$13,AH2756,"Cubic","Extrapolate=Linear","MultiX=Average","Skip=True","Sort=True")</f>
        <v>#N/A Invalid Parameter: Interpolation value</v>
      </c>
      <c r="AJ2756" s="43" t="str">
        <f ca="1"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6"/>
        <v>#REF!</v>
      </c>
      <c r="AI2757" s="43" t="str">
        <f ca="1">_xll.BInterpol('Base IPCA'!$C$3:$C$13,'Base IPCA'!$E$3:$E$13,AH2757,"Cubic","Extrapolate=Linear","MultiX=Average","Skip=True","Sort=True")</f>
        <v>#N/A Invalid Parameter: Interpolation value</v>
      </c>
      <c r="AJ2757" s="43" t="str">
        <f ca="1"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7">AH2757+1</f>
        <v>#REF!</v>
      </c>
      <c r="AI2758" s="43" t="str">
        <f ca="1">_xll.BInterpol('Base IPCA'!$C$3:$C$13,'Base IPCA'!$E$3:$E$13,AH2758,"Cubic","Extrapolate=Linear","MultiX=Average","Skip=True","Sort=True")</f>
        <v>#N/A Invalid Parameter: Interpolation value</v>
      </c>
      <c r="AJ2758" s="43" t="str">
        <f ca="1"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7"/>
        <v>#REF!</v>
      </c>
      <c r="AI2759" s="43" t="str">
        <f ca="1">_xll.BInterpol('Base IPCA'!$C$3:$C$13,'Base IPCA'!$E$3:$E$13,AH2759,"Cubic","Extrapolate=Linear","MultiX=Average","Skip=True","Sort=True")</f>
        <v>#N/A Invalid Parameter: Interpolation value</v>
      </c>
      <c r="AJ2759" s="43" t="str">
        <f ca="1"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7"/>
        <v>#REF!</v>
      </c>
      <c r="AI2760" s="43" t="str">
        <f ca="1">_xll.BInterpol('Base IPCA'!$C$3:$C$13,'Base IPCA'!$E$3:$E$13,AH2760,"Cubic","Extrapolate=Linear","MultiX=Average","Skip=True","Sort=True")</f>
        <v>#N/A Invalid Parameter: Interpolation value</v>
      </c>
      <c r="AJ2760" s="43" t="str">
        <f ca="1"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7"/>
        <v>#REF!</v>
      </c>
      <c r="AI2761" s="43" t="str">
        <f ca="1">_xll.BInterpol('Base IPCA'!$C$3:$C$13,'Base IPCA'!$E$3:$E$13,AH2761,"Cubic","Extrapolate=Linear","MultiX=Average","Skip=True","Sort=True")</f>
        <v>#N/A Invalid Parameter: Interpolation value</v>
      </c>
      <c r="AJ2761" s="43" t="str">
        <f ca="1"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7"/>
        <v>#REF!</v>
      </c>
      <c r="AI2762" s="43" t="str">
        <f ca="1">_xll.BInterpol('Base IPCA'!$C$3:$C$13,'Base IPCA'!$E$3:$E$13,AH2762,"Cubic","Extrapolate=Linear","MultiX=Average","Skip=True","Sort=True")</f>
        <v>#N/A Invalid Parameter: Interpolation value</v>
      </c>
      <c r="AJ2762" s="43" t="str">
        <f ca="1"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7"/>
        <v>#REF!</v>
      </c>
      <c r="AI2763" s="43" t="str">
        <f ca="1">_xll.BInterpol('Base IPCA'!$C$3:$C$13,'Base IPCA'!$E$3:$E$13,AH2763,"Cubic","Extrapolate=Linear","MultiX=Average","Skip=True","Sort=True")</f>
        <v>#N/A Invalid Parameter: Interpolation value</v>
      </c>
      <c r="AJ2763" s="43" t="str">
        <f ca="1"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7"/>
        <v>#REF!</v>
      </c>
      <c r="AI2764" s="43" t="str">
        <f ca="1">_xll.BInterpol('Base IPCA'!$C$3:$C$13,'Base IPCA'!$E$3:$E$13,AH2764,"Cubic","Extrapolate=Linear","MultiX=Average","Skip=True","Sort=True")</f>
        <v>#N/A Invalid Parameter: Interpolation value</v>
      </c>
      <c r="AJ2764" s="43" t="str">
        <f ca="1"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7"/>
        <v>#REF!</v>
      </c>
      <c r="AI2765" s="43" t="str">
        <f ca="1">_xll.BInterpol('Base IPCA'!$C$3:$C$13,'Base IPCA'!$E$3:$E$13,AH2765,"Cubic","Extrapolate=Linear","MultiX=Average","Skip=True","Sort=True")</f>
        <v>#N/A Invalid Parameter: Interpolation value</v>
      </c>
      <c r="AJ2765" s="43" t="str">
        <f ca="1"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7"/>
        <v>#REF!</v>
      </c>
      <c r="AI2766" s="43" t="str">
        <f ca="1">_xll.BInterpol('Base IPCA'!$C$3:$C$13,'Base IPCA'!$E$3:$E$13,AH2766,"Cubic","Extrapolate=Linear","MultiX=Average","Skip=True","Sort=True")</f>
        <v>#N/A Invalid Parameter: Interpolation value</v>
      </c>
      <c r="AJ2766" s="43" t="str">
        <f ca="1"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7"/>
        <v>#REF!</v>
      </c>
      <c r="AI2767" s="43" t="str">
        <f ca="1">_xll.BInterpol('Base IPCA'!$C$3:$C$13,'Base IPCA'!$E$3:$E$13,AH2767,"Cubic","Extrapolate=Linear","MultiX=Average","Skip=True","Sort=True")</f>
        <v>#N/A Invalid Parameter: Interpolation value</v>
      </c>
      <c r="AJ2767" s="43" t="str">
        <f ca="1"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7"/>
        <v>#REF!</v>
      </c>
      <c r="AI2768" s="43" t="str">
        <f ca="1">_xll.BInterpol('Base IPCA'!$C$3:$C$13,'Base IPCA'!$E$3:$E$13,AH2768,"Cubic","Extrapolate=Linear","MultiX=Average","Skip=True","Sort=True")</f>
        <v>#N/A Invalid Parameter: Interpolation value</v>
      </c>
      <c r="AJ2768" s="43" t="str">
        <f ca="1"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7"/>
        <v>#REF!</v>
      </c>
      <c r="AI2769" s="43" t="str">
        <f ca="1">_xll.BInterpol('Base IPCA'!$C$3:$C$13,'Base IPCA'!$E$3:$E$13,AH2769,"Cubic","Extrapolate=Linear","MultiX=Average","Skip=True","Sort=True")</f>
        <v>#N/A Invalid Parameter: Interpolation value</v>
      </c>
      <c r="AJ2769" s="43" t="str">
        <f ca="1"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7"/>
        <v>#REF!</v>
      </c>
      <c r="AI2770" s="43" t="str">
        <f ca="1">_xll.BInterpol('Base IPCA'!$C$3:$C$13,'Base IPCA'!$E$3:$E$13,AH2770,"Cubic","Extrapolate=Linear","MultiX=Average","Skip=True","Sort=True")</f>
        <v>#N/A Invalid Parameter: Interpolation value</v>
      </c>
      <c r="AJ2770" s="43" t="str">
        <f ca="1"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7"/>
        <v>#REF!</v>
      </c>
      <c r="AI2771" s="43" t="str">
        <f ca="1">_xll.BInterpol('Base IPCA'!$C$3:$C$13,'Base IPCA'!$E$3:$E$13,AH2771,"Cubic","Extrapolate=Linear","MultiX=Average","Skip=True","Sort=True")</f>
        <v>#N/A Invalid Parameter: Interpolation value</v>
      </c>
      <c r="AJ2771" s="43" t="str">
        <f ca="1"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7"/>
        <v>#REF!</v>
      </c>
      <c r="AI2772" s="43" t="str">
        <f ca="1">_xll.BInterpol('Base IPCA'!$C$3:$C$13,'Base IPCA'!$E$3:$E$13,AH2772,"Cubic","Extrapolate=Linear","MultiX=Average","Skip=True","Sort=True")</f>
        <v>#N/A Invalid Parameter: Interpolation value</v>
      </c>
      <c r="AJ2772" s="43" t="str">
        <f ca="1"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7"/>
        <v>#REF!</v>
      </c>
      <c r="AI2773" s="43" t="str">
        <f ca="1">_xll.BInterpol('Base IPCA'!$C$3:$C$13,'Base IPCA'!$E$3:$E$13,AH2773,"Cubic","Extrapolate=Linear","MultiX=Average","Skip=True","Sort=True")</f>
        <v>#N/A Invalid Parameter: Interpolation value</v>
      </c>
      <c r="AJ2773" s="43" t="str">
        <f ca="1"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7"/>
        <v>#REF!</v>
      </c>
      <c r="AI2774" s="43" t="str">
        <f ca="1">_xll.BInterpol('Base IPCA'!$C$3:$C$13,'Base IPCA'!$E$3:$E$13,AH2774,"Cubic","Extrapolate=Linear","MultiX=Average","Skip=True","Sort=True")</f>
        <v>#N/A Invalid Parameter: Interpolation value</v>
      </c>
      <c r="AJ2774" s="43" t="str">
        <f ca="1"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7"/>
        <v>#REF!</v>
      </c>
      <c r="AI2775" s="43" t="str">
        <f ca="1">_xll.BInterpol('Base IPCA'!$C$3:$C$13,'Base IPCA'!$E$3:$E$13,AH2775,"Cubic","Extrapolate=Linear","MultiX=Average","Skip=True","Sort=True")</f>
        <v>#N/A Invalid Parameter: Interpolation value</v>
      </c>
      <c r="AJ2775" s="43" t="str">
        <f ca="1"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7"/>
        <v>#REF!</v>
      </c>
      <c r="AI2776" s="43" t="str">
        <f ca="1">_xll.BInterpol('Base IPCA'!$C$3:$C$13,'Base IPCA'!$E$3:$E$13,AH2776,"Cubic","Extrapolate=Linear","MultiX=Average","Skip=True","Sort=True")</f>
        <v>#N/A Invalid Parameter: Interpolation value</v>
      </c>
      <c r="AJ2776" s="43" t="str">
        <f ca="1"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7"/>
        <v>#REF!</v>
      </c>
      <c r="AI2777" s="43" t="str">
        <f ca="1">_xll.BInterpol('Base IPCA'!$C$3:$C$13,'Base IPCA'!$E$3:$E$13,AH2777,"Cubic","Extrapolate=Linear","MultiX=Average","Skip=True","Sort=True")</f>
        <v>#N/A Invalid Parameter: Interpolation value</v>
      </c>
      <c r="AJ2777" s="43" t="str">
        <f ca="1"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7"/>
        <v>#REF!</v>
      </c>
      <c r="AI2778" s="43" t="str">
        <f ca="1">_xll.BInterpol('Base IPCA'!$C$3:$C$13,'Base IPCA'!$E$3:$E$13,AH2778,"Cubic","Extrapolate=Linear","MultiX=Average","Skip=True","Sort=True")</f>
        <v>#N/A Invalid Parameter: Interpolation value</v>
      </c>
      <c r="AJ2778" s="43" t="str">
        <f ca="1"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7"/>
        <v>#REF!</v>
      </c>
      <c r="AI2779" s="43" t="str">
        <f ca="1">_xll.BInterpol('Base IPCA'!$C$3:$C$13,'Base IPCA'!$E$3:$E$13,AH2779,"Cubic","Extrapolate=Linear","MultiX=Average","Skip=True","Sort=True")</f>
        <v>#N/A Invalid Parameter: Interpolation value</v>
      </c>
      <c r="AJ2779" s="43" t="str">
        <f ca="1"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7"/>
        <v>#REF!</v>
      </c>
      <c r="AI2780" s="43" t="str">
        <f ca="1">_xll.BInterpol('Base IPCA'!$C$3:$C$13,'Base IPCA'!$E$3:$E$13,AH2780,"Cubic","Extrapolate=Linear","MultiX=Average","Skip=True","Sort=True")</f>
        <v>#N/A Invalid Parameter: Interpolation value</v>
      </c>
      <c r="AJ2780" s="43" t="str">
        <f ca="1"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7"/>
        <v>#REF!</v>
      </c>
      <c r="AI2781" s="43" t="str">
        <f ca="1">_xll.BInterpol('Base IPCA'!$C$3:$C$13,'Base IPCA'!$E$3:$E$13,AH2781,"Cubic","Extrapolate=Linear","MultiX=Average","Skip=True","Sort=True")</f>
        <v>#N/A Invalid Parameter: Interpolation value</v>
      </c>
      <c r="AJ2781" s="43" t="str">
        <f ca="1"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7"/>
        <v>#REF!</v>
      </c>
      <c r="AI2782" s="43" t="str">
        <f ca="1">_xll.BInterpol('Base IPCA'!$C$3:$C$13,'Base IPCA'!$E$3:$E$13,AH2782,"Cubic","Extrapolate=Linear","MultiX=Average","Skip=True","Sort=True")</f>
        <v>#N/A Invalid Parameter: Interpolation value</v>
      </c>
      <c r="AJ2782" s="43" t="str">
        <f ca="1"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7"/>
        <v>#REF!</v>
      </c>
      <c r="AI2783" s="43" t="str">
        <f ca="1">_xll.BInterpol('Base IPCA'!$C$3:$C$13,'Base IPCA'!$E$3:$E$13,AH2783,"Cubic","Extrapolate=Linear","MultiX=Average","Skip=True","Sort=True")</f>
        <v>#N/A Invalid Parameter: Interpolation value</v>
      </c>
      <c r="AJ2783" s="43" t="str">
        <f ca="1"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7"/>
        <v>#REF!</v>
      </c>
      <c r="AI2784" s="43" t="str">
        <f ca="1">_xll.BInterpol('Base IPCA'!$C$3:$C$13,'Base IPCA'!$E$3:$E$13,AH2784,"Cubic","Extrapolate=Linear","MultiX=Average","Skip=True","Sort=True")</f>
        <v>#N/A Invalid Parameter: Interpolation value</v>
      </c>
      <c r="AJ2784" s="43" t="str">
        <f ca="1"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7"/>
        <v>#REF!</v>
      </c>
      <c r="AI2785" s="43" t="str">
        <f ca="1">_xll.BInterpol('Base IPCA'!$C$3:$C$13,'Base IPCA'!$E$3:$E$13,AH2785,"Cubic","Extrapolate=Linear","MultiX=Average","Skip=True","Sort=True")</f>
        <v>#N/A Invalid Parameter: Interpolation value</v>
      </c>
      <c r="AJ2785" s="43" t="str">
        <f ca="1"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7"/>
        <v>#REF!</v>
      </c>
      <c r="AI2786" s="43" t="str">
        <f ca="1">_xll.BInterpol('Base IPCA'!$C$3:$C$13,'Base IPCA'!$E$3:$E$13,AH2786,"Cubic","Extrapolate=Linear","MultiX=Average","Skip=True","Sort=True")</f>
        <v>#N/A Invalid Parameter: Interpolation value</v>
      </c>
      <c r="AJ2786" s="43" t="str">
        <f ca="1"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7"/>
        <v>#REF!</v>
      </c>
      <c r="AI2787" s="43" t="str">
        <f ca="1">_xll.BInterpol('Base IPCA'!$C$3:$C$13,'Base IPCA'!$E$3:$E$13,AH2787,"Cubic","Extrapolate=Linear","MultiX=Average","Skip=True","Sort=True")</f>
        <v>#N/A Invalid Parameter: Interpolation value</v>
      </c>
      <c r="AJ2787" s="43" t="str">
        <f ca="1"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7"/>
        <v>#REF!</v>
      </c>
      <c r="AI2788" s="43" t="str">
        <f ca="1">_xll.BInterpol('Base IPCA'!$C$3:$C$13,'Base IPCA'!$E$3:$E$13,AH2788,"Cubic","Extrapolate=Linear","MultiX=Average","Skip=True","Sort=True")</f>
        <v>#N/A Invalid Parameter: Interpolation value</v>
      </c>
      <c r="AJ2788" s="43" t="str">
        <f ca="1"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7"/>
        <v>#REF!</v>
      </c>
      <c r="AI2789" s="43" t="str">
        <f ca="1">_xll.BInterpol('Base IPCA'!$C$3:$C$13,'Base IPCA'!$E$3:$E$13,AH2789,"Cubic","Extrapolate=Linear","MultiX=Average","Skip=True","Sort=True")</f>
        <v>#N/A Invalid Parameter: Interpolation value</v>
      </c>
      <c r="AJ2789" s="43" t="str">
        <f ca="1"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7"/>
        <v>#REF!</v>
      </c>
      <c r="AI2790" s="43" t="str">
        <f ca="1">_xll.BInterpol('Base IPCA'!$C$3:$C$13,'Base IPCA'!$E$3:$E$13,AH2790,"Cubic","Extrapolate=Linear","MultiX=Average","Skip=True","Sort=True")</f>
        <v>#N/A Invalid Parameter: Interpolation value</v>
      </c>
      <c r="AJ2790" s="43" t="str">
        <f ca="1"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7"/>
        <v>#REF!</v>
      </c>
      <c r="AI2791" s="43" t="str">
        <f ca="1">_xll.BInterpol('Base IPCA'!$C$3:$C$13,'Base IPCA'!$E$3:$E$13,AH2791,"Cubic","Extrapolate=Linear","MultiX=Average","Skip=True","Sort=True")</f>
        <v>#N/A Invalid Parameter: Interpolation value</v>
      </c>
      <c r="AJ2791" s="43" t="str">
        <f ca="1"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7"/>
        <v>#REF!</v>
      </c>
      <c r="AI2792" s="43" t="str">
        <f ca="1">_xll.BInterpol('Base IPCA'!$C$3:$C$13,'Base IPCA'!$E$3:$E$13,AH2792,"Cubic","Extrapolate=Linear","MultiX=Average","Skip=True","Sort=True")</f>
        <v>#N/A Invalid Parameter: Interpolation value</v>
      </c>
      <c r="AJ2792" s="43" t="str">
        <f ca="1"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7"/>
        <v>#REF!</v>
      </c>
      <c r="AI2793" s="43" t="str">
        <f ca="1">_xll.BInterpol('Base IPCA'!$C$3:$C$13,'Base IPCA'!$E$3:$E$13,AH2793,"Cubic","Extrapolate=Linear","MultiX=Average","Skip=True","Sort=True")</f>
        <v>#N/A Invalid Parameter: Interpolation value</v>
      </c>
      <c r="AJ2793" s="43" t="str">
        <f ca="1"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7"/>
        <v>#REF!</v>
      </c>
      <c r="AI2794" s="43" t="str">
        <f ca="1">_xll.BInterpol('Base IPCA'!$C$3:$C$13,'Base IPCA'!$E$3:$E$13,AH2794,"Cubic","Extrapolate=Linear","MultiX=Average","Skip=True","Sort=True")</f>
        <v>#N/A Invalid Parameter: Interpolation value</v>
      </c>
      <c r="AJ2794" s="43" t="str">
        <f ca="1"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7"/>
        <v>#REF!</v>
      </c>
      <c r="AI2795" s="43" t="str">
        <f ca="1">_xll.BInterpol('Base IPCA'!$C$3:$C$13,'Base IPCA'!$E$3:$E$13,AH2795,"Cubic","Extrapolate=Linear","MultiX=Average","Skip=True","Sort=True")</f>
        <v>#N/A Invalid Parameter: Interpolation value</v>
      </c>
      <c r="AJ2795" s="43" t="str">
        <f ca="1"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7"/>
        <v>#REF!</v>
      </c>
      <c r="AI2796" s="43" t="str">
        <f ca="1">_xll.BInterpol('Base IPCA'!$C$3:$C$13,'Base IPCA'!$E$3:$E$13,AH2796,"Cubic","Extrapolate=Linear","MultiX=Average","Skip=True","Sort=True")</f>
        <v>#N/A Invalid Parameter: Interpolation value</v>
      </c>
      <c r="AJ2796" s="43" t="str">
        <f ca="1"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7"/>
        <v>#REF!</v>
      </c>
      <c r="AI2797" s="43" t="str">
        <f ca="1">_xll.BInterpol('Base IPCA'!$C$3:$C$13,'Base IPCA'!$E$3:$E$13,AH2797,"Cubic","Extrapolate=Linear","MultiX=Average","Skip=True","Sort=True")</f>
        <v>#N/A Invalid Parameter: Interpolation value</v>
      </c>
      <c r="AJ2797" s="43" t="str">
        <f ca="1"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7"/>
        <v>#REF!</v>
      </c>
      <c r="AI2798" s="43" t="str">
        <f ca="1">_xll.BInterpol('Base IPCA'!$C$3:$C$13,'Base IPCA'!$E$3:$E$13,AH2798,"Cubic","Extrapolate=Linear","MultiX=Average","Skip=True","Sort=True")</f>
        <v>#N/A Invalid Parameter: Interpolation value</v>
      </c>
      <c r="AJ2798" s="43" t="str">
        <f ca="1"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7"/>
        <v>#REF!</v>
      </c>
      <c r="AI2799" s="43" t="str">
        <f ca="1">_xll.BInterpol('Base IPCA'!$C$3:$C$13,'Base IPCA'!$E$3:$E$13,AH2799,"Cubic","Extrapolate=Linear","MultiX=Average","Skip=True","Sort=True")</f>
        <v>#N/A Invalid Parameter: Interpolation value</v>
      </c>
      <c r="AJ2799" s="43" t="str">
        <f ca="1"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7"/>
        <v>#REF!</v>
      </c>
      <c r="AI2800" s="43" t="str">
        <f ca="1">_xll.BInterpol('Base IPCA'!$C$3:$C$13,'Base IPCA'!$E$3:$E$13,AH2800,"Cubic","Extrapolate=Linear","MultiX=Average","Skip=True","Sort=True")</f>
        <v>#N/A Invalid Parameter: Interpolation value</v>
      </c>
      <c r="AJ2800" s="43" t="str">
        <f ca="1"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7"/>
        <v>#REF!</v>
      </c>
      <c r="AI2801" s="43" t="str">
        <f ca="1">_xll.BInterpol('Base IPCA'!$C$3:$C$13,'Base IPCA'!$E$3:$E$13,AH2801,"Cubic","Extrapolate=Linear","MultiX=Average","Skip=True","Sort=True")</f>
        <v>#N/A Invalid Parameter: Interpolation value</v>
      </c>
      <c r="AJ2801" s="43" t="str">
        <f ca="1"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7"/>
        <v>#REF!</v>
      </c>
      <c r="AI2802" s="43" t="str">
        <f ca="1">_xll.BInterpol('Base IPCA'!$C$3:$C$13,'Base IPCA'!$E$3:$E$13,AH2802,"Cubic","Extrapolate=Linear","MultiX=Average","Skip=True","Sort=True")</f>
        <v>#N/A Invalid Parameter: Interpolation value</v>
      </c>
      <c r="AJ2802" s="43" t="str">
        <f ca="1"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7"/>
        <v>#REF!</v>
      </c>
      <c r="AI2803" s="43" t="str">
        <f ca="1">_xll.BInterpol('Base IPCA'!$C$3:$C$13,'Base IPCA'!$E$3:$E$13,AH2803,"Cubic","Extrapolate=Linear","MultiX=Average","Skip=True","Sort=True")</f>
        <v>#N/A Invalid Parameter: Interpolation value</v>
      </c>
      <c r="AJ2803" s="43" t="str">
        <f ca="1"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7"/>
        <v>#REF!</v>
      </c>
      <c r="AI2804" s="43" t="str">
        <f ca="1">_xll.BInterpol('Base IPCA'!$C$3:$C$13,'Base IPCA'!$E$3:$E$13,AH2804,"Cubic","Extrapolate=Linear","MultiX=Average","Skip=True","Sort=True")</f>
        <v>#N/A Invalid Parameter: Interpolation value</v>
      </c>
      <c r="AJ2804" s="43" t="str">
        <f ca="1"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7"/>
        <v>#REF!</v>
      </c>
      <c r="AI2805" s="43" t="str">
        <f ca="1">_xll.BInterpol('Base IPCA'!$C$3:$C$13,'Base IPCA'!$E$3:$E$13,AH2805,"Cubic","Extrapolate=Linear","MultiX=Average","Skip=True","Sort=True")</f>
        <v>#N/A Invalid Parameter: Interpolation value</v>
      </c>
      <c r="AJ2805" s="43" t="str">
        <f ca="1"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7"/>
        <v>#REF!</v>
      </c>
      <c r="AI2806" s="43" t="str">
        <f ca="1">_xll.BInterpol('Base IPCA'!$C$3:$C$13,'Base IPCA'!$E$3:$E$13,AH2806,"Cubic","Extrapolate=Linear","MultiX=Average","Skip=True","Sort=True")</f>
        <v>#N/A Invalid Parameter: Interpolation value</v>
      </c>
      <c r="AJ2806" s="43" t="str">
        <f ca="1"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7"/>
        <v>#REF!</v>
      </c>
      <c r="AI2807" s="43" t="str">
        <f ca="1">_xll.BInterpol('Base IPCA'!$C$3:$C$13,'Base IPCA'!$E$3:$E$13,AH2807,"Cubic","Extrapolate=Linear","MultiX=Average","Skip=True","Sort=True")</f>
        <v>#N/A Invalid Parameter: Interpolation value</v>
      </c>
      <c r="AJ2807" s="43" t="str">
        <f ca="1"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7"/>
        <v>#REF!</v>
      </c>
      <c r="AI2808" s="43" t="str">
        <f ca="1">_xll.BInterpol('Base IPCA'!$C$3:$C$13,'Base IPCA'!$E$3:$E$13,AH2808,"Cubic","Extrapolate=Linear","MultiX=Average","Skip=True","Sort=True")</f>
        <v>#N/A Invalid Parameter: Interpolation value</v>
      </c>
      <c r="AJ2808" s="43" t="str">
        <f ca="1"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7"/>
        <v>#REF!</v>
      </c>
      <c r="AI2809" s="43" t="str">
        <f ca="1">_xll.BInterpol('Base IPCA'!$C$3:$C$13,'Base IPCA'!$E$3:$E$13,AH2809,"Cubic","Extrapolate=Linear","MultiX=Average","Skip=True","Sort=True")</f>
        <v>#N/A Invalid Parameter: Interpolation value</v>
      </c>
      <c r="AJ2809" s="43" t="str">
        <f ca="1"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7"/>
        <v>#REF!</v>
      </c>
      <c r="AI2810" s="43" t="str">
        <f ca="1">_xll.BInterpol('Base IPCA'!$C$3:$C$13,'Base IPCA'!$E$3:$E$13,AH2810,"Cubic","Extrapolate=Linear","MultiX=Average","Skip=True","Sort=True")</f>
        <v>#N/A Invalid Parameter: Interpolation value</v>
      </c>
      <c r="AJ2810" s="43" t="str">
        <f ca="1"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7"/>
        <v>#REF!</v>
      </c>
      <c r="AI2811" s="43" t="str">
        <f ca="1">_xll.BInterpol('Base IPCA'!$C$3:$C$13,'Base IPCA'!$E$3:$E$13,AH2811,"Cubic","Extrapolate=Linear","MultiX=Average","Skip=True","Sort=True")</f>
        <v>#N/A Invalid Parameter: Interpolation value</v>
      </c>
      <c r="AJ2811" s="43" t="str">
        <f ca="1"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7"/>
        <v>#REF!</v>
      </c>
      <c r="AI2812" s="43" t="str">
        <f ca="1">_xll.BInterpol('Base IPCA'!$C$3:$C$13,'Base IPCA'!$E$3:$E$13,AH2812,"Cubic","Extrapolate=Linear","MultiX=Average","Skip=True","Sort=True")</f>
        <v>#N/A Invalid Parameter: Interpolation value</v>
      </c>
      <c r="AJ2812" s="43" t="str">
        <f ca="1"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7"/>
        <v>#REF!</v>
      </c>
      <c r="AI2813" s="43" t="str">
        <f ca="1">_xll.BInterpol('Base IPCA'!$C$3:$C$13,'Base IPCA'!$E$3:$E$13,AH2813,"Cubic","Extrapolate=Linear","MultiX=Average","Skip=True","Sort=True")</f>
        <v>#N/A Invalid Parameter: Interpolation value</v>
      </c>
      <c r="AJ2813" s="43" t="str">
        <f ca="1"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7"/>
        <v>#REF!</v>
      </c>
      <c r="AI2814" s="43" t="str">
        <f ca="1">_xll.BInterpol('Base IPCA'!$C$3:$C$13,'Base IPCA'!$E$3:$E$13,AH2814,"Cubic","Extrapolate=Linear","MultiX=Average","Skip=True","Sort=True")</f>
        <v>#N/A Invalid Parameter: Interpolation value</v>
      </c>
      <c r="AJ2814" s="43" t="str">
        <f ca="1"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7"/>
        <v>#REF!</v>
      </c>
      <c r="AI2815" s="43" t="str">
        <f ca="1">_xll.BInterpol('Base IPCA'!$C$3:$C$13,'Base IPCA'!$E$3:$E$13,AH2815,"Cubic","Extrapolate=Linear","MultiX=Average","Skip=True","Sort=True")</f>
        <v>#N/A Invalid Parameter: Interpolation value</v>
      </c>
      <c r="AJ2815" s="43" t="str">
        <f ca="1"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7"/>
        <v>#REF!</v>
      </c>
      <c r="AI2816" s="43" t="str">
        <f ca="1">_xll.BInterpol('Base IPCA'!$C$3:$C$13,'Base IPCA'!$E$3:$E$13,AH2816,"Cubic","Extrapolate=Linear","MultiX=Average","Skip=True","Sort=True")</f>
        <v>#N/A Invalid Parameter: Interpolation value</v>
      </c>
      <c r="AJ2816" s="43" t="str">
        <f ca="1"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7"/>
        <v>#REF!</v>
      </c>
      <c r="AI2817" s="43" t="str">
        <f ca="1">_xll.BInterpol('Base IPCA'!$C$3:$C$13,'Base IPCA'!$E$3:$E$13,AH2817,"Cubic","Extrapolate=Linear","MultiX=Average","Skip=True","Sort=True")</f>
        <v>#N/A Invalid Parameter: Interpolation value</v>
      </c>
      <c r="AJ2817" s="43" t="str">
        <f ca="1"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7"/>
        <v>#REF!</v>
      </c>
      <c r="AI2818" s="43" t="str">
        <f ca="1">_xll.BInterpol('Base IPCA'!$C$3:$C$13,'Base IPCA'!$E$3:$E$13,AH2818,"Cubic","Extrapolate=Linear","MultiX=Average","Skip=True","Sort=True")</f>
        <v>#N/A Invalid Parameter: Interpolation value</v>
      </c>
      <c r="AJ2818" s="43" t="str">
        <f ca="1"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7"/>
        <v>#REF!</v>
      </c>
      <c r="AI2819" s="43" t="str">
        <f ca="1">_xll.BInterpol('Base IPCA'!$C$3:$C$13,'Base IPCA'!$E$3:$E$13,AH2819,"Cubic","Extrapolate=Linear","MultiX=Average","Skip=True","Sort=True")</f>
        <v>#N/A Invalid Parameter: Interpolation value</v>
      </c>
      <c r="AJ2819" s="43" t="str">
        <f ca="1"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7"/>
        <v>#REF!</v>
      </c>
      <c r="AI2820" s="43" t="str">
        <f ca="1">_xll.BInterpol('Base IPCA'!$C$3:$C$13,'Base IPCA'!$E$3:$E$13,AH2820,"Cubic","Extrapolate=Linear","MultiX=Average","Skip=True","Sort=True")</f>
        <v>#N/A Invalid Parameter: Interpolation value</v>
      </c>
      <c r="AJ2820" s="43" t="str">
        <f ca="1"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7"/>
        <v>#REF!</v>
      </c>
      <c r="AI2821" s="43" t="str">
        <f ca="1">_xll.BInterpol('Base IPCA'!$C$3:$C$13,'Base IPCA'!$E$3:$E$13,AH2821,"Cubic","Extrapolate=Linear","MultiX=Average","Skip=True","Sort=True")</f>
        <v>#N/A Invalid Parameter: Interpolation value</v>
      </c>
      <c r="AJ2821" s="43" t="str">
        <f ca="1"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8">AH2821+1</f>
        <v>#REF!</v>
      </c>
      <c r="AI2822" s="43" t="str">
        <f ca="1">_xll.BInterpol('Base IPCA'!$C$3:$C$13,'Base IPCA'!$E$3:$E$13,AH2822,"Cubic","Extrapolate=Linear","MultiX=Average","Skip=True","Sort=True")</f>
        <v>#N/A Invalid Parameter: Interpolation value</v>
      </c>
      <c r="AJ2822" s="43" t="str">
        <f ca="1"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8"/>
        <v>#REF!</v>
      </c>
      <c r="AI2823" s="43" t="str">
        <f ca="1">_xll.BInterpol('Base IPCA'!$C$3:$C$13,'Base IPCA'!$E$3:$E$13,AH2823,"Cubic","Extrapolate=Linear","MultiX=Average","Skip=True","Sort=True")</f>
        <v>#N/A Invalid Parameter: Interpolation value</v>
      </c>
      <c r="AJ2823" s="43" t="str">
        <f ca="1"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8"/>
        <v>#REF!</v>
      </c>
      <c r="AI2824" s="43" t="str">
        <f ca="1">_xll.BInterpol('Base IPCA'!$C$3:$C$13,'Base IPCA'!$E$3:$E$13,AH2824,"Cubic","Extrapolate=Linear","MultiX=Average","Skip=True","Sort=True")</f>
        <v>#N/A Invalid Parameter: Interpolation value</v>
      </c>
      <c r="AJ2824" s="43" t="str">
        <f ca="1"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8"/>
        <v>#REF!</v>
      </c>
      <c r="AI2825" s="43" t="str">
        <f ca="1">_xll.BInterpol('Base IPCA'!$C$3:$C$13,'Base IPCA'!$E$3:$E$13,AH2825,"Cubic","Extrapolate=Linear","MultiX=Average","Skip=True","Sort=True")</f>
        <v>#N/A Invalid Parameter: Interpolation value</v>
      </c>
      <c r="AJ2825" s="43" t="str">
        <f ca="1"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8"/>
        <v>#REF!</v>
      </c>
      <c r="AI2826" s="43" t="str">
        <f ca="1">_xll.BInterpol('Base IPCA'!$C$3:$C$13,'Base IPCA'!$E$3:$E$13,AH2826,"Cubic","Extrapolate=Linear","MultiX=Average","Skip=True","Sort=True")</f>
        <v>#N/A Invalid Parameter: Interpolation value</v>
      </c>
      <c r="AJ2826" s="43" t="str">
        <f ca="1"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8"/>
        <v>#REF!</v>
      </c>
      <c r="AI2827" s="43" t="str">
        <f ca="1">_xll.BInterpol('Base IPCA'!$C$3:$C$13,'Base IPCA'!$E$3:$E$13,AH2827,"Cubic","Extrapolate=Linear","MultiX=Average","Skip=True","Sort=True")</f>
        <v>#N/A Invalid Parameter: Interpolation value</v>
      </c>
      <c r="AJ2827" s="43" t="str">
        <f ca="1"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8"/>
        <v>#REF!</v>
      </c>
      <c r="AI2828" s="43" t="str">
        <f ca="1">_xll.BInterpol('Base IPCA'!$C$3:$C$13,'Base IPCA'!$E$3:$E$13,AH2828,"Cubic","Extrapolate=Linear","MultiX=Average","Skip=True","Sort=True")</f>
        <v>#N/A Invalid Parameter: Interpolation value</v>
      </c>
      <c r="AJ2828" s="43" t="str">
        <f ca="1"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8"/>
        <v>#REF!</v>
      </c>
      <c r="AI2829" s="43" t="str">
        <f ca="1">_xll.BInterpol('Base IPCA'!$C$3:$C$13,'Base IPCA'!$E$3:$E$13,AH2829,"Cubic","Extrapolate=Linear","MultiX=Average","Skip=True","Sort=True")</f>
        <v>#N/A Invalid Parameter: Interpolation value</v>
      </c>
      <c r="AJ2829" s="43" t="str">
        <f ca="1"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8"/>
        <v>#REF!</v>
      </c>
      <c r="AI2830" s="43" t="str">
        <f ca="1">_xll.BInterpol('Base IPCA'!$C$3:$C$13,'Base IPCA'!$E$3:$E$13,AH2830,"Cubic","Extrapolate=Linear","MultiX=Average","Skip=True","Sort=True")</f>
        <v>#N/A Invalid Parameter: Interpolation value</v>
      </c>
      <c r="AJ2830" s="43" t="str">
        <f ca="1"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8"/>
        <v>#REF!</v>
      </c>
      <c r="AI2831" s="43" t="str">
        <f ca="1">_xll.BInterpol('Base IPCA'!$C$3:$C$13,'Base IPCA'!$E$3:$E$13,AH2831,"Cubic","Extrapolate=Linear","MultiX=Average","Skip=True","Sort=True")</f>
        <v>#N/A Invalid Parameter: Interpolation value</v>
      </c>
      <c r="AJ2831" s="43" t="str">
        <f ca="1"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8"/>
        <v>#REF!</v>
      </c>
      <c r="AI2832" s="43" t="str">
        <f ca="1">_xll.BInterpol('Base IPCA'!$C$3:$C$13,'Base IPCA'!$E$3:$E$13,AH2832,"Cubic","Extrapolate=Linear","MultiX=Average","Skip=True","Sort=True")</f>
        <v>#N/A Invalid Parameter: Interpolation value</v>
      </c>
      <c r="AJ2832" s="43" t="str">
        <f ca="1"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8"/>
        <v>#REF!</v>
      </c>
      <c r="AI2833" s="43" t="str">
        <f ca="1">_xll.BInterpol('Base IPCA'!$C$3:$C$13,'Base IPCA'!$E$3:$E$13,AH2833,"Cubic","Extrapolate=Linear","MultiX=Average","Skip=True","Sort=True")</f>
        <v>#N/A Invalid Parameter: Interpolation value</v>
      </c>
      <c r="AJ2833" s="43" t="str">
        <f ca="1"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8"/>
        <v>#REF!</v>
      </c>
      <c r="AI2834" s="43" t="str">
        <f ca="1">_xll.BInterpol('Base IPCA'!$C$3:$C$13,'Base IPCA'!$E$3:$E$13,AH2834,"Cubic","Extrapolate=Linear","MultiX=Average","Skip=True","Sort=True")</f>
        <v>#N/A Invalid Parameter: Interpolation value</v>
      </c>
      <c r="AJ2834" s="43" t="str">
        <f ca="1"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8"/>
        <v>#REF!</v>
      </c>
      <c r="AI2835" s="43" t="str">
        <f ca="1">_xll.BInterpol('Base IPCA'!$C$3:$C$13,'Base IPCA'!$E$3:$E$13,AH2835,"Cubic","Extrapolate=Linear","MultiX=Average","Skip=True","Sort=True")</f>
        <v>#N/A Invalid Parameter: Interpolation value</v>
      </c>
      <c r="AJ2835" s="43" t="str">
        <f ca="1"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8"/>
        <v>#REF!</v>
      </c>
      <c r="AI2836" s="43" t="str">
        <f ca="1">_xll.BInterpol('Base IPCA'!$C$3:$C$13,'Base IPCA'!$E$3:$E$13,AH2836,"Cubic","Extrapolate=Linear","MultiX=Average","Skip=True","Sort=True")</f>
        <v>#N/A Invalid Parameter: Interpolation value</v>
      </c>
      <c r="AJ2836" s="43" t="str">
        <f ca="1"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8"/>
        <v>#REF!</v>
      </c>
      <c r="AI2837" s="43" t="str">
        <f ca="1">_xll.BInterpol('Base IPCA'!$C$3:$C$13,'Base IPCA'!$E$3:$E$13,AH2837,"Cubic","Extrapolate=Linear","MultiX=Average","Skip=True","Sort=True")</f>
        <v>#N/A Invalid Parameter: Interpolation value</v>
      </c>
      <c r="AJ2837" s="43" t="str">
        <f ca="1"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8"/>
        <v>#REF!</v>
      </c>
      <c r="AI2838" s="43" t="str">
        <f ca="1">_xll.BInterpol('Base IPCA'!$C$3:$C$13,'Base IPCA'!$E$3:$E$13,AH2838,"Cubic","Extrapolate=Linear","MultiX=Average","Skip=True","Sort=True")</f>
        <v>#N/A Invalid Parameter: Interpolation value</v>
      </c>
      <c r="AJ2838" s="43" t="str">
        <f ca="1"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8"/>
        <v>#REF!</v>
      </c>
      <c r="AI2839" s="43" t="str">
        <f ca="1">_xll.BInterpol('Base IPCA'!$C$3:$C$13,'Base IPCA'!$E$3:$E$13,AH2839,"Cubic","Extrapolate=Linear","MultiX=Average","Skip=True","Sort=True")</f>
        <v>#N/A Invalid Parameter: Interpolation value</v>
      </c>
      <c r="AJ2839" s="43" t="str">
        <f ca="1"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8"/>
        <v>#REF!</v>
      </c>
      <c r="AI2840" s="43" t="str">
        <f ca="1">_xll.BInterpol('Base IPCA'!$C$3:$C$13,'Base IPCA'!$E$3:$E$13,AH2840,"Cubic","Extrapolate=Linear","MultiX=Average","Skip=True","Sort=True")</f>
        <v>#N/A Invalid Parameter: Interpolation value</v>
      </c>
      <c r="AJ2840" s="43" t="str">
        <f ca="1"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8"/>
        <v>#REF!</v>
      </c>
      <c r="AI2841" s="43" t="str">
        <f ca="1">_xll.BInterpol('Base IPCA'!$C$3:$C$13,'Base IPCA'!$E$3:$E$13,AH2841,"Cubic","Extrapolate=Linear","MultiX=Average","Skip=True","Sort=True")</f>
        <v>#N/A Invalid Parameter: Interpolation value</v>
      </c>
      <c r="AJ2841" s="43" t="str">
        <f ca="1"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8"/>
        <v>#REF!</v>
      </c>
      <c r="AI2842" s="43" t="str">
        <f ca="1">_xll.BInterpol('Base IPCA'!$C$3:$C$13,'Base IPCA'!$E$3:$E$13,AH2842,"Cubic","Extrapolate=Linear","MultiX=Average","Skip=True","Sort=True")</f>
        <v>#N/A Invalid Parameter: Interpolation value</v>
      </c>
      <c r="AJ2842" s="43" t="str">
        <f ca="1"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8"/>
        <v>#REF!</v>
      </c>
      <c r="AI2843" s="43" t="str">
        <f ca="1">_xll.BInterpol('Base IPCA'!$C$3:$C$13,'Base IPCA'!$E$3:$E$13,AH2843,"Cubic","Extrapolate=Linear","MultiX=Average","Skip=True","Sort=True")</f>
        <v>#N/A Invalid Parameter: Interpolation value</v>
      </c>
      <c r="AJ2843" s="43" t="str">
        <f ca="1"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8"/>
        <v>#REF!</v>
      </c>
      <c r="AI2844" s="43" t="str">
        <f ca="1">_xll.BInterpol('Base IPCA'!$C$3:$C$13,'Base IPCA'!$E$3:$E$13,AH2844,"Cubic","Extrapolate=Linear","MultiX=Average","Skip=True","Sort=True")</f>
        <v>#N/A Invalid Parameter: Interpolation value</v>
      </c>
      <c r="AJ2844" s="43" t="str">
        <f ca="1"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8"/>
        <v>#REF!</v>
      </c>
      <c r="AI2845" s="43" t="str">
        <f ca="1">_xll.BInterpol('Base IPCA'!$C$3:$C$13,'Base IPCA'!$E$3:$E$13,AH2845,"Cubic","Extrapolate=Linear","MultiX=Average","Skip=True","Sort=True")</f>
        <v>#N/A Invalid Parameter: Interpolation value</v>
      </c>
      <c r="AJ2845" s="43" t="str">
        <f ca="1"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8"/>
        <v>#REF!</v>
      </c>
      <c r="AI2846" s="43" t="str">
        <f ca="1">_xll.BInterpol('Base IPCA'!$C$3:$C$13,'Base IPCA'!$E$3:$E$13,AH2846,"Cubic","Extrapolate=Linear","MultiX=Average","Skip=True","Sort=True")</f>
        <v>#N/A Invalid Parameter: Interpolation value</v>
      </c>
      <c r="AJ2846" s="43" t="str">
        <f ca="1"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8"/>
        <v>#REF!</v>
      </c>
      <c r="AI2847" s="43" t="str">
        <f ca="1">_xll.BInterpol('Base IPCA'!$C$3:$C$13,'Base IPCA'!$E$3:$E$13,AH2847,"Cubic","Extrapolate=Linear","MultiX=Average","Skip=True","Sort=True")</f>
        <v>#N/A Invalid Parameter: Interpolation value</v>
      </c>
      <c r="AJ2847" s="43" t="str">
        <f ca="1"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8"/>
        <v>#REF!</v>
      </c>
      <c r="AI2848" s="43" t="str">
        <f ca="1">_xll.BInterpol('Base IPCA'!$C$3:$C$13,'Base IPCA'!$E$3:$E$13,AH2848,"Cubic","Extrapolate=Linear","MultiX=Average","Skip=True","Sort=True")</f>
        <v>#N/A Invalid Parameter: Interpolation value</v>
      </c>
      <c r="AJ2848" s="43" t="str">
        <f ca="1"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8"/>
        <v>#REF!</v>
      </c>
      <c r="AI2849" s="43" t="str">
        <f ca="1">_xll.BInterpol('Base IPCA'!$C$3:$C$13,'Base IPCA'!$E$3:$E$13,AH2849,"Cubic","Extrapolate=Linear","MultiX=Average","Skip=True","Sort=True")</f>
        <v>#N/A Invalid Parameter: Interpolation value</v>
      </c>
      <c r="AJ2849" s="43" t="str">
        <f ca="1"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8"/>
        <v>#REF!</v>
      </c>
      <c r="AI2850" s="43" t="str">
        <f ca="1">_xll.BInterpol('Base IPCA'!$C$3:$C$13,'Base IPCA'!$E$3:$E$13,AH2850,"Cubic","Extrapolate=Linear","MultiX=Average","Skip=True","Sort=True")</f>
        <v>#N/A Invalid Parameter: Interpolation value</v>
      </c>
      <c r="AJ2850" s="43" t="str">
        <f ca="1"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8"/>
        <v>#REF!</v>
      </c>
      <c r="AI2851" s="43" t="str">
        <f ca="1">_xll.BInterpol('Base IPCA'!$C$3:$C$13,'Base IPCA'!$E$3:$E$13,AH2851,"Cubic","Extrapolate=Linear","MultiX=Average","Skip=True","Sort=True")</f>
        <v>#N/A Invalid Parameter: Interpolation value</v>
      </c>
      <c r="AJ2851" s="43" t="str">
        <f ca="1"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8"/>
        <v>#REF!</v>
      </c>
      <c r="AI2852" s="43" t="str">
        <f ca="1">_xll.BInterpol('Base IPCA'!$C$3:$C$13,'Base IPCA'!$E$3:$E$13,AH2852,"Cubic","Extrapolate=Linear","MultiX=Average","Skip=True","Sort=True")</f>
        <v>#N/A Invalid Parameter: Interpolation value</v>
      </c>
      <c r="AJ2852" s="43" t="str">
        <f ca="1"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8"/>
        <v>#REF!</v>
      </c>
      <c r="AI2853" s="43" t="str">
        <f ca="1">_xll.BInterpol('Base IPCA'!$C$3:$C$13,'Base IPCA'!$E$3:$E$13,AH2853,"Cubic","Extrapolate=Linear","MultiX=Average","Skip=True","Sort=True")</f>
        <v>#N/A Invalid Parameter: Interpolation value</v>
      </c>
      <c r="AJ2853" s="43" t="str">
        <f ca="1"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8"/>
        <v>#REF!</v>
      </c>
      <c r="AI2854" s="43" t="str">
        <f ca="1">_xll.BInterpol('Base IPCA'!$C$3:$C$13,'Base IPCA'!$E$3:$E$13,AH2854,"Cubic","Extrapolate=Linear","MultiX=Average","Skip=True","Sort=True")</f>
        <v>#N/A Invalid Parameter: Interpolation value</v>
      </c>
      <c r="AJ2854" s="43" t="str">
        <f ca="1"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8"/>
        <v>#REF!</v>
      </c>
      <c r="AI2855" s="43" t="str">
        <f ca="1">_xll.BInterpol('Base IPCA'!$C$3:$C$13,'Base IPCA'!$E$3:$E$13,AH2855,"Cubic","Extrapolate=Linear","MultiX=Average","Skip=True","Sort=True")</f>
        <v>#N/A Invalid Parameter: Interpolation value</v>
      </c>
      <c r="AJ2855" s="43" t="str">
        <f ca="1"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8"/>
        <v>#REF!</v>
      </c>
      <c r="AI2856" s="43" t="str">
        <f ca="1">_xll.BInterpol('Base IPCA'!$C$3:$C$13,'Base IPCA'!$E$3:$E$13,AH2856,"Cubic","Extrapolate=Linear","MultiX=Average","Skip=True","Sort=True")</f>
        <v>#N/A Invalid Parameter: Interpolation value</v>
      </c>
      <c r="AJ2856" s="43" t="str">
        <f ca="1"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8"/>
        <v>#REF!</v>
      </c>
      <c r="AI2857" s="43" t="str">
        <f ca="1">_xll.BInterpol('Base IPCA'!$C$3:$C$13,'Base IPCA'!$E$3:$E$13,AH2857,"Cubic","Extrapolate=Linear","MultiX=Average","Skip=True","Sort=True")</f>
        <v>#N/A Invalid Parameter: Interpolation value</v>
      </c>
      <c r="AJ2857" s="43" t="str">
        <f ca="1"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8"/>
        <v>#REF!</v>
      </c>
      <c r="AI2858" s="43" t="str">
        <f ca="1">_xll.BInterpol('Base IPCA'!$C$3:$C$13,'Base IPCA'!$E$3:$E$13,AH2858,"Cubic","Extrapolate=Linear","MultiX=Average","Skip=True","Sort=True")</f>
        <v>#N/A Invalid Parameter: Interpolation value</v>
      </c>
      <c r="AJ2858" s="43" t="str">
        <f ca="1"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8"/>
        <v>#REF!</v>
      </c>
      <c r="AI2859" s="43" t="str">
        <f ca="1">_xll.BInterpol('Base IPCA'!$C$3:$C$13,'Base IPCA'!$E$3:$E$13,AH2859,"Cubic","Extrapolate=Linear","MultiX=Average","Skip=True","Sort=True")</f>
        <v>#N/A Invalid Parameter: Interpolation value</v>
      </c>
      <c r="AJ2859" s="43" t="str">
        <f ca="1"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8"/>
        <v>#REF!</v>
      </c>
      <c r="AI2860" s="43" t="str">
        <f ca="1">_xll.BInterpol('Base IPCA'!$C$3:$C$13,'Base IPCA'!$E$3:$E$13,AH2860,"Cubic","Extrapolate=Linear","MultiX=Average","Skip=True","Sort=True")</f>
        <v>#N/A Invalid Parameter: Interpolation value</v>
      </c>
      <c r="AJ2860" s="43" t="str">
        <f ca="1"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8"/>
        <v>#REF!</v>
      </c>
      <c r="AI2861" s="43" t="str">
        <f ca="1">_xll.BInterpol('Base IPCA'!$C$3:$C$13,'Base IPCA'!$E$3:$E$13,AH2861,"Cubic","Extrapolate=Linear","MultiX=Average","Skip=True","Sort=True")</f>
        <v>#N/A Invalid Parameter: Interpolation value</v>
      </c>
      <c r="AJ2861" s="43" t="str">
        <f ca="1"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8"/>
        <v>#REF!</v>
      </c>
      <c r="AI2862" s="43" t="str">
        <f ca="1">_xll.BInterpol('Base IPCA'!$C$3:$C$13,'Base IPCA'!$E$3:$E$13,AH2862,"Cubic","Extrapolate=Linear","MultiX=Average","Skip=True","Sort=True")</f>
        <v>#N/A Invalid Parameter: Interpolation value</v>
      </c>
      <c r="AJ2862" s="43" t="str">
        <f ca="1"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8"/>
        <v>#REF!</v>
      </c>
      <c r="AI2863" s="43" t="str">
        <f ca="1">_xll.BInterpol('Base IPCA'!$C$3:$C$13,'Base IPCA'!$E$3:$E$13,AH2863,"Cubic","Extrapolate=Linear","MultiX=Average","Skip=True","Sort=True")</f>
        <v>#N/A Invalid Parameter: Interpolation value</v>
      </c>
      <c r="AJ2863" s="43" t="str">
        <f ca="1"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8"/>
        <v>#REF!</v>
      </c>
      <c r="AI2864" s="43" t="str">
        <f ca="1">_xll.BInterpol('Base IPCA'!$C$3:$C$13,'Base IPCA'!$E$3:$E$13,AH2864,"Cubic","Extrapolate=Linear","MultiX=Average","Skip=True","Sort=True")</f>
        <v>#N/A Invalid Parameter: Interpolation value</v>
      </c>
      <c r="AJ2864" s="43" t="str">
        <f ca="1"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8"/>
        <v>#REF!</v>
      </c>
      <c r="AI2865" s="43" t="str">
        <f ca="1">_xll.BInterpol('Base IPCA'!$C$3:$C$13,'Base IPCA'!$E$3:$E$13,AH2865,"Cubic","Extrapolate=Linear","MultiX=Average","Skip=True","Sort=True")</f>
        <v>#N/A Invalid Parameter: Interpolation value</v>
      </c>
      <c r="AJ2865" s="43" t="str">
        <f ca="1"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8"/>
        <v>#REF!</v>
      </c>
      <c r="AI2866" s="43" t="str">
        <f ca="1">_xll.BInterpol('Base IPCA'!$C$3:$C$13,'Base IPCA'!$E$3:$E$13,AH2866,"Cubic","Extrapolate=Linear","MultiX=Average","Skip=True","Sort=True")</f>
        <v>#N/A Invalid Parameter: Interpolation value</v>
      </c>
      <c r="AJ2866" s="43" t="str">
        <f ca="1"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8"/>
        <v>#REF!</v>
      </c>
      <c r="AI2867" s="43" t="str">
        <f ca="1">_xll.BInterpol('Base IPCA'!$C$3:$C$13,'Base IPCA'!$E$3:$E$13,AH2867,"Cubic","Extrapolate=Linear","MultiX=Average","Skip=True","Sort=True")</f>
        <v>#N/A Invalid Parameter: Interpolation value</v>
      </c>
      <c r="AJ2867" s="43" t="str">
        <f ca="1"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8"/>
        <v>#REF!</v>
      </c>
      <c r="AI2868" s="43" t="str">
        <f ca="1">_xll.BInterpol('Base IPCA'!$C$3:$C$13,'Base IPCA'!$E$3:$E$13,AH2868,"Cubic","Extrapolate=Linear","MultiX=Average","Skip=True","Sort=True")</f>
        <v>#N/A Invalid Parameter: Interpolation value</v>
      </c>
      <c r="AJ2868" s="43" t="str">
        <f ca="1"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8"/>
        <v>#REF!</v>
      </c>
      <c r="AI2869" s="43" t="str">
        <f ca="1">_xll.BInterpol('Base IPCA'!$C$3:$C$13,'Base IPCA'!$E$3:$E$13,AH2869,"Cubic","Extrapolate=Linear","MultiX=Average","Skip=True","Sort=True")</f>
        <v>#N/A Invalid Parameter: Interpolation value</v>
      </c>
      <c r="AJ2869" s="43" t="str">
        <f ca="1"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8"/>
        <v>#REF!</v>
      </c>
      <c r="AI2870" s="43" t="str">
        <f ca="1">_xll.BInterpol('Base IPCA'!$C$3:$C$13,'Base IPCA'!$E$3:$E$13,AH2870,"Cubic","Extrapolate=Linear","MultiX=Average","Skip=True","Sort=True")</f>
        <v>#N/A Invalid Parameter: Interpolation value</v>
      </c>
      <c r="AJ2870" s="43" t="str">
        <f ca="1"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8"/>
        <v>#REF!</v>
      </c>
      <c r="AI2871" s="43" t="str">
        <f ca="1">_xll.BInterpol('Base IPCA'!$C$3:$C$13,'Base IPCA'!$E$3:$E$13,AH2871,"Cubic","Extrapolate=Linear","MultiX=Average","Skip=True","Sort=True")</f>
        <v>#N/A Invalid Parameter: Interpolation value</v>
      </c>
      <c r="AJ2871" s="43" t="str">
        <f ca="1"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8"/>
        <v>#REF!</v>
      </c>
      <c r="AI2872" s="43" t="str">
        <f ca="1">_xll.BInterpol('Base IPCA'!$C$3:$C$13,'Base IPCA'!$E$3:$E$13,AH2872,"Cubic","Extrapolate=Linear","MultiX=Average","Skip=True","Sort=True")</f>
        <v>#N/A Invalid Parameter: Interpolation value</v>
      </c>
      <c r="AJ2872" s="43" t="str">
        <f ca="1"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8"/>
        <v>#REF!</v>
      </c>
      <c r="AI2873" s="43" t="str">
        <f ca="1">_xll.BInterpol('Base IPCA'!$C$3:$C$13,'Base IPCA'!$E$3:$E$13,AH2873,"Cubic","Extrapolate=Linear","MultiX=Average","Skip=True","Sort=True")</f>
        <v>#N/A Invalid Parameter: Interpolation value</v>
      </c>
      <c r="AJ2873" s="43" t="str">
        <f ca="1"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8"/>
        <v>#REF!</v>
      </c>
      <c r="AI2874" s="43" t="str">
        <f ca="1">_xll.BInterpol('Base IPCA'!$C$3:$C$13,'Base IPCA'!$E$3:$E$13,AH2874,"Cubic","Extrapolate=Linear","MultiX=Average","Skip=True","Sort=True")</f>
        <v>#N/A Invalid Parameter: Interpolation value</v>
      </c>
      <c r="AJ2874" s="43" t="str">
        <f ca="1"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8"/>
        <v>#REF!</v>
      </c>
      <c r="AI2875" s="43" t="str">
        <f ca="1">_xll.BInterpol('Base IPCA'!$C$3:$C$13,'Base IPCA'!$E$3:$E$13,AH2875,"Cubic","Extrapolate=Linear","MultiX=Average","Skip=True","Sort=True")</f>
        <v>#N/A Invalid Parameter: Interpolation value</v>
      </c>
      <c r="AJ2875" s="43" t="str">
        <f ca="1"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8"/>
        <v>#REF!</v>
      </c>
      <c r="AI2876" s="43" t="str">
        <f ca="1">_xll.BInterpol('Base IPCA'!$C$3:$C$13,'Base IPCA'!$E$3:$E$13,AH2876,"Cubic","Extrapolate=Linear","MultiX=Average","Skip=True","Sort=True")</f>
        <v>#N/A Invalid Parameter: Interpolation value</v>
      </c>
      <c r="AJ2876" s="43" t="str">
        <f ca="1"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8"/>
        <v>#REF!</v>
      </c>
      <c r="AI2877" s="43" t="str">
        <f ca="1">_xll.BInterpol('Base IPCA'!$C$3:$C$13,'Base IPCA'!$E$3:$E$13,AH2877,"Cubic","Extrapolate=Linear","MultiX=Average","Skip=True","Sort=True")</f>
        <v>#N/A Invalid Parameter: Interpolation value</v>
      </c>
      <c r="AJ2877" s="43" t="str">
        <f ca="1"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8"/>
        <v>#REF!</v>
      </c>
      <c r="AI2878" s="43" t="str">
        <f ca="1">_xll.BInterpol('Base IPCA'!$C$3:$C$13,'Base IPCA'!$E$3:$E$13,AH2878,"Cubic","Extrapolate=Linear","MultiX=Average","Skip=True","Sort=True")</f>
        <v>#N/A Invalid Parameter: Interpolation value</v>
      </c>
      <c r="AJ2878" s="43" t="str">
        <f ca="1"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8"/>
        <v>#REF!</v>
      </c>
      <c r="AI2879" s="43" t="str">
        <f ca="1">_xll.BInterpol('Base IPCA'!$C$3:$C$13,'Base IPCA'!$E$3:$E$13,AH2879,"Cubic","Extrapolate=Linear","MultiX=Average","Skip=True","Sort=True")</f>
        <v>#N/A Invalid Parameter: Interpolation value</v>
      </c>
      <c r="AJ2879" s="43" t="str">
        <f ca="1"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8"/>
        <v>#REF!</v>
      </c>
      <c r="AI2880" s="43" t="str">
        <f ca="1">_xll.BInterpol('Base IPCA'!$C$3:$C$13,'Base IPCA'!$E$3:$E$13,AH2880,"Cubic","Extrapolate=Linear","MultiX=Average","Skip=True","Sort=True")</f>
        <v>#N/A Invalid Parameter: Interpolation value</v>
      </c>
      <c r="AJ2880" s="43" t="str">
        <f ca="1"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8"/>
        <v>#REF!</v>
      </c>
      <c r="AI2881" s="43" t="str">
        <f ca="1">_xll.BInterpol('Base IPCA'!$C$3:$C$13,'Base IPCA'!$E$3:$E$13,AH2881,"Cubic","Extrapolate=Linear","MultiX=Average","Skip=True","Sort=True")</f>
        <v>#N/A Invalid Parameter: Interpolation value</v>
      </c>
      <c r="AJ2881" s="43" t="str">
        <f ca="1"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8"/>
        <v>#REF!</v>
      </c>
      <c r="AI2882" s="43" t="str">
        <f ca="1">_xll.BInterpol('Base IPCA'!$C$3:$C$13,'Base IPCA'!$E$3:$E$13,AH2882,"Cubic","Extrapolate=Linear","MultiX=Average","Skip=True","Sort=True")</f>
        <v>#N/A Invalid Parameter: Interpolation value</v>
      </c>
      <c r="AJ2882" s="43" t="str">
        <f ca="1"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8"/>
        <v>#REF!</v>
      </c>
      <c r="AI2883" s="43" t="str">
        <f ca="1">_xll.BInterpol('Base IPCA'!$C$3:$C$13,'Base IPCA'!$E$3:$E$13,AH2883,"Cubic","Extrapolate=Linear","MultiX=Average","Skip=True","Sort=True")</f>
        <v>#N/A Invalid Parameter: Interpolation value</v>
      </c>
      <c r="AJ2883" s="43" t="str">
        <f ca="1"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8"/>
        <v>#REF!</v>
      </c>
      <c r="AI2884" s="43" t="str">
        <f ca="1">_xll.BInterpol('Base IPCA'!$C$3:$C$13,'Base IPCA'!$E$3:$E$13,AH2884,"Cubic","Extrapolate=Linear","MultiX=Average","Skip=True","Sort=True")</f>
        <v>#N/A Invalid Parameter: Interpolation value</v>
      </c>
      <c r="AJ2884" s="43" t="str">
        <f ca="1"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8"/>
        <v>#REF!</v>
      </c>
      <c r="AI2885" s="43" t="str">
        <f ca="1">_xll.BInterpol('Base IPCA'!$C$3:$C$13,'Base IPCA'!$E$3:$E$13,AH2885,"Cubic","Extrapolate=Linear","MultiX=Average","Skip=True","Sort=True")</f>
        <v>#N/A Invalid Parameter: Interpolation value</v>
      </c>
      <c r="AJ2885" s="43" t="str">
        <f ca="1"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9">AH2885+1</f>
        <v>#REF!</v>
      </c>
      <c r="AI2886" s="43" t="str">
        <f ca="1">_xll.BInterpol('Base IPCA'!$C$3:$C$13,'Base IPCA'!$E$3:$E$13,AH2886,"Cubic","Extrapolate=Linear","MultiX=Average","Skip=True","Sort=True")</f>
        <v>#N/A Invalid Parameter: Interpolation value</v>
      </c>
      <c r="AJ2886" s="43" t="str">
        <f ca="1"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9"/>
        <v>#REF!</v>
      </c>
      <c r="AI2887" s="43" t="str">
        <f ca="1">_xll.BInterpol('Base IPCA'!$C$3:$C$13,'Base IPCA'!$E$3:$E$13,AH2887,"Cubic","Extrapolate=Linear","MultiX=Average","Skip=True","Sort=True")</f>
        <v>#N/A Invalid Parameter: Interpolation value</v>
      </c>
      <c r="AJ2887" s="43" t="str">
        <f ca="1"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9"/>
        <v>#REF!</v>
      </c>
      <c r="AI2888" s="43" t="str">
        <f ca="1">_xll.BInterpol('Base IPCA'!$C$3:$C$13,'Base IPCA'!$E$3:$E$13,AH2888,"Cubic","Extrapolate=Linear","MultiX=Average","Skip=True","Sort=True")</f>
        <v>#N/A Invalid Parameter: Interpolation value</v>
      </c>
      <c r="AJ2888" s="43" t="str">
        <f ca="1"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9"/>
        <v>#REF!</v>
      </c>
      <c r="AI2889" s="43" t="str">
        <f ca="1">_xll.BInterpol('Base IPCA'!$C$3:$C$13,'Base IPCA'!$E$3:$E$13,AH2889,"Cubic","Extrapolate=Linear","MultiX=Average","Skip=True","Sort=True")</f>
        <v>#N/A Invalid Parameter: Interpolation value</v>
      </c>
      <c r="AJ2889" s="43" t="str">
        <f ca="1"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9"/>
        <v>#REF!</v>
      </c>
      <c r="AI2890" s="43" t="str">
        <f ca="1">_xll.BInterpol('Base IPCA'!$C$3:$C$13,'Base IPCA'!$E$3:$E$13,AH2890,"Cubic","Extrapolate=Linear","MultiX=Average","Skip=True","Sort=True")</f>
        <v>#N/A Invalid Parameter: Interpolation value</v>
      </c>
      <c r="AJ2890" s="43" t="str">
        <f ca="1"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9"/>
        <v>#REF!</v>
      </c>
      <c r="AI2891" s="43" t="str">
        <f ca="1">_xll.BInterpol('Base IPCA'!$C$3:$C$13,'Base IPCA'!$E$3:$E$13,AH2891,"Cubic","Extrapolate=Linear","MultiX=Average","Skip=True","Sort=True")</f>
        <v>#N/A Invalid Parameter: Interpolation value</v>
      </c>
      <c r="AJ2891" s="43" t="str">
        <f ca="1"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9"/>
        <v>#REF!</v>
      </c>
      <c r="AI2892" s="43" t="str">
        <f ca="1">_xll.BInterpol('Base IPCA'!$C$3:$C$13,'Base IPCA'!$E$3:$E$13,AH2892,"Cubic","Extrapolate=Linear","MultiX=Average","Skip=True","Sort=True")</f>
        <v>#N/A Invalid Parameter: Interpolation value</v>
      </c>
      <c r="AJ2892" s="43" t="str">
        <f ca="1"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9"/>
        <v>#REF!</v>
      </c>
      <c r="AI2893" s="43" t="str">
        <f ca="1">_xll.BInterpol('Base IPCA'!$C$3:$C$13,'Base IPCA'!$E$3:$E$13,AH2893,"Cubic","Extrapolate=Linear","MultiX=Average","Skip=True","Sort=True")</f>
        <v>#N/A Invalid Parameter: Interpolation value</v>
      </c>
      <c r="AJ2893" s="43" t="str">
        <f ca="1"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9"/>
        <v>#REF!</v>
      </c>
      <c r="AI2894" s="43" t="str">
        <f ca="1">_xll.BInterpol('Base IPCA'!$C$3:$C$13,'Base IPCA'!$E$3:$E$13,AH2894,"Cubic","Extrapolate=Linear","MultiX=Average","Skip=True","Sort=True")</f>
        <v>#N/A Invalid Parameter: Interpolation value</v>
      </c>
      <c r="AJ2894" s="43" t="str">
        <f ca="1"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9"/>
        <v>#REF!</v>
      </c>
      <c r="AI2895" s="43" t="str">
        <f ca="1">_xll.BInterpol('Base IPCA'!$C$3:$C$13,'Base IPCA'!$E$3:$E$13,AH2895,"Cubic","Extrapolate=Linear","MultiX=Average","Skip=True","Sort=True")</f>
        <v>#N/A Invalid Parameter: Interpolation value</v>
      </c>
      <c r="AJ2895" s="43" t="str">
        <f ca="1"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9"/>
        <v>#REF!</v>
      </c>
      <c r="AI2896" s="43" t="str">
        <f ca="1">_xll.BInterpol('Base IPCA'!$C$3:$C$13,'Base IPCA'!$E$3:$E$13,AH2896,"Cubic","Extrapolate=Linear","MultiX=Average","Skip=True","Sort=True")</f>
        <v>#N/A Invalid Parameter: Interpolation value</v>
      </c>
      <c r="AJ2896" s="43" t="str">
        <f ca="1"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9"/>
        <v>#REF!</v>
      </c>
      <c r="AI2897" s="43" t="str">
        <f ca="1">_xll.BInterpol('Base IPCA'!$C$3:$C$13,'Base IPCA'!$E$3:$E$13,AH2897,"Cubic","Extrapolate=Linear","MultiX=Average","Skip=True","Sort=True")</f>
        <v>#N/A Invalid Parameter: Interpolation value</v>
      </c>
      <c r="AJ2897" s="43" t="str">
        <f ca="1"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9"/>
        <v>#REF!</v>
      </c>
      <c r="AI2898" s="43" t="str">
        <f ca="1">_xll.BInterpol('Base IPCA'!$C$3:$C$13,'Base IPCA'!$E$3:$E$13,AH2898,"Cubic","Extrapolate=Linear","MultiX=Average","Skip=True","Sort=True")</f>
        <v>#N/A Invalid Parameter: Interpolation value</v>
      </c>
      <c r="AJ2898" s="43" t="str">
        <f ca="1"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9"/>
        <v>#REF!</v>
      </c>
      <c r="AI2899" s="43" t="str">
        <f ca="1">_xll.BInterpol('Base IPCA'!$C$3:$C$13,'Base IPCA'!$E$3:$E$13,AH2899,"Cubic","Extrapolate=Linear","MultiX=Average","Skip=True","Sort=True")</f>
        <v>#N/A Invalid Parameter: Interpolation value</v>
      </c>
      <c r="AJ2899" s="43" t="str">
        <f ca="1"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9"/>
        <v>#REF!</v>
      </c>
      <c r="AI2900" s="43" t="str">
        <f ca="1">_xll.BInterpol('Base IPCA'!$C$3:$C$13,'Base IPCA'!$E$3:$E$13,AH2900,"Cubic","Extrapolate=Linear","MultiX=Average","Skip=True","Sort=True")</f>
        <v>#N/A Invalid Parameter: Interpolation value</v>
      </c>
      <c r="AJ2900" s="43" t="str">
        <f ca="1"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9"/>
        <v>#REF!</v>
      </c>
      <c r="AI2901" s="43" t="str">
        <f ca="1">_xll.BInterpol('Base IPCA'!$C$3:$C$13,'Base IPCA'!$E$3:$E$13,AH2901,"Cubic","Extrapolate=Linear","MultiX=Average","Skip=True","Sort=True")</f>
        <v>#N/A Invalid Parameter: Interpolation value</v>
      </c>
      <c r="AJ2901" s="43" t="str">
        <f ca="1"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9"/>
        <v>#REF!</v>
      </c>
      <c r="AI2902" s="43" t="str">
        <f ca="1">_xll.BInterpol('Base IPCA'!$C$3:$C$13,'Base IPCA'!$E$3:$E$13,AH2902,"Cubic","Extrapolate=Linear","MultiX=Average","Skip=True","Sort=True")</f>
        <v>#N/A Invalid Parameter: Interpolation value</v>
      </c>
      <c r="AJ2902" s="43" t="str">
        <f ca="1"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9"/>
        <v>#REF!</v>
      </c>
      <c r="AI2903" s="43" t="str">
        <f ca="1">_xll.BInterpol('Base IPCA'!$C$3:$C$13,'Base IPCA'!$E$3:$E$13,AH2903,"Cubic","Extrapolate=Linear","MultiX=Average","Skip=True","Sort=True")</f>
        <v>#N/A Invalid Parameter: Interpolation value</v>
      </c>
      <c r="AJ2903" s="43" t="str">
        <f ca="1"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9"/>
        <v>#REF!</v>
      </c>
      <c r="AI2904" s="43" t="str">
        <f ca="1">_xll.BInterpol('Base IPCA'!$C$3:$C$13,'Base IPCA'!$E$3:$E$13,AH2904,"Cubic","Extrapolate=Linear","MultiX=Average","Skip=True","Sort=True")</f>
        <v>#N/A Invalid Parameter: Interpolation value</v>
      </c>
      <c r="AJ2904" s="43" t="str">
        <f ca="1"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9"/>
        <v>#REF!</v>
      </c>
      <c r="AI2905" s="43" t="str">
        <f ca="1">_xll.BInterpol('Base IPCA'!$C$3:$C$13,'Base IPCA'!$E$3:$E$13,AH2905,"Cubic","Extrapolate=Linear","MultiX=Average","Skip=True","Sort=True")</f>
        <v>#N/A Invalid Parameter: Interpolation value</v>
      </c>
      <c r="AJ2905" s="43" t="str">
        <f ca="1"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9"/>
        <v>#REF!</v>
      </c>
      <c r="AI2906" s="43" t="str">
        <f ca="1">_xll.BInterpol('Base IPCA'!$C$3:$C$13,'Base IPCA'!$E$3:$E$13,AH2906,"Cubic","Extrapolate=Linear","MultiX=Average","Skip=True","Sort=True")</f>
        <v>#N/A Invalid Parameter: Interpolation value</v>
      </c>
      <c r="AJ2906" s="43" t="str">
        <f ca="1"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9"/>
        <v>#REF!</v>
      </c>
      <c r="AI2907" s="43" t="str">
        <f ca="1">_xll.BInterpol('Base IPCA'!$C$3:$C$13,'Base IPCA'!$E$3:$E$13,AH2907,"Cubic","Extrapolate=Linear","MultiX=Average","Skip=True","Sort=True")</f>
        <v>#N/A Invalid Parameter: Interpolation value</v>
      </c>
      <c r="AJ2907" s="43" t="str">
        <f ca="1"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9"/>
        <v>#REF!</v>
      </c>
      <c r="AI2908" s="43" t="str">
        <f ca="1">_xll.BInterpol('Base IPCA'!$C$3:$C$13,'Base IPCA'!$E$3:$E$13,AH2908,"Cubic","Extrapolate=Linear","MultiX=Average","Skip=True","Sort=True")</f>
        <v>#N/A Invalid Parameter: Interpolation value</v>
      </c>
      <c r="AJ2908" s="43" t="str">
        <f ca="1"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9"/>
        <v>#REF!</v>
      </c>
      <c r="AI2909" s="43" t="str">
        <f ca="1">_xll.BInterpol('Base IPCA'!$C$3:$C$13,'Base IPCA'!$E$3:$E$13,AH2909,"Cubic","Extrapolate=Linear","MultiX=Average","Skip=True","Sort=True")</f>
        <v>#N/A Invalid Parameter: Interpolation value</v>
      </c>
      <c r="AJ2909" s="43" t="str">
        <f ca="1"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9"/>
        <v>#REF!</v>
      </c>
      <c r="AI2910" s="43" t="str">
        <f ca="1">_xll.BInterpol('Base IPCA'!$C$3:$C$13,'Base IPCA'!$E$3:$E$13,AH2910,"Cubic","Extrapolate=Linear","MultiX=Average","Skip=True","Sort=True")</f>
        <v>#N/A Invalid Parameter: Interpolation value</v>
      </c>
      <c r="AJ2910" s="43" t="str">
        <f ca="1"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9"/>
        <v>#REF!</v>
      </c>
      <c r="AI2911" s="43" t="str">
        <f ca="1">_xll.BInterpol('Base IPCA'!$C$3:$C$13,'Base IPCA'!$E$3:$E$13,AH2911,"Cubic","Extrapolate=Linear","MultiX=Average","Skip=True","Sort=True")</f>
        <v>#N/A Invalid Parameter: Interpolation value</v>
      </c>
      <c r="AJ2911" s="43" t="str">
        <f ca="1"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9"/>
        <v>#REF!</v>
      </c>
      <c r="AI2912" s="43" t="str">
        <f ca="1">_xll.BInterpol('Base IPCA'!$C$3:$C$13,'Base IPCA'!$E$3:$E$13,AH2912,"Cubic","Extrapolate=Linear","MultiX=Average","Skip=True","Sort=True")</f>
        <v>#N/A Invalid Parameter: Interpolation value</v>
      </c>
      <c r="AJ2912" s="43" t="str">
        <f ca="1"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9"/>
        <v>#REF!</v>
      </c>
      <c r="AI2913" s="43" t="str">
        <f ca="1">_xll.BInterpol('Base IPCA'!$C$3:$C$13,'Base IPCA'!$E$3:$E$13,AH2913,"Cubic","Extrapolate=Linear","MultiX=Average","Skip=True","Sort=True")</f>
        <v>#N/A Invalid Parameter: Interpolation value</v>
      </c>
      <c r="AJ2913" s="43" t="str">
        <f ca="1"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9"/>
        <v>#REF!</v>
      </c>
      <c r="AI2914" s="43" t="str">
        <f ca="1">_xll.BInterpol('Base IPCA'!$C$3:$C$13,'Base IPCA'!$E$3:$E$13,AH2914,"Cubic","Extrapolate=Linear","MultiX=Average","Skip=True","Sort=True")</f>
        <v>#N/A Invalid Parameter: Interpolation value</v>
      </c>
      <c r="AJ2914" s="43" t="str">
        <f ca="1"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9"/>
        <v>#REF!</v>
      </c>
      <c r="AI2915" s="43" t="str">
        <f ca="1">_xll.BInterpol('Base IPCA'!$C$3:$C$13,'Base IPCA'!$E$3:$E$13,AH2915,"Cubic","Extrapolate=Linear","MultiX=Average","Skip=True","Sort=True")</f>
        <v>#N/A Invalid Parameter: Interpolation value</v>
      </c>
      <c r="AJ2915" s="43" t="str">
        <f ca="1"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9"/>
        <v>#REF!</v>
      </c>
      <c r="AI2916" s="43" t="str">
        <f ca="1">_xll.BInterpol('Base IPCA'!$C$3:$C$13,'Base IPCA'!$E$3:$E$13,AH2916,"Cubic","Extrapolate=Linear","MultiX=Average","Skip=True","Sort=True")</f>
        <v>#N/A Invalid Parameter: Interpolation value</v>
      </c>
      <c r="AJ2916" s="43" t="str">
        <f ca="1"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9"/>
        <v>#REF!</v>
      </c>
      <c r="AI2917" s="43" t="str">
        <f ca="1">_xll.BInterpol('Base IPCA'!$C$3:$C$13,'Base IPCA'!$E$3:$E$13,AH2917,"Cubic","Extrapolate=Linear","MultiX=Average","Skip=True","Sort=True")</f>
        <v>#N/A Invalid Parameter: Interpolation value</v>
      </c>
      <c r="AJ2917" s="43" t="str">
        <f ca="1"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9"/>
        <v>#REF!</v>
      </c>
      <c r="AI2918" s="43" t="str">
        <f ca="1">_xll.BInterpol('Base IPCA'!$C$3:$C$13,'Base IPCA'!$E$3:$E$13,AH2918,"Cubic","Extrapolate=Linear","MultiX=Average","Skip=True","Sort=True")</f>
        <v>#N/A Invalid Parameter: Interpolation value</v>
      </c>
      <c r="AJ2918" s="43" t="str">
        <f ca="1"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9"/>
        <v>#REF!</v>
      </c>
      <c r="AI2919" s="43" t="str">
        <f ca="1">_xll.BInterpol('Base IPCA'!$C$3:$C$13,'Base IPCA'!$E$3:$E$13,AH2919,"Cubic","Extrapolate=Linear","MultiX=Average","Skip=True","Sort=True")</f>
        <v>#N/A Invalid Parameter: Interpolation value</v>
      </c>
      <c r="AJ2919" s="43" t="str">
        <f ca="1"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9"/>
        <v>#REF!</v>
      </c>
      <c r="AI2920" s="43" t="str">
        <f ca="1">_xll.BInterpol('Base IPCA'!$C$3:$C$13,'Base IPCA'!$E$3:$E$13,AH2920,"Cubic","Extrapolate=Linear","MultiX=Average","Skip=True","Sort=True")</f>
        <v>#N/A Invalid Parameter: Interpolation value</v>
      </c>
      <c r="AJ2920" s="43" t="str">
        <f ca="1"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9"/>
        <v>#REF!</v>
      </c>
      <c r="AI2921" s="43" t="str">
        <f ca="1">_xll.BInterpol('Base IPCA'!$C$3:$C$13,'Base IPCA'!$E$3:$E$13,AH2921,"Cubic","Extrapolate=Linear","MultiX=Average","Skip=True","Sort=True")</f>
        <v>#N/A Invalid Parameter: Interpolation value</v>
      </c>
      <c r="AJ2921" s="43" t="str">
        <f ca="1"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9"/>
        <v>#REF!</v>
      </c>
      <c r="AI2922" s="43" t="str">
        <f ca="1">_xll.BInterpol('Base IPCA'!$C$3:$C$13,'Base IPCA'!$E$3:$E$13,AH2922,"Cubic","Extrapolate=Linear","MultiX=Average","Skip=True","Sort=True")</f>
        <v>#N/A Invalid Parameter: Interpolation value</v>
      </c>
      <c r="AJ2922" s="43" t="str">
        <f ca="1"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9"/>
        <v>#REF!</v>
      </c>
      <c r="AI2923" s="43" t="str">
        <f ca="1">_xll.BInterpol('Base IPCA'!$C$3:$C$13,'Base IPCA'!$E$3:$E$13,AH2923,"Cubic","Extrapolate=Linear","MultiX=Average","Skip=True","Sort=True")</f>
        <v>#N/A Invalid Parameter: Interpolation value</v>
      </c>
      <c r="AJ2923" s="43" t="str">
        <f ca="1"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9"/>
        <v>#REF!</v>
      </c>
      <c r="AI2924" s="43" t="str">
        <f ca="1">_xll.BInterpol('Base IPCA'!$C$3:$C$13,'Base IPCA'!$E$3:$E$13,AH2924,"Cubic","Extrapolate=Linear","MultiX=Average","Skip=True","Sort=True")</f>
        <v>#N/A Invalid Parameter: Interpolation value</v>
      </c>
      <c r="AJ2924" s="43" t="str">
        <f ca="1"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9"/>
        <v>#REF!</v>
      </c>
      <c r="AI2925" s="43" t="str">
        <f ca="1">_xll.BInterpol('Base IPCA'!$C$3:$C$13,'Base IPCA'!$E$3:$E$13,AH2925,"Cubic","Extrapolate=Linear","MultiX=Average","Skip=True","Sort=True")</f>
        <v>#N/A Invalid Parameter: Interpolation value</v>
      </c>
      <c r="AJ2925" s="43" t="str">
        <f ca="1"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9"/>
        <v>#REF!</v>
      </c>
      <c r="AI2926" s="43" t="str">
        <f ca="1">_xll.BInterpol('Base IPCA'!$C$3:$C$13,'Base IPCA'!$E$3:$E$13,AH2926,"Cubic","Extrapolate=Linear","MultiX=Average","Skip=True","Sort=True")</f>
        <v>#N/A Invalid Parameter: Interpolation value</v>
      </c>
      <c r="AJ2926" s="43" t="str">
        <f ca="1"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9"/>
        <v>#REF!</v>
      </c>
      <c r="AI2927" s="43" t="str">
        <f ca="1">_xll.BInterpol('Base IPCA'!$C$3:$C$13,'Base IPCA'!$E$3:$E$13,AH2927,"Cubic","Extrapolate=Linear","MultiX=Average","Skip=True","Sort=True")</f>
        <v>#N/A Invalid Parameter: Interpolation value</v>
      </c>
      <c r="AJ2927" s="43" t="str">
        <f ca="1"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9"/>
        <v>#REF!</v>
      </c>
      <c r="AI2928" s="43" t="str">
        <f ca="1">_xll.BInterpol('Base IPCA'!$C$3:$C$13,'Base IPCA'!$E$3:$E$13,AH2928,"Cubic","Extrapolate=Linear","MultiX=Average","Skip=True","Sort=True")</f>
        <v>#N/A Invalid Parameter: Interpolation value</v>
      </c>
      <c r="AJ2928" s="43" t="str">
        <f ca="1"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9"/>
        <v>#REF!</v>
      </c>
      <c r="AI2929" s="43" t="str">
        <f ca="1">_xll.BInterpol('Base IPCA'!$C$3:$C$13,'Base IPCA'!$E$3:$E$13,AH2929,"Cubic","Extrapolate=Linear","MultiX=Average","Skip=True","Sort=True")</f>
        <v>#N/A Invalid Parameter: Interpolation value</v>
      </c>
      <c r="AJ2929" s="43" t="str">
        <f ca="1"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9"/>
        <v>#REF!</v>
      </c>
      <c r="AI2930" s="43" t="str">
        <f ca="1">_xll.BInterpol('Base IPCA'!$C$3:$C$13,'Base IPCA'!$E$3:$E$13,AH2930,"Cubic","Extrapolate=Linear","MultiX=Average","Skip=True","Sort=True")</f>
        <v>#N/A Invalid Parameter: Interpolation value</v>
      </c>
      <c r="AJ2930" s="43" t="str">
        <f ca="1"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9"/>
        <v>#REF!</v>
      </c>
      <c r="AI2931" s="43" t="str">
        <f ca="1">_xll.BInterpol('Base IPCA'!$C$3:$C$13,'Base IPCA'!$E$3:$E$13,AH2931,"Cubic","Extrapolate=Linear","MultiX=Average","Skip=True","Sort=True")</f>
        <v>#N/A Invalid Parameter: Interpolation value</v>
      </c>
      <c r="AJ2931" s="43" t="str">
        <f ca="1"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9"/>
        <v>#REF!</v>
      </c>
      <c r="AI2932" s="43" t="str">
        <f ca="1">_xll.BInterpol('Base IPCA'!$C$3:$C$13,'Base IPCA'!$E$3:$E$13,AH2932,"Cubic","Extrapolate=Linear","MultiX=Average","Skip=True","Sort=True")</f>
        <v>#N/A Invalid Parameter: Interpolation value</v>
      </c>
      <c r="AJ2932" s="43" t="str">
        <f ca="1"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9"/>
        <v>#REF!</v>
      </c>
      <c r="AI2933" s="43" t="str">
        <f ca="1">_xll.BInterpol('Base IPCA'!$C$3:$C$13,'Base IPCA'!$E$3:$E$13,AH2933,"Cubic","Extrapolate=Linear","MultiX=Average","Skip=True","Sort=True")</f>
        <v>#N/A Invalid Parameter: Interpolation value</v>
      </c>
      <c r="AJ2933" s="43" t="str">
        <f ca="1"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9"/>
        <v>#REF!</v>
      </c>
      <c r="AI2934" s="43" t="str">
        <f ca="1">_xll.BInterpol('Base IPCA'!$C$3:$C$13,'Base IPCA'!$E$3:$E$13,AH2934,"Cubic","Extrapolate=Linear","MultiX=Average","Skip=True","Sort=True")</f>
        <v>#N/A Invalid Parameter: Interpolation value</v>
      </c>
      <c r="AJ2934" s="43" t="str">
        <f ca="1"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9"/>
        <v>#REF!</v>
      </c>
      <c r="AI2935" s="43" t="str">
        <f ca="1">_xll.BInterpol('Base IPCA'!$C$3:$C$13,'Base IPCA'!$E$3:$E$13,AH2935,"Cubic","Extrapolate=Linear","MultiX=Average","Skip=True","Sort=True")</f>
        <v>#N/A Invalid Parameter: Interpolation value</v>
      </c>
      <c r="AJ2935" s="43" t="str">
        <f ca="1"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9"/>
        <v>#REF!</v>
      </c>
      <c r="AI2936" s="43" t="str">
        <f ca="1">_xll.BInterpol('Base IPCA'!$C$3:$C$13,'Base IPCA'!$E$3:$E$13,AH2936,"Cubic","Extrapolate=Linear","MultiX=Average","Skip=True","Sort=True")</f>
        <v>#N/A Invalid Parameter: Interpolation value</v>
      </c>
      <c r="AJ2936" s="43" t="str">
        <f ca="1"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9"/>
        <v>#REF!</v>
      </c>
      <c r="AI2937" s="43" t="str">
        <f ca="1">_xll.BInterpol('Base IPCA'!$C$3:$C$13,'Base IPCA'!$E$3:$E$13,AH2937,"Cubic","Extrapolate=Linear","MultiX=Average","Skip=True","Sort=True")</f>
        <v>#N/A Invalid Parameter: Interpolation value</v>
      </c>
      <c r="AJ2937" s="43" t="str">
        <f ca="1"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9"/>
        <v>#REF!</v>
      </c>
      <c r="AI2938" s="43" t="str">
        <f ca="1">_xll.BInterpol('Base IPCA'!$C$3:$C$13,'Base IPCA'!$E$3:$E$13,AH2938,"Cubic","Extrapolate=Linear","MultiX=Average","Skip=True","Sort=True")</f>
        <v>#N/A Invalid Parameter: Interpolation value</v>
      </c>
      <c r="AJ2938" s="43" t="str">
        <f ca="1"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9"/>
        <v>#REF!</v>
      </c>
      <c r="AI2939" s="43" t="str">
        <f ca="1">_xll.BInterpol('Base IPCA'!$C$3:$C$13,'Base IPCA'!$E$3:$E$13,AH2939,"Cubic","Extrapolate=Linear","MultiX=Average","Skip=True","Sort=True")</f>
        <v>#N/A Invalid Parameter: Interpolation value</v>
      </c>
      <c r="AJ2939" s="43" t="str">
        <f ca="1"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9"/>
        <v>#REF!</v>
      </c>
      <c r="AI2940" s="43" t="str">
        <f ca="1">_xll.BInterpol('Base IPCA'!$C$3:$C$13,'Base IPCA'!$E$3:$E$13,AH2940,"Cubic","Extrapolate=Linear","MultiX=Average","Skip=True","Sort=True")</f>
        <v>#N/A Invalid Parameter: Interpolation value</v>
      </c>
      <c r="AJ2940" s="43" t="str">
        <f ca="1"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9"/>
        <v>#REF!</v>
      </c>
      <c r="AI2941" s="43" t="str">
        <f ca="1">_xll.BInterpol('Base IPCA'!$C$3:$C$13,'Base IPCA'!$E$3:$E$13,AH2941,"Cubic","Extrapolate=Linear","MultiX=Average","Skip=True","Sort=True")</f>
        <v>#N/A Invalid Parameter: Interpolation value</v>
      </c>
      <c r="AJ2941" s="43" t="str">
        <f ca="1"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9"/>
        <v>#REF!</v>
      </c>
      <c r="AI2942" s="43" t="str">
        <f ca="1">_xll.BInterpol('Base IPCA'!$C$3:$C$13,'Base IPCA'!$E$3:$E$13,AH2942,"Cubic","Extrapolate=Linear","MultiX=Average","Skip=True","Sort=True")</f>
        <v>#N/A Invalid Parameter: Interpolation value</v>
      </c>
      <c r="AJ2942" s="43" t="str">
        <f ca="1"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9"/>
        <v>#REF!</v>
      </c>
      <c r="AI2943" s="43" t="str">
        <f ca="1">_xll.BInterpol('Base IPCA'!$C$3:$C$13,'Base IPCA'!$E$3:$E$13,AH2943,"Cubic","Extrapolate=Linear","MultiX=Average","Skip=True","Sort=True")</f>
        <v>#N/A Invalid Parameter: Interpolation value</v>
      </c>
      <c r="AJ2943" s="43" t="str">
        <f ca="1"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9"/>
        <v>#REF!</v>
      </c>
      <c r="AI2944" s="43" t="str">
        <f ca="1">_xll.BInterpol('Base IPCA'!$C$3:$C$13,'Base IPCA'!$E$3:$E$13,AH2944,"Cubic","Extrapolate=Linear","MultiX=Average","Skip=True","Sort=True")</f>
        <v>#N/A Invalid Parameter: Interpolation value</v>
      </c>
      <c r="AJ2944" s="43" t="str">
        <f ca="1"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9"/>
        <v>#REF!</v>
      </c>
      <c r="AI2945" s="43" t="str">
        <f ca="1">_xll.BInterpol('Base IPCA'!$C$3:$C$13,'Base IPCA'!$E$3:$E$13,AH2945,"Cubic","Extrapolate=Linear","MultiX=Average","Skip=True","Sort=True")</f>
        <v>#N/A Invalid Parameter: Interpolation value</v>
      </c>
      <c r="AJ2945" s="43" t="str">
        <f ca="1"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9"/>
        <v>#REF!</v>
      </c>
      <c r="AI2946" s="43" t="str">
        <f ca="1">_xll.BInterpol('Base IPCA'!$C$3:$C$13,'Base IPCA'!$E$3:$E$13,AH2946,"Cubic","Extrapolate=Linear","MultiX=Average","Skip=True","Sort=True")</f>
        <v>#N/A Invalid Parameter: Interpolation value</v>
      </c>
      <c r="AJ2946" s="43" t="str">
        <f ca="1"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9"/>
        <v>#REF!</v>
      </c>
      <c r="AI2947" s="43" t="str">
        <f ca="1">_xll.BInterpol('Base IPCA'!$C$3:$C$13,'Base IPCA'!$E$3:$E$13,AH2947,"Cubic","Extrapolate=Linear","MultiX=Average","Skip=True","Sort=True")</f>
        <v>#N/A Invalid Parameter: Interpolation value</v>
      </c>
      <c r="AJ2947" s="43" t="str">
        <f ca="1"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9"/>
        <v>#REF!</v>
      </c>
      <c r="AI2948" s="43" t="str">
        <f ca="1">_xll.BInterpol('Base IPCA'!$C$3:$C$13,'Base IPCA'!$E$3:$E$13,AH2948,"Cubic","Extrapolate=Linear","MultiX=Average","Skip=True","Sort=True")</f>
        <v>#N/A Invalid Parameter: Interpolation value</v>
      </c>
      <c r="AJ2948" s="43" t="str">
        <f ca="1"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9"/>
        <v>#REF!</v>
      </c>
      <c r="AI2949" s="43" t="str">
        <f ca="1">_xll.BInterpol('Base IPCA'!$C$3:$C$13,'Base IPCA'!$E$3:$E$13,AH2949,"Cubic","Extrapolate=Linear","MultiX=Average","Skip=True","Sort=True")</f>
        <v>#N/A Invalid Parameter: Interpolation value</v>
      </c>
      <c r="AJ2949" s="43" t="str">
        <f ca="1"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40">AH2949+1</f>
        <v>#REF!</v>
      </c>
      <c r="AI2950" s="43" t="str">
        <f ca="1">_xll.BInterpol('Base IPCA'!$C$3:$C$13,'Base IPCA'!$E$3:$E$13,AH2950,"Cubic","Extrapolate=Linear","MultiX=Average","Skip=True","Sort=True")</f>
        <v>#N/A Invalid Parameter: Interpolation value</v>
      </c>
      <c r="AJ2950" s="43" t="str">
        <f ca="1"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40"/>
        <v>#REF!</v>
      </c>
      <c r="AI2951" s="43" t="str">
        <f ca="1">_xll.BInterpol('Base IPCA'!$C$3:$C$13,'Base IPCA'!$E$3:$E$13,AH2951,"Cubic","Extrapolate=Linear","MultiX=Average","Skip=True","Sort=True")</f>
        <v>#N/A Invalid Parameter: Interpolation value</v>
      </c>
      <c r="AJ2951" s="43" t="str">
        <f ca="1"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40"/>
        <v>#REF!</v>
      </c>
      <c r="AI2952" s="43" t="str">
        <f ca="1">_xll.BInterpol('Base IPCA'!$C$3:$C$13,'Base IPCA'!$E$3:$E$13,AH2952,"Cubic","Extrapolate=Linear","MultiX=Average","Skip=True","Sort=True")</f>
        <v>#N/A Invalid Parameter: Interpolation value</v>
      </c>
      <c r="AJ2952" s="43" t="str">
        <f ca="1"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40"/>
        <v>#REF!</v>
      </c>
      <c r="AI2953" s="43" t="str">
        <f ca="1">_xll.BInterpol('Base IPCA'!$C$3:$C$13,'Base IPCA'!$E$3:$E$13,AH2953,"Cubic","Extrapolate=Linear","MultiX=Average","Skip=True","Sort=True")</f>
        <v>#N/A Invalid Parameter: Interpolation value</v>
      </c>
      <c r="AJ2953" s="43" t="str">
        <f ca="1"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40"/>
        <v>#REF!</v>
      </c>
      <c r="AI2954" s="43" t="str">
        <f ca="1">_xll.BInterpol('Base IPCA'!$C$3:$C$13,'Base IPCA'!$E$3:$E$13,AH2954,"Cubic","Extrapolate=Linear","MultiX=Average","Skip=True","Sort=True")</f>
        <v>#N/A Invalid Parameter: Interpolation value</v>
      </c>
      <c r="AJ2954" s="43" t="str">
        <f ca="1"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40"/>
        <v>#REF!</v>
      </c>
      <c r="AI2955" s="43" t="str">
        <f ca="1">_xll.BInterpol('Base IPCA'!$C$3:$C$13,'Base IPCA'!$E$3:$E$13,AH2955,"Cubic","Extrapolate=Linear","MultiX=Average","Skip=True","Sort=True")</f>
        <v>#N/A Invalid Parameter: Interpolation value</v>
      </c>
      <c r="AJ2955" s="43" t="str">
        <f ca="1"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40"/>
        <v>#REF!</v>
      </c>
      <c r="AI2956" s="43" t="str">
        <f ca="1">_xll.BInterpol('Base IPCA'!$C$3:$C$13,'Base IPCA'!$E$3:$E$13,AH2956,"Cubic","Extrapolate=Linear","MultiX=Average","Skip=True","Sort=True")</f>
        <v>#N/A Invalid Parameter: Interpolation value</v>
      </c>
      <c r="AJ2956" s="43" t="str">
        <f ca="1"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40"/>
        <v>#REF!</v>
      </c>
      <c r="AI2957" s="43" t="str">
        <f ca="1">_xll.BInterpol('Base IPCA'!$C$3:$C$13,'Base IPCA'!$E$3:$E$13,AH2957,"Cubic","Extrapolate=Linear","MultiX=Average","Skip=True","Sort=True")</f>
        <v>#N/A Invalid Parameter: Interpolation value</v>
      </c>
      <c r="AJ2957" s="43" t="str">
        <f ca="1"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40"/>
        <v>#REF!</v>
      </c>
      <c r="AI2958" s="43" t="str">
        <f ca="1">_xll.BInterpol('Base IPCA'!$C$3:$C$13,'Base IPCA'!$E$3:$E$13,AH2958,"Cubic","Extrapolate=Linear","MultiX=Average","Skip=True","Sort=True")</f>
        <v>#N/A Invalid Parameter: Interpolation value</v>
      </c>
      <c r="AJ2958" s="43" t="str">
        <f ca="1"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40"/>
        <v>#REF!</v>
      </c>
      <c r="AI2959" s="43" t="str">
        <f ca="1">_xll.BInterpol('Base IPCA'!$C$3:$C$13,'Base IPCA'!$E$3:$E$13,AH2959,"Cubic","Extrapolate=Linear","MultiX=Average","Skip=True","Sort=True")</f>
        <v>#N/A Invalid Parameter: Interpolation value</v>
      </c>
      <c r="AJ2959" s="43" t="str">
        <f ca="1"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40"/>
        <v>#REF!</v>
      </c>
      <c r="AI2960" s="43" t="str">
        <f ca="1">_xll.BInterpol('Base IPCA'!$C$3:$C$13,'Base IPCA'!$E$3:$E$13,AH2960,"Cubic","Extrapolate=Linear","MultiX=Average","Skip=True","Sort=True")</f>
        <v>#N/A Invalid Parameter: Interpolation value</v>
      </c>
      <c r="AJ2960" s="43" t="str">
        <f ca="1"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40"/>
        <v>#REF!</v>
      </c>
      <c r="AI2961" s="43" t="str">
        <f ca="1">_xll.BInterpol('Base IPCA'!$C$3:$C$13,'Base IPCA'!$E$3:$E$13,AH2961,"Cubic","Extrapolate=Linear","MultiX=Average","Skip=True","Sort=True")</f>
        <v>#N/A Invalid Parameter: Interpolation value</v>
      </c>
      <c r="AJ2961" s="43" t="str">
        <f ca="1"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40"/>
        <v>#REF!</v>
      </c>
      <c r="AI2962" s="43" t="str">
        <f ca="1">_xll.BInterpol('Base IPCA'!$C$3:$C$13,'Base IPCA'!$E$3:$E$13,AH2962,"Cubic","Extrapolate=Linear","MultiX=Average","Skip=True","Sort=True")</f>
        <v>#N/A Invalid Parameter: Interpolation value</v>
      </c>
      <c r="AJ2962" s="43" t="str">
        <f ca="1"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40"/>
        <v>#REF!</v>
      </c>
      <c r="AI2963" s="43" t="str">
        <f ca="1">_xll.BInterpol('Base IPCA'!$C$3:$C$13,'Base IPCA'!$E$3:$E$13,AH2963,"Cubic","Extrapolate=Linear","MultiX=Average","Skip=True","Sort=True")</f>
        <v>#N/A Invalid Parameter: Interpolation value</v>
      </c>
      <c r="AJ2963" s="43" t="str">
        <f ca="1"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40"/>
        <v>#REF!</v>
      </c>
      <c r="AI2964" s="43" t="str">
        <f ca="1">_xll.BInterpol('Base IPCA'!$C$3:$C$13,'Base IPCA'!$E$3:$E$13,AH2964,"Cubic","Extrapolate=Linear","MultiX=Average","Skip=True","Sort=True")</f>
        <v>#N/A Invalid Parameter: Interpolation value</v>
      </c>
      <c r="AJ2964" s="43" t="str">
        <f ca="1"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40"/>
        <v>#REF!</v>
      </c>
      <c r="AI2965" s="43" t="str">
        <f ca="1">_xll.BInterpol('Base IPCA'!$C$3:$C$13,'Base IPCA'!$E$3:$E$13,AH2965,"Cubic","Extrapolate=Linear","MultiX=Average","Skip=True","Sort=True")</f>
        <v>#N/A Invalid Parameter: Interpolation value</v>
      </c>
      <c r="AJ2965" s="43" t="str">
        <f ca="1"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40"/>
        <v>#REF!</v>
      </c>
      <c r="AI2966" s="43" t="str">
        <f ca="1">_xll.BInterpol('Base IPCA'!$C$3:$C$13,'Base IPCA'!$E$3:$E$13,AH2966,"Cubic","Extrapolate=Linear","MultiX=Average","Skip=True","Sort=True")</f>
        <v>#N/A Invalid Parameter: Interpolation value</v>
      </c>
      <c r="AJ2966" s="43" t="str">
        <f ca="1"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40"/>
        <v>#REF!</v>
      </c>
      <c r="AI2967" s="43" t="str">
        <f ca="1">_xll.BInterpol('Base IPCA'!$C$3:$C$13,'Base IPCA'!$E$3:$E$13,AH2967,"Cubic","Extrapolate=Linear","MultiX=Average","Skip=True","Sort=True")</f>
        <v>#N/A Invalid Parameter: Interpolation value</v>
      </c>
      <c r="AJ2967" s="43" t="str">
        <f ca="1"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40"/>
        <v>#REF!</v>
      </c>
      <c r="AI2968" s="43" t="str">
        <f ca="1">_xll.BInterpol('Base IPCA'!$C$3:$C$13,'Base IPCA'!$E$3:$E$13,AH2968,"Cubic","Extrapolate=Linear","MultiX=Average","Skip=True","Sort=True")</f>
        <v>#N/A Invalid Parameter: Interpolation value</v>
      </c>
      <c r="AJ2968" s="43" t="str">
        <f ca="1"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40"/>
        <v>#REF!</v>
      </c>
      <c r="AI2969" s="43" t="str">
        <f ca="1">_xll.BInterpol('Base IPCA'!$C$3:$C$13,'Base IPCA'!$E$3:$E$13,AH2969,"Cubic","Extrapolate=Linear","MultiX=Average","Skip=True","Sort=True")</f>
        <v>#N/A Invalid Parameter: Interpolation value</v>
      </c>
      <c r="AJ2969" s="43" t="str">
        <f ca="1"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40"/>
        <v>#REF!</v>
      </c>
      <c r="AI2970" s="43" t="str">
        <f ca="1">_xll.BInterpol('Base IPCA'!$C$3:$C$13,'Base IPCA'!$E$3:$E$13,AH2970,"Cubic","Extrapolate=Linear","MultiX=Average","Skip=True","Sort=True")</f>
        <v>#N/A Invalid Parameter: Interpolation value</v>
      </c>
      <c r="AJ2970" s="43" t="str">
        <f ca="1"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40"/>
        <v>#REF!</v>
      </c>
      <c r="AI2971" s="43" t="str">
        <f ca="1">_xll.BInterpol('Base IPCA'!$C$3:$C$13,'Base IPCA'!$E$3:$E$13,AH2971,"Cubic","Extrapolate=Linear","MultiX=Average","Skip=True","Sort=True")</f>
        <v>#N/A Invalid Parameter: Interpolation value</v>
      </c>
      <c r="AJ2971" s="43" t="str">
        <f ca="1"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40"/>
        <v>#REF!</v>
      </c>
      <c r="AI2972" s="43" t="str">
        <f ca="1">_xll.BInterpol('Base IPCA'!$C$3:$C$13,'Base IPCA'!$E$3:$E$13,AH2972,"Cubic","Extrapolate=Linear","MultiX=Average","Skip=True","Sort=True")</f>
        <v>#N/A Invalid Parameter: Interpolation value</v>
      </c>
      <c r="AJ2972" s="43" t="str">
        <f ca="1"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40"/>
        <v>#REF!</v>
      </c>
      <c r="AI2973" s="43" t="str">
        <f ca="1">_xll.BInterpol('Base IPCA'!$C$3:$C$13,'Base IPCA'!$E$3:$E$13,AH2973,"Cubic","Extrapolate=Linear","MultiX=Average","Skip=True","Sort=True")</f>
        <v>#N/A Invalid Parameter: Interpolation value</v>
      </c>
      <c r="AJ2973" s="43" t="str">
        <f ca="1"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40"/>
        <v>#REF!</v>
      </c>
      <c r="AI2974" s="43" t="str">
        <f ca="1">_xll.BInterpol('Base IPCA'!$C$3:$C$13,'Base IPCA'!$E$3:$E$13,AH2974,"Cubic","Extrapolate=Linear","MultiX=Average","Skip=True","Sort=True")</f>
        <v>#N/A Invalid Parameter: Interpolation value</v>
      </c>
      <c r="AJ2974" s="43" t="str">
        <f ca="1"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40"/>
        <v>#REF!</v>
      </c>
      <c r="AI2975" s="43" t="str">
        <f ca="1">_xll.BInterpol('Base IPCA'!$C$3:$C$13,'Base IPCA'!$E$3:$E$13,AH2975,"Cubic","Extrapolate=Linear","MultiX=Average","Skip=True","Sort=True")</f>
        <v>#N/A Invalid Parameter: Interpolation value</v>
      </c>
      <c r="AJ2975" s="43" t="str">
        <f ca="1"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40"/>
        <v>#REF!</v>
      </c>
      <c r="AI2976" s="43" t="str">
        <f ca="1">_xll.BInterpol('Base IPCA'!$C$3:$C$13,'Base IPCA'!$E$3:$E$13,AH2976,"Cubic","Extrapolate=Linear","MultiX=Average","Skip=True","Sort=True")</f>
        <v>#N/A Invalid Parameter: Interpolation value</v>
      </c>
      <c r="AJ2976" s="43" t="str">
        <f ca="1"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40"/>
        <v>#REF!</v>
      </c>
      <c r="AI2977" s="43" t="str">
        <f ca="1">_xll.BInterpol('Base IPCA'!$C$3:$C$13,'Base IPCA'!$E$3:$E$13,AH2977,"Cubic","Extrapolate=Linear","MultiX=Average","Skip=True","Sort=True")</f>
        <v>#N/A Invalid Parameter: Interpolation value</v>
      </c>
      <c r="AJ2977" s="43" t="str">
        <f ca="1"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40"/>
        <v>#REF!</v>
      </c>
      <c r="AI2978" s="43" t="str">
        <f ca="1">_xll.BInterpol('Base IPCA'!$C$3:$C$13,'Base IPCA'!$E$3:$E$13,AH2978,"Cubic","Extrapolate=Linear","MultiX=Average","Skip=True","Sort=True")</f>
        <v>#N/A Invalid Parameter: Interpolation value</v>
      </c>
      <c r="AJ2978" s="43" t="str">
        <f ca="1"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40"/>
        <v>#REF!</v>
      </c>
      <c r="AI2979" s="43" t="str">
        <f ca="1">_xll.BInterpol('Base IPCA'!$C$3:$C$13,'Base IPCA'!$E$3:$E$13,AH2979,"Cubic","Extrapolate=Linear","MultiX=Average","Skip=True","Sort=True")</f>
        <v>#N/A Invalid Parameter: Interpolation value</v>
      </c>
      <c r="AJ2979" s="43" t="str">
        <f ca="1"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40"/>
        <v>#REF!</v>
      </c>
      <c r="AI2980" s="43" t="str">
        <f ca="1">_xll.BInterpol('Base IPCA'!$C$3:$C$13,'Base IPCA'!$E$3:$E$13,AH2980,"Cubic","Extrapolate=Linear","MultiX=Average","Skip=True","Sort=True")</f>
        <v>#N/A Invalid Parameter: Interpolation value</v>
      </c>
      <c r="AJ2980" s="43" t="str">
        <f ca="1"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40"/>
        <v>#REF!</v>
      </c>
      <c r="AI2981" s="43" t="str">
        <f ca="1">_xll.BInterpol('Base IPCA'!$C$3:$C$13,'Base IPCA'!$E$3:$E$13,AH2981,"Cubic","Extrapolate=Linear","MultiX=Average","Skip=True","Sort=True")</f>
        <v>#N/A Invalid Parameter: Interpolation value</v>
      </c>
      <c r="AJ2981" s="43" t="str">
        <f ca="1"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40"/>
        <v>#REF!</v>
      </c>
      <c r="AI2982" s="43" t="str">
        <f ca="1">_xll.BInterpol('Base IPCA'!$C$3:$C$13,'Base IPCA'!$E$3:$E$13,AH2982,"Cubic","Extrapolate=Linear","MultiX=Average","Skip=True","Sort=True")</f>
        <v>#N/A Invalid Parameter: Interpolation value</v>
      </c>
      <c r="AJ2982" s="43" t="str">
        <f ca="1"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40"/>
        <v>#REF!</v>
      </c>
      <c r="AI2983" s="43" t="str">
        <f ca="1">_xll.BInterpol('Base IPCA'!$C$3:$C$13,'Base IPCA'!$E$3:$E$13,AH2983,"Cubic","Extrapolate=Linear","MultiX=Average","Skip=True","Sort=True")</f>
        <v>#N/A Invalid Parameter: Interpolation value</v>
      </c>
      <c r="AJ2983" s="43" t="str">
        <f ca="1"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40"/>
        <v>#REF!</v>
      </c>
      <c r="AI2984" s="43" t="str">
        <f ca="1">_xll.BInterpol('Base IPCA'!$C$3:$C$13,'Base IPCA'!$E$3:$E$13,AH2984,"Cubic","Extrapolate=Linear","MultiX=Average","Skip=True","Sort=True")</f>
        <v>#N/A Invalid Parameter: Interpolation value</v>
      </c>
      <c r="AJ2984" s="43" t="str">
        <f ca="1"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40"/>
        <v>#REF!</v>
      </c>
      <c r="AI2985" s="43" t="str">
        <f ca="1">_xll.BInterpol('Base IPCA'!$C$3:$C$13,'Base IPCA'!$E$3:$E$13,AH2985,"Cubic","Extrapolate=Linear","MultiX=Average","Skip=True","Sort=True")</f>
        <v>#N/A Invalid Parameter: Interpolation value</v>
      </c>
      <c r="AJ2985" s="43" t="str">
        <f ca="1"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40"/>
        <v>#REF!</v>
      </c>
      <c r="AI2986" s="43" t="str">
        <f ca="1">_xll.BInterpol('Base IPCA'!$C$3:$C$13,'Base IPCA'!$E$3:$E$13,AH2986,"Cubic","Extrapolate=Linear","MultiX=Average","Skip=True","Sort=True")</f>
        <v>#N/A Invalid Parameter: Interpolation value</v>
      </c>
      <c r="AJ2986" s="43" t="str">
        <f ca="1"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40"/>
        <v>#REF!</v>
      </c>
      <c r="AI2987" s="43" t="str">
        <f ca="1">_xll.BInterpol('Base IPCA'!$C$3:$C$13,'Base IPCA'!$E$3:$E$13,AH2987,"Cubic","Extrapolate=Linear","MultiX=Average","Skip=True","Sort=True")</f>
        <v>#N/A Invalid Parameter: Interpolation value</v>
      </c>
      <c r="AJ2987" s="43" t="str">
        <f ca="1"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40"/>
        <v>#REF!</v>
      </c>
      <c r="AI2988" s="43" t="str">
        <f ca="1">_xll.BInterpol('Base IPCA'!$C$3:$C$13,'Base IPCA'!$E$3:$E$13,AH2988,"Cubic","Extrapolate=Linear","MultiX=Average","Skip=True","Sort=True")</f>
        <v>#N/A Invalid Parameter: Interpolation value</v>
      </c>
      <c r="AJ2988" s="43" t="str">
        <f ca="1"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40"/>
        <v>#REF!</v>
      </c>
      <c r="AI2989" s="43" t="str">
        <f ca="1">_xll.BInterpol('Base IPCA'!$C$3:$C$13,'Base IPCA'!$E$3:$E$13,AH2989,"Cubic","Extrapolate=Linear","MultiX=Average","Skip=True","Sort=True")</f>
        <v>#N/A Invalid Parameter: Interpolation value</v>
      </c>
      <c r="AJ2989" s="43" t="str">
        <f ca="1"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40"/>
        <v>#REF!</v>
      </c>
      <c r="AI2990" s="43" t="str">
        <f ca="1">_xll.BInterpol('Base IPCA'!$C$3:$C$13,'Base IPCA'!$E$3:$E$13,AH2990,"Cubic","Extrapolate=Linear","MultiX=Average","Skip=True","Sort=True")</f>
        <v>#N/A Invalid Parameter: Interpolation value</v>
      </c>
      <c r="AJ2990" s="43" t="str">
        <f ca="1"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40"/>
        <v>#REF!</v>
      </c>
      <c r="AI2991" s="43" t="str">
        <f ca="1">_xll.BInterpol('Base IPCA'!$C$3:$C$13,'Base IPCA'!$E$3:$E$13,AH2991,"Cubic","Extrapolate=Linear","MultiX=Average","Skip=True","Sort=True")</f>
        <v>#N/A Invalid Parameter: Interpolation value</v>
      </c>
      <c r="AJ2991" s="43" t="str">
        <f ca="1"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40"/>
        <v>#REF!</v>
      </c>
      <c r="AI2992" s="43" t="str">
        <f ca="1">_xll.BInterpol('Base IPCA'!$C$3:$C$13,'Base IPCA'!$E$3:$E$13,AH2992,"Cubic","Extrapolate=Linear","MultiX=Average","Skip=True","Sort=True")</f>
        <v>#N/A Invalid Parameter: Interpolation value</v>
      </c>
      <c r="AJ2992" s="43" t="str">
        <f ca="1"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40"/>
        <v>#REF!</v>
      </c>
      <c r="AI2993" s="43" t="str">
        <f ca="1">_xll.BInterpol('Base IPCA'!$C$3:$C$13,'Base IPCA'!$E$3:$E$13,AH2993,"Cubic","Extrapolate=Linear","MultiX=Average","Skip=True","Sort=True")</f>
        <v>#N/A Invalid Parameter: Interpolation value</v>
      </c>
      <c r="AJ2993" s="43" t="str">
        <f ca="1"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40"/>
        <v>#REF!</v>
      </c>
      <c r="AI2994" s="43" t="str">
        <f ca="1">_xll.BInterpol('Base IPCA'!$C$3:$C$13,'Base IPCA'!$E$3:$E$13,AH2994,"Cubic","Extrapolate=Linear","MultiX=Average","Skip=True","Sort=True")</f>
        <v>#N/A Invalid Parameter: Interpolation value</v>
      </c>
      <c r="AJ2994" s="43" t="str">
        <f ca="1"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40"/>
        <v>#REF!</v>
      </c>
      <c r="AI2995" s="43" t="str">
        <f ca="1">_xll.BInterpol('Base IPCA'!$C$3:$C$13,'Base IPCA'!$E$3:$E$13,AH2995,"Cubic","Extrapolate=Linear","MultiX=Average","Skip=True","Sort=True")</f>
        <v>#N/A Invalid Parameter: Interpolation value</v>
      </c>
      <c r="AJ2995" s="43" t="str">
        <f ca="1"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40"/>
        <v>#REF!</v>
      </c>
      <c r="AI2996" s="43" t="str">
        <f ca="1">_xll.BInterpol('Base IPCA'!$C$3:$C$13,'Base IPCA'!$E$3:$E$13,AH2996,"Cubic","Extrapolate=Linear","MultiX=Average","Skip=True","Sort=True")</f>
        <v>#N/A Invalid Parameter: Interpolation value</v>
      </c>
      <c r="AJ2996" s="43" t="str">
        <f ca="1"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40"/>
        <v>#REF!</v>
      </c>
      <c r="AI2997" s="43" t="str">
        <f ca="1">_xll.BInterpol('Base IPCA'!$C$3:$C$13,'Base IPCA'!$E$3:$E$13,AH2997,"Cubic","Extrapolate=Linear","MultiX=Average","Skip=True","Sort=True")</f>
        <v>#N/A Invalid Parameter: Interpolation value</v>
      </c>
      <c r="AJ2997" s="43" t="str">
        <f ca="1"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40"/>
        <v>#REF!</v>
      </c>
      <c r="AI2998" s="43" t="str">
        <f ca="1">_xll.BInterpol('Base IPCA'!$C$3:$C$13,'Base IPCA'!$E$3:$E$13,AH2998,"Cubic","Extrapolate=Linear","MultiX=Average","Skip=True","Sort=True")</f>
        <v>#N/A Invalid Parameter: Interpolation value</v>
      </c>
      <c r="AJ2998" s="43" t="str">
        <f ca="1"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40"/>
        <v>#REF!</v>
      </c>
      <c r="AI2999" s="43" t="str">
        <f ca="1">_xll.BInterpol('Base IPCA'!$C$3:$C$13,'Base IPCA'!$E$3:$E$13,AH2999,"Cubic","Extrapolate=Linear","MultiX=Average","Skip=True","Sort=True")</f>
        <v>#N/A Invalid Parameter: Interpolation value</v>
      </c>
      <c r="AJ2999" s="43" t="str">
        <f ca="1"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40"/>
        <v>#REF!</v>
      </c>
      <c r="AI3000" s="43" t="str">
        <f ca="1">_xll.BInterpol('Base IPCA'!$C$3:$C$13,'Base IPCA'!$E$3:$E$13,AH3000,"Cubic","Extrapolate=Linear","MultiX=Average","Skip=True","Sort=True")</f>
        <v>#N/A Invalid Parameter: Interpolation value</v>
      </c>
      <c r="AJ3000" s="43" t="str">
        <f ca="1"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40"/>
        <v>#REF!</v>
      </c>
      <c r="AI3001" s="43" t="str">
        <f ca="1">_xll.BInterpol('Base IPCA'!$C$3:$C$13,'Base IPCA'!$E$3:$E$13,AH3001,"Cubic","Extrapolate=Linear","MultiX=Average","Skip=True","Sort=True")</f>
        <v>#N/A Invalid Parameter: Interpolation value</v>
      </c>
      <c r="AJ3001" s="43" t="str">
        <f ca="1"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40"/>
        <v>#REF!</v>
      </c>
      <c r="AI3002" s="43" t="str">
        <f ca="1">_xll.BInterpol('Base IPCA'!$C$3:$C$13,'Base IPCA'!$E$3:$E$13,AH3002,"Cubic","Extrapolate=Linear","MultiX=Average","Skip=True","Sort=True")</f>
        <v>#N/A Invalid Parameter: Interpolation value</v>
      </c>
      <c r="AJ3002" s="43" t="str">
        <f ca="1"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40"/>
        <v>#REF!</v>
      </c>
      <c r="AI3003" s="43" t="str">
        <f ca="1">_xll.BInterpol('Base IPCA'!$C$3:$C$13,'Base IPCA'!$E$3:$E$13,AH3003,"Cubic","Extrapolate=Linear","MultiX=Average","Skip=True","Sort=True")</f>
        <v>#N/A Invalid Parameter: Interpolation value</v>
      </c>
      <c r="AJ3003" s="43" t="str">
        <f ca="1"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40"/>
        <v>#REF!</v>
      </c>
      <c r="AI3004" s="43" t="str">
        <f ca="1">_xll.BInterpol('Base IPCA'!$C$3:$C$13,'Base IPCA'!$E$3:$E$13,AH3004,"Cubic","Extrapolate=Linear","MultiX=Average","Skip=True","Sort=True")</f>
        <v>#N/A Invalid Parameter: Interpolation value</v>
      </c>
      <c r="AJ3004" s="43" t="str">
        <f ca="1"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40"/>
        <v>#REF!</v>
      </c>
      <c r="AI3005" s="43" t="str">
        <f ca="1">_xll.BInterpol('Base IPCA'!$C$3:$C$13,'Base IPCA'!$E$3:$E$13,AH3005,"Cubic","Extrapolate=Linear","MultiX=Average","Skip=True","Sort=True")</f>
        <v>#N/A Invalid Parameter: Interpolation value</v>
      </c>
      <c r="AJ3005" s="43" t="str">
        <f ca="1"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40"/>
        <v>#REF!</v>
      </c>
      <c r="AI3006" s="43" t="str">
        <f ca="1">_xll.BInterpol('Base IPCA'!$C$3:$C$13,'Base IPCA'!$E$3:$E$13,AH3006,"Cubic","Extrapolate=Linear","MultiX=Average","Skip=True","Sort=True")</f>
        <v>#N/A Invalid Parameter: Interpolation value</v>
      </c>
      <c r="AJ3006" s="43" t="str">
        <f ca="1"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40"/>
        <v>#REF!</v>
      </c>
      <c r="AI3007" s="43" t="str">
        <f ca="1">_xll.BInterpol('Base IPCA'!$C$3:$C$13,'Base IPCA'!$E$3:$E$13,AH3007,"Cubic","Extrapolate=Linear","MultiX=Average","Skip=True","Sort=True")</f>
        <v>#N/A Invalid Parameter: Interpolation value</v>
      </c>
      <c r="AJ3007" s="43" t="str">
        <f ca="1"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40"/>
        <v>#REF!</v>
      </c>
      <c r="AI3008" s="43" t="str">
        <f ca="1">_xll.BInterpol('Base IPCA'!$C$3:$C$13,'Base IPCA'!$E$3:$E$13,AH3008,"Cubic","Extrapolate=Linear","MultiX=Average","Skip=True","Sort=True")</f>
        <v>#N/A Invalid Parameter: Interpolation value</v>
      </c>
      <c r="AJ3008" s="43" t="str">
        <f ca="1"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40"/>
        <v>#REF!</v>
      </c>
      <c r="AI3009" s="43" t="str">
        <f ca="1">_xll.BInterpol('Base IPCA'!$C$3:$C$13,'Base IPCA'!$E$3:$E$13,AH3009,"Cubic","Extrapolate=Linear","MultiX=Average","Skip=True","Sort=True")</f>
        <v>#N/A Invalid Parameter: Interpolation value</v>
      </c>
      <c r="AJ3009" s="43" t="str">
        <f ca="1"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40"/>
        <v>#REF!</v>
      </c>
      <c r="AI3010" s="43" t="str">
        <f ca="1">_xll.BInterpol('Base IPCA'!$C$3:$C$13,'Base IPCA'!$E$3:$E$13,AH3010,"Cubic","Extrapolate=Linear","MultiX=Average","Skip=True","Sort=True")</f>
        <v>#N/A Invalid Parameter: Interpolation value</v>
      </c>
      <c r="AJ3010" s="43" t="str">
        <f ca="1"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40"/>
        <v>#REF!</v>
      </c>
      <c r="AI3011" s="43" t="str">
        <f ca="1">_xll.BInterpol('Base IPCA'!$C$3:$C$13,'Base IPCA'!$E$3:$E$13,AH3011,"Cubic","Extrapolate=Linear","MultiX=Average","Skip=True","Sort=True")</f>
        <v>#N/A Invalid Parameter: Interpolation value</v>
      </c>
      <c r="AJ3011" s="43" t="str">
        <f ca="1"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40"/>
        <v>#REF!</v>
      </c>
      <c r="AI3012" s="43" t="str">
        <f ca="1">_xll.BInterpol('Base IPCA'!$C$3:$C$13,'Base IPCA'!$E$3:$E$13,AH3012,"Cubic","Extrapolate=Linear","MultiX=Average","Skip=True","Sort=True")</f>
        <v>#N/A Invalid Parameter: Interpolation value</v>
      </c>
      <c r="AJ3012" s="43" t="str">
        <f ca="1"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40"/>
        <v>#REF!</v>
      </c>
      <c r="AI3013" s="43" t="str">
        <f ca="1">_xll.BInterpol('Base IPCA'!$C$3:$C$13,'Base IPCA'!$E$3:$E$13,AH3013,"Cubic","Extrapolate=Linear","MultiX=Average","Skip=True","Sort=True")</f>
        <v>#N/A Invalid Parameter: Interpolation value</v>
      </c>
      <c r="AJ3013" s="43" t="str">
        <f ca="1"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1">AH3013+1</f>
        <v>#REF!</v>
      </c>
      <c r="AI3014" s="43" t="str">
        <f ca="1">_xll.BInterpol('Base IPCA'!$C$3:$C$13,'Base IPCA'!$E$3:$E$13,AH3014,"Cubic","Extrapolate=Linear","MultiX=Average","Skip=True","Sort=True")</f>
        <v>#N/A Invalid Parameter: Interpolation value</v>
      </c>
      <c r="AJ3014" s="43" t="str">
        <f ca="1"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1"/>
        <v>#REF!</v>
      </c>
      <c r="AI3015" s="43" t="str">
        <f ca="1">_xll.BInterpol('Base IPCA'!$C$3:$C$13,'Base IPCA'!$E$3:$E$13,AH3015,"Cubic","Extrapolate=Linear","MultiX=Average","Skip=True","Sort=True")</f>
        <v>#N/A Invalid Parameter: Interpolation value</v>
      </c>
      <c r="AJ3015" s="43" t="str">
        <f ca="1"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1"/>
        <v>#REF!</v>
      </c>
      <c r="AI3016" s="43" t="str">
        <f ca="1">_xll.BInterpol('Base IPCA'!$C$3:$C$13,'Base IPCA'!$E$3:$E$13,AH3016,"Cubic","Extrapolate=Linear","MultiX=Average","Skip=True","Sort=True")</f>
        <v>#N/A Invalid Parameter: Interpolation value</v>
      </c>
      <c r="AJ3016" s="43" t="str">
        <f ca="1"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1"/>
        <v>#REF!</v>
      </c>
      <c r="AI3017" s="43" t="str">
        <f ca="1">_xll.BInterpol('Base IPCA'!$C$3:$C$13,'Base IPCA'!$E$3:$E$13,AH3017,"Cubic","Extrapolate=Linear","MultiX=Average","Skip=True","Sort=True")</f>
        <v>#N/A Invalid Parameter: Interpolation value</v>
      </c>
      <c r="AJ3017" s="43" t="str">
        <f ca="1"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1"/>
        <v>#REF!</v>
      </c>
      <c r="AI3018" s="43" t="str">
        <f ca="1">_xll.BInterpol('Base IPCA'!$C$3:$C$13,'Base IPCA'!$E$3:$E$13,AH3018,"Cubic","Extrapolate=Linear","MultiX=Average","Skip=True","Sort=True")</f>
        <v>#N/A Invalid Parameter: Interpolation value</v>
      </c>
      <c r="AJ3018" s="43" t="str">
        <f ca="1"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1"/>
        <v>#REF!</v>
      </c>
      <c r="AI3019" s="43" t="str">
        <f ca="1">_xll.BInterpol('Base IPCA'!$C$3:$C$13,'Base IPCA'!$E$3:$E$13,AH3019,"Cubic","Extrapolate=Linear","MultiX=Average","Skip=True","Sort=True")</f>
        <v>#N/A Invalid Parameter: Interpolation value</v>
      </c>
      <c r="AJ3019" s="43" t="str">
        <f ca="1"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1"/>
        <v>#REF!</v>
      </c>
      <c r="AI3020" s="43" t="str">
        <f ca="1">_xll.BInterpol('Base IPCA'!$C$3:$C$13,'Base IPCA'!$E$3:$E$13,AH3020,"Cubic","Extrapolate=Linear","MultiX=Average","Skip=True","Sort=True")</f>
        <v>#N/A Invalid Parameter: Interpolation value</v>
      </c>
      <c r="AJ3020" s="43" t="str">
        <f ca="1"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1"/>
        <v>#REF!</v>
      </c>
      <c r="AI3021" s="43" t="str">
        <f ca="1">_xll.BInterpol('Base IPCA'!$C$3:$C$13,'Base IPCA'!$E$3:$E$13,AH3021,"Cubic","Extrapolate=Linear","MultiX=Average","Skip=True","Sort=True")</f>
        <v>#N/A Invalid Parameter: Interpolation value</v>
      </c>
      <c r="AJ3021" s="43" t="str">
        <f ca="1"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1"/>
        <v>#REF!</v>
      </c>
      <c r="AI3022" s="43" t="str">
        <f ca="1">_xll.BInterpol('Base IPCA'!$C$3:$C$13,'Base IPCA'!$E$3:$E$13,AH3022,"Cubic","Extrapolate=Linear","MultiX=Average","Skip=True","Sort=True")</f>
        <v>#N/A Invalid Parameter: Interpolation value</v>
      </c>
      <c r="AJ3022" s="43" t="str">
        <f ca="1"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1"/>
        <v>#REF!</v>
      </c>
      <c r="AI3023" s="43" t="str">
        <f ca="1">_xll.BInterpol('Base IPCA'!$C$3:$C$13,'Base IPCA'!$E$3:$E$13,AH3023,"Cubic","Extrapolate=Linear","MultiX=Average","Skip=True","Sort=True")</f>
        <v>#N/A Invalid Parameter: Interpolation value</v>
      </c>
      <c r="AJ3023" s="43" t="str">
        <f ca="1"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1"/>
        <v>#REF!</v>
      </c>
      <c r="AI3024" s="43" t="str">
        <f ca="1">_xll.BInterpol('Base IPCA'!$C$3:$C$13,'Base IPCA'!$E$3:$E$13,AH3024,"Cubic","Extrapolate=Linear","MultiX=Average","Skip=True","Sort=True")</f>
        <v>#N/A Invalid Parameter: Interpolation value</v>
      </c>
      <c r="AJ3024" s="43" t="str">
        <f ca="1"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1"/>
        <v>#REF!</v>
      </c>
      <c r="AI3025" s="43" t="str">
        <f ca="1">_xll.BInterpol('Base IPCA'!$C$3:$C$13,'Base IPCA'!$E$3:$E$13,AH3025,"Cubic","Extrapolate=Linear","MultiX=Average","Skip=True","Sort=True")</f>
        <v>#N/A Invalid Parameter: Interpolation value</v>
      </c>
      <c r="AJ3025" s="43" t="str">
        <f ca="1"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1"/>
        <v>#REF!</v>
      </c>
      <c r="AI3026" s="43" t="str">
        <f ca="1">_xll.BInterpol('Base IPCA'!$C$3:$C$13,'Base IPCA'!$E$3:$E$13,AH3026,"Cubic","Extrapolate=Linear","MultiX=Average","Skip=True","Sort=True")</f>
        <v>#N/A Invalid Parameter: Interpolation value</v>
      </c>
      <c r="AJ3026" s="43" t="str">
        <f ca="1"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1"/>
        <v>#REF!</v>
      </c>
      <c r="AI3027" s="43" t="str">
        <f ca="1">_xll.BInterpol('Base IPCA'!$C$3:$C$13,'Base IPCA'!$E$3:$E$13,AH3027,"Cubic","Extrapolate=Linear","MultiX=Average","Skip=True","Sort=True")</f>
        <v>#N/A Invalid Parameter: Interpolation value</v>
      </c>
      <c r="AJ3027" s="43" t="str">
        <f ca="1"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1"/>
        <v>#REF!</v>
      </c>
      <c r="AI3028" s="43" t="str">
        <f ca="1">_xll.BInterpol('Base IPCA'!$C$3:$C$13,'Base IPCA'!$E$3:$E$13,AH3028,"Cubic","Extrapolate=Linear","MultiX=Average","Skip=True","Sort=True")</f>
        <v>#N/A Invalid Parameter: Interpolation value</v>
      </c>
      <c r="AJ3028" s="43" t="str">
        <f ca="1"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1"/>
        <v>#REF!</v>
      </c>
      <c r="AI3029" s="43" t="str">
        <f ca="1">_xll.BInterpol('Base IPCA'!$C$3:$C$13,'Base IPCA'!$E$3:$E$13,AH3029,"Cubic","Extrapolate=Linear","MultiX=Average","Skip=True","Sort=True")</f>
        <v>#N/A Invalid Parameter: Interpolation value</v>
      </c>
      <c r="AJ3029" s="43" t="str">
        <f ca="1"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1"/>
        <v>#REF!</v>
      </c>
      <c r="AI3030" s="43" t="str">
        <f ca="1">_xll.BInterpol('Base IPCA'!$C$3:$C$13,'Base IPCA'!$E$3:$E$13,AH3030,"Cubic","Extrapolate=Linear","MultiX=Average","Skip=True","Sort=True")</f>
        <v>#N/A Invalid Parameter: Interpolation value</v>
      </c>
      <c r="AJ3030" s="43" t="str">
        <f ca="1"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1"/>
        <v>#REF!</v>
      </c>
      <c r="AI3031" s="43" t="str">
        <f ca="1">_xll.BInterpol('Base IPCA'!$C$3:$C$13,'Base IPCA'!$E$3:$E$13,AH3031,"Cubic","Extrapolate=Linear","MultiX=Average","Skip=True","Sort=True")</f>
        <v>#N/A Invalid Parameter: Interpolation value</v>
      </c>
      <c r="AJ3031" s="43" t="str">
        <f ca="1"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1"/>
        <v>#REF!</v>
      </c>
      <c r="AI3032" s="43" t="str">
        <f ca="1">_xll.BInterpol('Base IPCA'!$C$3:$C$13,'Base IPCA'!$E$3:$E$13,AH3032,"Cubic","Extrapolate=Linear","MultiX=Average","Skip=True","Sort=True")</f>
        <v>#N/A Invalid Parameter: Interpolation value</v>
      </c>
      <c r="AJ3032" s="43" t="str">
        <f ca="1"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1"/>
        <v>#REF!</v>
      </c>
      <c r="AI3033" s="43" t="str">
        <f ca="1">_xll.BInterpol('Base IPCA'!$C$3:$C$13,'Base IPCA'!$E$3:$E$13,AH3033,"Cubic","Extrapolate=Linear","MultiX=Average","Skip=True","Sort=True")</f>
        <v>#N/A Invalid Parameter: Interpolation value</v>
      </c>
      <c r="AJ3033" s="43" t="str">
        <f ca="1"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1"/>
        <v>#REF!</v>
      </c>
      <c r="AI3034" s="43" t="str">
        <f ca="1">_xll.BInterpol('Base IPCA'!$C$3:$C$13,'Base IPCA'!$E$3:$E$13,AH3034,"Cubic","Extrapolate=Linear","MultiX=Average","Skip=True","Sort=True")</f>
        <v>#N/A Invalid Parameter: Interpolation value</v>
      </c>
      <c r="AJ3034" s="43" t="str">
        <f ca="1"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1"/>
        <v>#REF!</v>
      </c>
      <c r="AI3035" s="43" t="str">
        <f ca="1">_xll.BInterpol('Base IPCA'!$C$3:$C$13,'Base IPCA'!$E$3:$E$13,AH3035,"Cubic","Extrapolate=Linear","MultiX=Average","Skip=True","Sort=True")</f>
        <v>#N/A Invalid Parameter: Interpolation value</v>
      </c>
      <c r="AJ3035" s="43" t="str">
        <f ca="1"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1"/>
        <v>#REF!</v>
      </c>
      <c r="AI3036" s="43" t="str">
        <f ca="1">_xll.BInterpol('Base IPCA'!$C$3:$C$13,'Base IPCA'!$E$3:$E$13,AH3036,"Cubic","Extrapolate=Linear","MultiX=Average","Skip=True","Sort=True")</f>
        <v>#N/A Invalid Parameter: Interpolation value</v>
      </c>
      <c r="AJ3036" s="43" t="str">
        <f ca="1"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1"/>
        <v>#REF!</v>
      </c>
      <c r="AI3037" s="43" t="str">
        <f ca="1">_xll.BInterpol('Base IPCA'!$C$3:$C$13,'Base IPCA'!$E$3:$E$13,AH3037,"Cubic","Extrapolate=Linear","MultiX=Average","Skip=True","Sort=True")</f>
        <v>#N/A Invalid Parameter: Interpolation value</v>
      </c>
      <c r="AJ3037" s="43" t="str">
        <f ca="1"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1"/>
        <v>#REF!</v>
      </c>
      <c r="AI3038" s="43" t="str">
        <f ca="1">_xll.BInterpol('Base IPCA'!$C$3:$C$13,'Base IPCA'!$E$3:$E$13,AH3038,"Cubic","Extrapolate=Linear","MultiX=Average","Skip=True","Sort=True")</f>
        <v>#N/A Invalid Parameter: Interpolation value</v>
      </c>
      <c r="AJ3038" s="43" t="str">
        <f ca="1"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1"/>
        <v>#REF!</v>
      </c>
      <c r="AI3039" s="43" t="str">
        <f ca="1">_xll.BInterpol('Base IPCA'!$C$3:$C$13,'Base IPCA'!$E$3:$E$13,AH3039,"Cubic","Extrapolate=Linear","MultiX=Average","Skip=True","Sort=True")</f>
        <v>#N/A Invalid Parameter: Interpolation value</v>
      </c>
      <c r="AJ3039" s="43" t="str">
        <f ca="1"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1"/>
        <v>#REF!</v>
      </c>
      <c r="AI3040" s="43" t="str">
        <f ca="1">_xll.BInterpol('Base IPCA'!$C$3:$C$13,'Base IPCA'!$E$3:$E$13,AH3040,"Cubic","Extrapolate=Linear","MultiX=Average","Skip=True","Sort=True")</f>
        <v>#N/A Invalid Parameter: Interpolation value</v>
      </c>
      <c r="AJ3040" s="43" t="str">
        <f ca="1"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1"/>
        <v>#REF!</v>
      </c>
      <c r="AI3041" s="43" t="str">
        <f ca="1">_xll.BInterpol('Base IPCA'!$C$3:$C$13,'Base IPCA'!$E$3:$E$13,AH3041,"Cubic","Extrapolate=Linear","MultiX=Average","Skip=True","Sort=True")</f>
        <v>#N/A Invalid Parameter: Interpolation value</v>
      </c>
      <c r="AJ3041" s="43" t="str">
        <f ca="1"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1"/>
        <v>#REF!</v>
      </c>
      <c r="AI3042" s="43" t="str">
        <f ca="1">_xll.BInterpol('Base IPCA'!$C$3:$C$13,'Base IPCA'!$E$3:$E$13,AH3042,"Cubic","Extrapolate=Linear","MultiX=Average","Skip=True","Sort=True")</f>
        <v>#N/A Invalid Parameter: Interpolation value</v>
      </c>
      <c r="AJ3042" s="43" t="str">
        <f ca="1"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1"/>
        <v>#REF!</v>
      </c>
      <c r="AI3043" s="43" t="str">
        <f ca="1">_xll.BInterpol('Base IPCA'!$C$3:$C$13,'Base IPCA'!$E$3:$E$13,AH3043,"Cubic","Extrapolate=Linear","MultiX=Average","Skip=True","Sort=True")</f>
        <v>#N/A Invalid Parameter: Interpolation value</v>
      </c>
      <c r="AJ3043" s="43" t="str">
        <f ca="1"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1"/>
        <v>#REF!</v>
      </c>
      <c r="AI3044" s="43" t="str">
        <f ca="1">_xll.BInterpol('Base IPCA'!$C$3:$C$13,'Base IPCA'!$E$3:$E$13,AH3044,"Cubic","Extrapolate=Linear","MultiX=Average","Skip=True","Sort=True")</f>
        <v>#N/A Invalid Parameter: Interpolation value</v>
      </c>
      <c r="AJ3044" s="43" t="str">
        <f ca="1"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1"/>
        <v>#REF!</v>
      </c>
      <c r="AI3045" s="43" t="str">
        <f ca="1">_xll.BInterpol('Base IPCA'!$C$3:$C$13,'Base IPCA'!$E$3:$E$13,AH3045,"Cubic","Extrapolate=Linear","MultiX=Average","Skip=True","Sort=True")</f>
        <v>#N/A Invalid Parameter: Interpolation value</v>
      </c>
      <c r="AJ3045" s="43" t="str">
        <f ca="1"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1"/>
        <v>#REF!</v>
      </c>
      <c r="AI3046" s="43" t="str">
        <f ca="1">_xll.BInterpol('Base IPCA'!$C$3:$C$13,'Base IPCA'!$E$3:$E$13,AH3046,"Cubic","Extrapolate=Linear","MultiX=Average","Skip=True","Sort=True")</f>
        <v>#N/A Invalid Parameter: Interpolation value</v>
      </c>
      <c r="AJ3046" s="43" t="str">
        <f ca="1"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1"/>
        <v>#REF!</v>
      </c>
      <c r="AI3047" s="43" t="str">
        <f ca="1">_xll.BInterpol('Base IPCA'!$C$3:$C$13,'Base IPCA'!$E$3:$E$13,AH3047,"Cubic","Extrapolate=Linear","MultiX=Average","Skip=True","Sort=True")</f>
        <v>#N/A Invalid Parameter: Interpolation value</v>
      </c>
      <c r="AJ3047" s="43" t="str">
        <f ca="1"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1"/>
        <v>#REF!</v>
      </c>
      <c r="AI3048" s="43" t="str">
        <f ca="1">_xll.BInterpol('Base IPCA'!$C$3:$C$13,'Base IPCA'!$E$3:$E$13,AH3048,"Cubic","Extrapolate=Linear","MultiX=Average","Skip=True","Sort=True")</f>
        <v>#N/A Invalid Parameter: Interpolation value</v>
      </c>
      <c r="AJ3048" s="43" t="str">
        <f ca="1"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1"/>
        <v>#REF!</v>
      </c>
      <c r="AI3049" s="43" t="str">
        <f ca="1">_xll.BInterpol('Base IPCA'!$C$3:$C$13,'Base IPCA'!$E$3:$E$13,AH3049,"Cubic","Extrapolate=Linear","MultiX=Average","Skip=True","Sort=True")</f>
        <v>#N/A Invalid Parameter: Interpolation value</v>
      </c>
      <c r="AJ3049" s="43" t="str">
        <f ca="1"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1"/>
        <v>#REF!</v>
      </c>
      <c r="AI3050" s="43" t="str">
        <f ca="1">_xll.BInterpol('Base IPCA'!$C$3:$C$13,'Base IPCA'!$E$3:$E$13,AH3050,"Cubic","Extrapolate=Linear","MultiX=Average","Skip=True","Sort=True")</f>
        <v>#N/A Invalid Parameter: Interpolation value</v>
      </c>
      <c r="AJ3050" s="43" t="str">
        <f ca="1"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1"/>
        <v>#REF!</v>
      </c>
      <c r="AI3051" s="43" t="str">
        <f ca="1">_xll.BInterpol('Base IPCA'!$C$3:$C$13,'Base IPCA'!$E$3:$E$13,AH3051,"Cubic","Extrapolate=Linear","MultiX=Average","Skip=True","Sort=True")</f>
        <v>#N/A Invalid Parameter: Interpolation value</v>
      </c>
      <c r="AJ3051" s="43" t="str">
        <f ca="1"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1"/>
        <v>#REF!</v>
      </c>
      <c r="AI3052" s="43" t="str">
        <f ca="1">_xll.BInterpol('Base IPCA'!$C$3:$C$13,'Base IPCA'!$E$3:$E$13,AH3052,"Cubic","Extrapolate=Linear","MultiX=Average","Skip=True","Sort=True")</f>
        <v>#N/A Invalid Parameter: Interpolation value</v>
      </c>
      <c r="AJ3052" s="43" t="str">
        <f ca="1"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1"/>
        <v>#REF!</v>
      </c>
      <c r="AI3053" s="43" t="str">
        <f ca="1">_xll.BInterpol('Base IPCA'!$C$3:$C$13,'Base IPCA'!$E$3:$E$13,AH3053,"Cubic","Extrapolate=Linear","MultiX=Average","Skip=True","Sort=True")</f>
        <v>#N/A Invalid Parameter: Interpolation value</v>
      </c>
      <c r="AJ3053" s="43" t="str">
        <f ca="1"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1"/>
        <v>#REF!</v>
      </c>
      <c r="AI3054" s="43" t="str">
        <f ca="1">_xll.BInterpol('Base IPCA'!$C$3:$C$13,'Base IPCA'!$E$3:$E$13,AH3054,"Cubic","Extrapolate=Linear","MultiX=Average","Skip=True","Sort=True")</f>
        <v>#N/A Invalid Parameter: Interpolation value</v>
      </c>
      <c r="AJ3054" s="43" t="str">
        <f ca="1"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1"/>
        <v>#REF!</v>
      </c>
      <c r="AI3055" s="43" t="str">
        <f ca="1">_xll.BInterpol('Base IPCA'!$C$3:$C$13,'Base IPCA'!$E$3:$E$13,AH3055,"Cubic","Extrapolate=Linear","MultiX=Average","Skip=True","Sort=True")</f>
        <v>#N/A Invalid Parameter: Interpolation value</v>
      </c>
      <c r="AJ3055" s="43" t="str">
        <f ca="1"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1"/>
        <v>#REF!</v>
      </c>
      <c r="AI3056" s="43" t="str">
        <f ca="1">_xll.BInterpol('Base IPCA'!$C$3:$C$13,'Base IPCA'!$E$3:$E$13,AH3056,"Cubic","Extrapolate=Linear","MultiX=Average","Skip=True","Sort=True")</f>
        <v>#N/A Invalid Parameter: Interpolation value</v>
      </c>
      <c r="AJ3056" s="43" t="str">
        <f ca="1"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1"/>
        <v>#REF!</v>
      </c>
      <c r="AI3057" s="43" t="str">
        <f ca="1">_xll.BInterpol('Base IPCA'!$C$3:$C$13,'Base IPCA'!$E$3:$E$13,AH3057,"Cubic","Extrapolate=Linear","MultiX=Average","Skip=True","Sort=True")</f>
        <v>#N/A Invalid Parameter: Interpolation value</v>
      </c>
      <c r="AJ3057" s="43" t="str">
        <f ca="1"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1"/>
        <v>#REF!</v>
      </c>
      <c r="AI3058" s="43" t="str">
        <f ca="1">_xll.BInterpol('Base IPCA'!$C$3:$C$13,'Base IPCA'!$E$3:$E$13,AH3058,"Cubic","Extrapolate=Linear","MultiX=Average","Skip=True","Sort=True")</f>
        <v>#N/A Invalid Parameter: Interpolation value</v>
      </c>
      <c r="AJ3058" s="43" t="str">
        <f ca="1"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1"/>
        <v>#REF!</v>
      </c>
      <c r="AI3059" s="43" t="str">
        <f ca="1">_xll.BInterpol('Base IPCA'!$C$3:$C$13,'Base IPCA'!$E$3:$E$13,AH3059,"Cubic","Extrapolate=Linear","MultiX=Average","Skip=True","Sort=True")</f>
        <v>#N/A Invalid Parameter: Interpolation value</v>
      </c>
      <c r="AJ3059" s="43" t="str">
        <f ca="1"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1"/>
        <v>#REF!</v>
      </c>
      <c r="AI3060" s="43" t="str">
        <f ca="1">_xll.BInterpol('Base IPCA'!$C$3:$C$13,'Base IPCA'!$E$3:$E$13,AH3060,"Cubic","Extrapolate=Linear","MultiX=Average","Skip=True","Sort=True")</f>
        <v>#N/A Invalid Parameter: Interpolation value</v>
      </c>
      <c r="AJ3060" s="43" t="str">
        <f ca="1"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1"/>
        <v>#REF!</v>
      </c>
      <c r="AI3061" s="43" t="str">
        <f ca="1">_xll.BInterpol('Base IPCA'!$C$3:$C$13,'Base IPCA'!$E$3:$E$13,AH3061,"Cubic","Extrapolate=Linear","MultiX=Average","Skip=True","Sort=True")</f>
        <v>#N/A Invalid Parameter: Interpolation value</v>
      </c>
      <c r="AJ3061" s="43" t="str">
        <f ca="1"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1"/>
        <v>#REF!</v>
      </c>
      <c r="AI3062" s="43" t="str">
        <f ca="1">_xll.BInterpol('Base IPCA'!$C$3:$C$13,'Base IPCA'!$E$3:$E$13,AH3062,"Cubic","Extrapolate=Linear","MultiX=Average","Skip=True","Sort=True")</f>
        <v>#N/A Invalid Parameter: Interpolation value</v>
      </c>
      <c r="AJ3062" s="43" t="str">
        <f ca="1"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1"/>
        <v>#REF!</v>
      </c>
      <c r="AI3063" s="43" t="str">
        <f ca="1">_xll.BInterpol('Base IPCA'!$C$3:$C$13,'Base IPCA'!$E$3:$E$13,AH3063,"Cubic","Extrapolate=Linear","MultiX=Average","Skip=True","Sort=True")</f>
        <v>#N/A Invalid Parameter: Interpolation value</v>
      </c>
      <c r="AJ3063" s="43" t="str">
        <f ca="1"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1"/>
        <v>#REF!</v>
      </c>
      <c r="AI3064" s="43" t="str">
        <f ca="1">_xll.BInterpol('Base IPCA'!$C$3:$C$13,'Base IPCA'!$E$3:$E$13,AH3064,"Cubic","Extrapolate=Linear","MultiX=Average","Skip=True","Sort=True")</f>
        <v>#N/A Invalid Parameter: Interpolation value</v>
      </c>
      <c r="AJ3064" s="43" t="str">
        <f ca="1"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1"/>
        <v>#REF!</v>
      </c>
      <c r="AI3065" s="43" t="str">
        <f ca="1">_xll.BInterpol('Base IPCA'!$C$3:$C$13,'Base IPCA'!$E$3:$E$13,AH3065,"Cubic","Extrapolate=Linear","MultiX=Average","Skip=True","Sort=True")</f>
        <v>#N/A Invalid Parameter: Interpolation value</v>
      </c>
      <c r="AJ3065" s="43" t="str">
        <f ca="1"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1"/>
        <v>#REF!</v>
      </c>
      <c r="AI3066" s="43" t="str">
        <f ca="1">_xll.BInterpol('Base IPCA'!$C$3:$C$13,'Base IPCA'!$E$3:$E$13,AH3066,"Cubic","Extrapolate=Linear","MultiX=Average","Skip=True","Sort=True")</f>
        <v>#N/A Invalid Parameter: Interpolation value</v>
      </c>
      <c r="AJ3066" s="43" t="str">
        <f ca="1"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1"/>
        <v>#REF!</v>
      </c>
      <c r="AI3067" s="43" t="str">
        <f ca="1">_xll.BInterpol('Base IPCA'!$C$3:$C$13,'Base IPCA'!$E$3:$E$13,AH3067,"Cubic","Extrapolate=Linear","MultiX=Average","Skip=True","Sort=True")</f>
        <v>#N/A Invalid Parameter: Interpolation value</v>
      </c>
      <c r="AJ3067" s="43" t="str">
        <f ca="1"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1"/>
        <v>#REF!</v>
      </c>
      <c r="AI3068" s="43" t="str">
        <f ca="1">_xll.BInterpol('Base IPCA'!$C$3:$C$13,'Base IPCA'!$E$3:$E$13,AH3068,"Cubic","Extrapolate=Linear","MultiX=Average","Skip=True","Sort=True")</f>
        <v>#N/A Invalid Parameter: Interpolation value</v>
      </c>
      <c r="AJ3068" s="43" t="str">
        <f ca="1"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1"/>
        <v>#REF!</v>
      </c>
      <c r="AI3069" s="43" t="str">
        <f ca="1">_xll.BInterpol('Base IPCA'!$C$3:$C$13,'Base IPCA'!$E$3:$E$13,AH3069,"Cubic","Extrapolate=Linear","MultiX=Average","Skip=True","Sort=True")</f>
        <v>#N/A Invalid Parameter: Interpolation value</v>
      </c>
      <c r="AJ3069" s="43" t="str">
        <f ca="1"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1"/>
        <v>#REF!</v>
      </c>
      <c r="AI3070" s="43" t="str">
        <f ca="1">_xll.BInterpol('Base IPCA'!$C$3:$C$13,'Base IPCA'!$E$3:$E$13,AH3070,"Cubic","Extrapolate=Linear","MultiX=Average","Skip=True","Sort=True")</f>
        <v>#N/A Invalid Parameter: Interpolation value</v>
      </c>
      <c r="AJ3070" s="43" t="str">
        <f ca="1"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1"/>
        <v>#REF!</v>
      </c>
      <c r="AI3071" s="43" t="str">
        <f ca="1">_xll.BInterpol('Base IPCA'!$C$3:$C$13,'Base IPCA'!$E$3:$E$13,AH3071,"Cubic","Extrapolate=Linear","MultiX=Average","Skip=True","Sort=True")</f>
        <v>#N/A Invalid Parameter: Interpolation value</v>
      </c>
      <c r="AJ3071" s="43" t="str">
        <f ca="1"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1"/>
        <v>#REF!</v>
      </c>
      <c r="AI3072" s="43" t="str">
        <f ca="1">_xll.BInterpol('Base IPCA'!$C$3:$C$13,'Base IPCA'!$E$3:$E$13,AH3072,"Cubic","Extrapolate=Linear","MultiX=Average","Skip=True","Sort=True")</f>
        <v>#N/A Invalid Parameter: Interpolation value</v>
      </c>
      <c r="AJ3072" s="43" t="str">
        <f ca="1"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1"/>
        <v>#REF!</v>
      </c>
      <c r="AI3073" s="43" t="str">
        <f ca="1">_xll.BInterpol('Base IPCA'!$C$3:$C$13,'Base IPCA'!$E$3:$E$13,AH3073,"Cubic","Extrapolate=Linear","MultiX=Average","Skip=True","Sort=True")</f>
        <v>#N/A Invalid Parameter: Interpolation value</v>
      </c>
      <c r="AJ3073" s="43" t="str">
        <f ca="1"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1"/>
        <v>#REF!</v>
      </c>
      <c r="AI3074" s="43" t="str">
        <f ca="1">_xll.BInterpol('Base IPCA'!$C$3:$C$13,'Base IPCA'!$E$3:$E$13,AH3074,"Cubic","Extrapolate=Linear","MultiX=Average","Skip=True","Sort=True")</f>
        <v>#N/A Invalid Parameter: Interpolation value</v>
      </c>
      <c r="AJ3074" s="43" t="str">
        <f ca="1"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1"/>
        <v>#REF!</v>
      </c>
      <c r="AI3075" s="43" t="str">
        <f ca="1">_xll.BInterpol('Base IPCA'!$C$3:$C$13,'Base IPCA'!$E$3:$E$13,AH3075,"Cubic","Extrapolate=Linear","MultiX=Average","Skip=True","Sort=True")</f>
        <v>#N/A Invalid Parameter: Interpolation value</v>
      </c>
      <c r="AJ3075" s="43" t="str">
        <f ca="1"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1"/>
        <v>#REF!</v>
      </c>
      <c r="AI3076" s="43" t="str">
        <f ca="1">_xll.BInterpol('Base IPCA'!$C$3:$C$13,'Base IPCA'!$E$3:$E$13,AH3076,"Cubic","Extrapolate=Linear","MultiX=Average","Skip=True","Sort=True")</f>
        <v>#N/A Invalid Parameter: Interpolation value</v>
      </c>
      <c r="AJ3076" s="43" t="str">
        <f ca="1"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1"/>
        <v>#REF!</v>
      </c>
      <c r="AI3077" s="43" t="str">
        <f ca="1">_xll.BInterpol('Base IPCA'!$C$3:$C$13,'Base IPCA'!$E$3:$E$13,AH3077,"Cubic","Extrapolate=Linear","MultiX=Average","Skip=True","Sort=True")</f>
        <v>#N/A Invalid Parameter: Interpolation value</v>
      </c>
      <c r="AJ3077" s="43" t="str">
        <f ca="1"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2">AH3077+1</f>
        <v>#REF!</v>
      </c>
      <c r="AI3078" s="43" t="str">
        <f ca="1">_xll.BInterpol('Base IPCA'!$C$3:$C$13,'Base IPCA'!$E$3:$E$13,AH3078,"Cubic","Extrapolate=Linear","MultiX=Average","Skip=True","Sort=True")</f>
        <v>#N/A Invalid Parameter: Interpolation value</v>
      </c>
      <c r="AJ3078" s="43" t="str">
        <f ca="1"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2"/>
        <v>#REF!</v>
      </c>
      <c r="AI3079" s="43" t="str">
        <f ca="1">_xll.BInterpol('Base IPCA'!$C$3:$C$13,'Base IPCA'!$E$3:$E$13,AH3079,"Cubic","Extrapolate=Linear","MultiX=Average","Skip=True","Sort=True")</f>
        <v>#N/A Invalid Parameter: Interpolation value</v>
      </c>
      <c r="AJ3079" s="43" t="str">
        <f ca="1"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2"/>
        <v>#REF!</v>
      </c>
      <c r="AI3080" s="43" t="str">
        <f ca="1">_xll.BInterpol('Base IPCA'!$C$3:$C$13,'Base IPCA'!$E$3:$E$13,AH3080,"Cubic","Extrapolate=Linear","MultiX=Average","Skip=True","Sort=True")</f>
        <v>#N/A Invalid Parameter: Interpolation value</v>
      </c>
      <c r="AJ3080" s="43" t="str">
        <f ca="1"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2"/>
        <v>#REF!</v>
      </c>
      <c r="AI3081" s="43" t="str">
        <f ca="1">_xll.BInterpol('Base IPCA'!$C$3:$C$13,'Base IPCA'!$E$3:$E$13,AH3081,"Cubic","Extrapolate=Linear","MultiX=Average","Skip=True","Sort=True")</f>
        <v>#N/A Invalid Parameter: Interpolation value</v>
      </c>
      <c r="AJ3081" s="43" t="str">
        <f ca="1"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2"/>
        <v>#REF!</v>
      </c>
      <c r="AI3082" s="43" t="str">
        <f ca="1">_xll.BInterpol('Base IPCA'!$C$3:$C$13,'Base IPCA'!$E$3:$E$13,AH3082,"Cubic","Extrapolate=Linear","MultiX=Average","Skip=True","Sort=True")</f>
        <v>#N/A Invalid Parameter: Interpolation value</v>
      </c>
      <c r="AJ3082" s="43" t="str">
        <f ca="1"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2"/>
        <v>#REF!</v>
      </c>
      <c r="AI3083" s="43" t="str">
        <f ca="1">_xll.BInterpol('Base IPCA'!$C$3:$C$13,'Base IPCA'!$E$3:$E$13,AH3083,"Cubic","Extrapolate=Linear","MultiX=Average","Skip=True","Sort=True")</f>
        <v>#N/A Invalid Parameter: Interpolation value</v>
      </c>
      <c r="AJ3083" s="43" t="str">
        <f ca="1"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2"/>
        <v>#REF!</v>
      </c>
      <c r="AI3084" s="43" t="str">
        <f ca="1">_xll.BInterpol('Base IPCA'!$C$3:$C$13,'Base IPCA'!$E$3:$E$13,AH3084,"Cubic","Extrapolate=Linear","MultiX=Average","Skip=True","Sort=True")</f>
        <v>#N/A Invalid Parameter: Interpolation value</v>
      </c>
      <c r="AJ3084" s="43" t="str">
        <f ca="1"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2"/>
        <v>#REF!</v>
      </c>
      <c r="AI3085" s="43" t="str">
        <f ca="1">_xll.BInterpol('Base IPCA'!$C$3:$C$13,'Base IPCA'!$E$3:$E$13,AH3085,"Cubic","Extrapolate=Linear","MultiX=Average","Skip=True","Sort=True")</f>
        <v>#N/A Invalid Parameter: Interpolation value</v>
      </c>
      <c r="AJ3085" s="43" t="str">
        <f ca="1"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2"/>
        <v>#REF!</v>
      </c>
      <c r="AI3086" s="43" t="str">
        <f ca="1">_xll.BInterpol('Base IPCA'!$C$3:$C$13,'Base IPCA'!$E$3:$E$13,AH3086,"Cubic","Extrapolate=Linear","MultiX=Average","Skip=True","Sort=True")</f>
        <v>#N/A Invalid Parameter: Interpolation value</v>
      </c>
      <c r="AJ3086" s="43" t="str">
        <f ca="1"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2"/>
        <v>#REF!</v>
      </c>
      <c r="AI3087" s="43" t="str">
        <f ca="1">_xll.BInterpol('Base IPCA'!$C$3:$C$13,'Base IPCA'!$E$3:$E$13,AH3087,"Cubic","Extrapolate=Linear","MultiX=Average","Skip=True","Sort=True")</f>
        <v>#N/A Invalid Parameter: Interpolation value</v>
      </c>
      <c r="AJ3087" s="43" t="str">
        <f ca="1"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2"/>
        <v>#REF!</v>
      </c>
      <c r="AI3088" s="43" t="str">
        <f ca="1">_xll.BInterpol('Base IPCA'!$C$3:$C$13,'Base IPCA'!$E$3:$E$13,AH3088,"Cubic","Extrapolate=Linear","MultiX=Average","Skip=True","Sort=True")</f>
        <v>#N/A Invalid Parameter: Interpolation value</v>
      </c>
      <c r="AJ3088" s="43" t="str">
        <f ca="1"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2"/>
        <v>#REF!</v>
      </c>
      <c r="AI3089" s="43" t="str">
        <f ca="1">_xll.BInterpol('Base IPCA'!$C$3:$C$13,'Base IPCA'!$E$3:$E$13,AH3089,"Cubic","Extrapolate=Linear","MultiX=Average","Skip=True","Sort=True")</f>
        <v>#N/A Invalid Parameter: Interpolation value</v>
      </c>
      <c r="AJ3089" s="43" t="str">
        <f ca="1"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2"/>
        <v>#REF!</v>
      </c>
      <c r="AI3090" s="43" t="str">
        <f ca="1">_xll.BInterpol('Base IPCA'!$C$3:$C$13,'Base IPCA'!$E$3:$E$13,AH3090,"Cubic","Extrapolate=Linear","MultiX=Average","Skip=True","Sort=True")</f>
        <v>#N/A Invalid Parameter: Interpolation value</v>
      </c>
      <c r="AJ3090" s="43" t="str">
        <f ca="1"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2"/>
        <v>#REF!</v>
      </c>
      <c r="AI3091" s="43" t="str">
        <f ca="1">_xll.BInterpol('Base IPCA'!$C$3:$C$13,'Base IPCA'!$E$3:$E$13,AH3091,"Cubic","Extrapolate=Linear","MultiX=Average","Skip=True","Sort=True")</f>
        <v>#N/A Invalid Parameter: Interpolation value</v>
      </c>
      <c r="AJ3091" s="43" t="str">
        <f ca="1"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2"/>
        <v>#REF!</v>
      </c>
      <c r="AI3092" s="43" t="str">
        <f ca="1">_xll.BInterpol('Base IPCA'!$C$3:$C$13,'Base IPCA'!$E$3:$E$13,AH3092,"Cubic","Extrapolate=Linear","MultiX=Average","Skip=True","Sort=True")</f>
        <v>#N/A Invalid Parameter: Interpolation value</v>
      </c>
      <c r="AJ3092" s="43" t="str">
        <f ca="1"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2"/>
        <v>#REF!</v>
      </c>
      <c r="AI3093" s="43" t="str">
        <f ca="1">_xll.BInterpol('Base IPCA'!$C$3:$C$13,'Base IPCA'!$E$3:$E$13,AH3093,"Cubic","Extrapolate=Linear","MultiX=Average","Skip=True","Sort=True")</f>
        <v>#N/A Invalid Parameter: Interpolation value</v>
      </c>
      <c r="AJ3093" s="43" t="str">
        <f ca="1"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2"/>
        <v>#REF!</v>
      </c>
      <c r="AI3094" s="43" t="str">
        <f ca="1">_xll.BInterpol('Base IPCA'!$C$3:$C$13,'Base IPCA'!$E$3:$E$13,AH3094,"Cubic","Extrapolate=Linear","MultiX=Average","Skip=True","Sort=True")</f>
        <v>#N/A Invalid Parameter: Interpolation value</v>
      </c>
      <c r="AJ3094" s="43" t="str">
        <f ca="1"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2"/>
        <v>#REF!</v>
      </c>
      <c r="AI3095" s="43" t="str">
        <f ca="1">_xll.BInterpol('Base IPCA'!$C$3:$C$13,'Base IPCA'!$E$3:$E$13,AH3095,"Cubic","Extrapolate=Linear","MultiX=Average","Skip=True","Sort=True")</f>
        <v>#N/A Invalid Parameter: Interpolation value</v>
      </c>
      <c r="AJ3095" s="43" t="str">
        <f ca="1"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2"/>
        <v>#REF!</v>
      </c>
      <c r="AI3096" s="43" t="str">
        <f ca="1">_xll.BInterpol('Base IPCA'!$C$3:$C$13,'Base IPCA'!$E$3:$E$13,AH3096,"Cubic","Extrapolate=Linear","MultiX=Average","Skip=True","Sort=True")</f>
        <v>#N/A Invalid Parameter: Interpolation value</v>
      </c>
      <c r="AJ3096" s="43" t="str">
        <f ca="1"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2"/>
        <v>#REF!</v>
      </c>
      <c r="AI3097" s="43" t="str">
        <f ca="1">_xll.BInterpol('Base IPCA'!$C$3:$C$13,'Base IPCA'!$E$3:$E$13,AH3097,"Cubic","Extrapolate=Linear","MultiX=Average","Skip=True","Sort=True")</f>
        <v>#N/A Invalid Parameter: Interpolation value</v>
      </c>
      <c r="AJ3097" s="43" t="str">
        <f ca="1"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2"/>
        <v>#REF!</v>
      </c>
      <c r="AI3098" s="43" t="str">
        <f ca="1">_xll.BInterpol('Base IPCA'!$C$3:$C$13,'Base IPCA'!$E$3:$E$13,AH3098,"Cubic","Extrapolate=Linear","MultiX=Average","Skip=True","Sort=True")</f>
        <v>#N/A Invalid Parameter: Interpolation value</v>
      </c>
      <c r="AJ3098" s="43" t="str">
        <f ca="1"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2"/>
        <v>#REF!</v>
      </c>
      <c r="AI3099" s="43" t="str">
        <f ca="1">_xll.BInterpol('Base IPCA'!$C$3:$C$13,'Base IPCA'!$E$3:$E$13,AH3099,"Cubic","Extrapolate=Linear","MultiX=Average","Skip=True","Sort=True")</f>
        <v>#N/A Invalid Parameter: Interpolation value</v>
      </c>
      <c r="AJ3099" s="43" t="str">
        <f ca="1"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2"/>
        <v>#REF!</v>
      </c>
      <c r="AI3100" s="43" t="str">
        <f ca="1">_xll.BInterpol('Base IPCA'!$C$3:$C$13,'Base IPCA'!$E$3:$E$13,AH3100,"Cubic","Extrapolate=Linear","MultiX=Average","Skip=True","Sort=True")</f>
        <v>#N/A Invalid Parameter: Interpolation value</v>
      </c>
      <c r="AJ3100" s="43" t="str">
        <f ca="1"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2"/>
        <v>#REF!</v>
      </c>
      <c r="AI3101" s="43" t="str">
        <f ca="1">_xll.BInterpol('Base IPCA'!$C$3:$C$13,'Base IPCA'!$E$3:$E$13,AH3101,"Cubic","Extrapolate=Linear","MultiX=Average","Skip=True","Sort=True")</f>
        <v>#N/A Invalid Parameter: Interpolation value</v>
      </c>
      <c r="AJ3101" s="43" t="str">
        <f ca="1"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2"/>
        <v>#REF!</v>
      </c>
      <c r="AI3102" s="43" t="str">
        <f ca="1">_xll.BInterpol('Base IPCA'!$C$3:$C$13,'Base IPCA'!$E$3:$E$13,AH3102,"Cubic","Extrapolate=Linear","MultiX=Average","Skip=True","Sort=True")</f>
        <v>#N/A Invalid Parameter: Interpolation value</v>
      </c>
      <c r="AJ3102" s="43" t="str">
        <f ca="1"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2"/>
        <v>#REF!</v>
      </c>
      <c r="AI3103" s="43" t="str">
        <f ca="1">_xll.BInterpol('Base IPCA'!$C$3:$C$13,'Base IPCA'!$E$3:$E$13,AH3103,"Cubic","Extrapolate=Linear","MultiX=Average","Skip=True","Sort=True")</f>
        <v>#N/A Invalid Parameter: Interpolation value</v>
      </c>
      <c r="AJ3103" s="43" t="str">
        <f ca="1"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2"/>
        <v>#REF!</v>
      </c>
      <c r="AI3104" s="43" t="str">
        <f ca="1">_xll.BInterpol('Base IPCA'!$C$3:$C$13,'Base IPCA'!$E$3:$E$13,AH3104,"Cubic","Extrapolate=Linear","MultiX=Average","Skip=True","Sort=True")</f>
        <v>#N/A Invalid Parameter: Interpolation value</v>
      </c>
      <c r="AJ3104" s="43" t="str">
        <f ca="1"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2"/>
        <v>#REF!</v>
      </c>
      <c r="AI3105" s="43" t="str">
        <f ca="1">_xll.BInterpol('Base IPCA'!$C$3:$C$13,'Base IPCA'!$E$3:$E$13,AH3105,"Cubic","Extrapolate=Linear","MultiX=Average","Skip=True","Sort=True")</f>
        <v>#N/A Invalid Parameter: Interpolation value</v>
      </c>
      <c r="AJ3105" s="43" t="str">
        <f ca="1"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2"/>
        <v>#REF!</v>
      </c>
      <c r="AI3106" s="43" t="str">
        <f ca="1">_xll.BInterpol('Base IPCA'!$C$3:$C$13,'Base IPCA'!$E$3:$E$13,AH3106,"Cubic","Extrapolate=Linear","MultiX=Average","Skip=True","Sort=True")</f>
        <v>#N/A Invalid Parameter: Interpolation value</v>
      </c>
      <c r="AJ3106" s="43" t="str">
        <f ca="1"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2"/>
        <v>#REF!</v>
      </c>
      <c r="AI3107" s="43" t="str">
        <f ca="1">_xll.BInterpol('Base IPCA'!$C$3:$C$13,'Base IPCA'!$E$3:$E$13,AH3107,"Cubic","Extrapolate=Linear","MultiX=Average","Skip=True","Sort=True")</f>
        <v>#N/A Invalid Parameter: Interpolation value</v>
      </c>
      <c r="AJ3107" s="43" t="str">
        <f ca="1"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2"/>
        <v>#REF!</v>
      </c>
      <c r="AI3108" s="43" t="str">
        <f ca="1">_xll.BInterpol('Base IPCA'!$C$3:$C$13,'Base IPCA'!$E$3:$E$13,AH3108,"Cubic","Extrapolate=Linear","MultiX=Average","Skip=True","Sort=True")</f>
        <v>#N/A Invalid Parameter: Interpolation value</v>
      </c>
      <c r="AJ3108" s="43" t="str">
        <f ca="1"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2"/>
        <v>#REF!</v>
      </c>
      <c r="AI3109" s="43" t="str">
        <f ca="1">_xll.BInterpol('Base IPCA'!$C$3:$C$13,'Base IPCA'!$E$3:$E$13,AH3109,"Cubic","Extrapolate=Linear","MultiX=Average","Skip=True","Sort=True")</f>
        <v>#N/A Invalid Parameter: Interpolation value</v>
      </c>
      <c r="AJ3109" s="43" t="str">
        <f ca="1"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2"/>
        <v>#REF!</v>
      </c>
      <c r="AI3110" s="43" t="str">
        <f ca="1">_xll.BInterpol('Base IPCA'!$C$3:$C$13,'Base IPCA'!$E$3:$E$13,AH3110,"Cubic","Extrapolate=Linear","MultiX=Average","Skip=True","Sort=True")</f>
        <v>#N/A Invalid Parameter: Interpolation value</v>
      </c>
      <c r="AJ3110" s="43" t="str">
        <f ca="1"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2"/>
        <v>#REF!</v>
      </c>
      <c r="AI3111" s="43" t="str">
        <f ca="1">_xll.BInterpol('Base IPCA'!$C$3:$C$13,'Base IPCA'!$E$3:$E$13,AH3111,"Cubic","Extrapolate=Linear","MultiX=Average","Skip=True","Sort=True")</f>
        <v>#N/A Invalid Parameter: Interpolation value</v>
      </c>
      <c r="AJ3111" s="43" t="str">
        <f ca="1"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2"/>
        <v>#REF!</v>
      </c>
      <c r="AI3112" s="43" t="str">
        <f ca="1">_xll.BInterpol('Base IPCA'!$C$3:$C$13,'Base IPCA'!$E$3:$E$13,AH3112,"Cubic","Extrapolate=Linear","MultiX=Average","Skip=True","Sort=True")</f>
        <v>#N/A Invalid Parameter: Interpolation value</v>
      </c>
      <c r="AJ3112" s="43" t="str">
        <f ca="1"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2"/>
        <v>#REF!</v>
      </c>
      <c r="AI3113" s="43" t="str">
        <f ca="1">_xll.BInterpol('Base IPCA'!$C$3:$C$13,'Base IPCA'!$E$3:$E$13,AH3113,"Cubic","Extrapolate=Linear","MultiX=Average","Skip=True","Sort=True")</f>
        <v>#N/A Invalid Parameter: Interpolation value</v>
      </c>
      <c r="AJ3113" s="43" t="str">
        <f ca="1"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2"/>
        <v>#REF!</v>
      </c>
      <c r="AI3114" s="43" t="str">
        <f ca="1">_xll.BInterpol('Base IPCA'!$C$3:$C$13,'Base IPCA'!$E$3:$E$13,AH3114,"Cubic","Extrapolate=Linear","MultiX=Average","Skip=True","Sort=True")</f>
        <v>#N/A Invalid Parameter: Interpolation value</v>
      </c>
      <c r="AJ3114" s="43" t="str">
        <f ca="1"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2"/>
        <v>#REF!</v>
      </c>
      <c r="AI3115" s="43" t="str">
        <f ca="1">_xll.BInterpol('Base IPCA'!$C$3:$C$13,'Base IPCA'!$E$3:$E$13,AH3115,"Cubic","Extrapolate=Linear","MultiX=Average","Skip=True","Sort=True")</f>
        <v>#N/A Invalid Parameter: Interpolation value</v>
      </c>
      <c r="AJ3115" s="43" t="str">
        <f ca="1"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2"/>
        <v>#REF!</v>
      </c>
      <c r="AI3116" s="43" t="str">
        <f ca="1">_xll.BInterpol('Base IPCA'!$C$3:$C$13,'Base IPCA'!$E$3:$E$13,AH3116,"Cubic","Extrapolate=Linear","MultiX=Average","Skip=True","Sort=True")</f>
        <v>#N/A Invalid Parameter: Interpolation value</v>
      </c>
      <c r="AJ3116" s="43" t="str">
        <f ca="1"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2"/>
        <v>#REF!</v>
      </c>
      <c r="AI3117" s="43" t="str">
        <f ca="1">_xll.BInterpol('Base IPCA'!$C$3:$C$13,'Base IPCA'!$E$3:$E$13,AH3117,"Cubic","Extrapolate=Linear","MultiX=Average","Skip=True","Sort=True")</f>
        <v>#N/A Invalid Parameter: Interpolation value</v>
      </c>
      <c r="AJ3117" s="43" t="str">
        <f ca="1"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2"/>
        <v>#REF!</v>
      </c>
      <c r="AI3118" s="43" t="str">
        <f ca="1">_xll.BInterpol('Base IPCA'!$C$3:$C$13,'Base IPCA'!$E$3:$E$13,AH3118,"Cubic","Extrapolate=Linear","MultiX=Average","Skip=True","Sort=True")</f>
        <v>#N/A Invalid Parameter: Interpolation value</v>
      </c>
      <c r="AJ3118" s="43" t="str">
        <f ca="1"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2"/>
        <v>#REF!</v>
      </c>
      <c r="AI3119" s="43" t="str">
        <f ca="1">_xll.BInterpol('Base IPCA'!$C$3:$C$13,'Base IPCA'!$E$3:$E$13,AH3119,"Cubic","Extrapolate=Linear","MultiX=Average","Skip=True","Sort=True")</f>
        <v>#N/A Invalid Parameter: Interpolation value</v>
      </c>
      <c r="AJ3119" s="43" t="str">
        <f ca="1"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2"/>
        <v>#REF!</v>
      </c>
      <c r="AI3120" s="43" t="str">
        <f ca="1">_xll.BInterpol('Base IPCA'!$C$3:$C$13,'Base IPCA'!$E$3:$E$13,AH3120,"Cubic","Extrapolate=Linear","MultiX=Average","Skip=True","Sort=True")</f>
        <v>#N/A Invalid Parameter: Interpolation value</v>
      </c>
      <c r="AJ3120" s="43" t="str">
        <f ca="1"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2"/>
        <v>#REF!</v>
      </c>
      <c r="AI3121" s="43" t="str">
        <f ca="1">_xll.BInterpol('Base IPCA'!$C$3:$C$13,'Base IPCA'!$E$3:$E$13,AH3121,"Cubic","Extrapolate=Linear","MultiX=Average","Skip=True","Sort=True")</f>
        <v>#N/A Invalid Parameter: Interpolation value</v>
      </c>
      <c r="AJ3121" s="43" t="str">
        <f ca="1"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2"/>
        <v>#REF!</v>
      </c>
      <c r="AI3122" s="43" t="str">
        <f ca="1">_xll.BInterpol('Base IPCA'!$C$3:$C$13,'Base IPCA'!$E$3:$E$13,AH3122,"Cubic","Extrapolate=Linear","MultiX=Average","Skip=True","Sort=True")</f>
        <v>#N/A Invalid Parameter: Interpolation value</v>
      </c>
      <c r="AJ3122" s="43" t="str">
        <f ca="1"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2"/>
        <v>#REF!</v>
      </c>
      <c r="AI3123" s="43" t="str">
        <f ca="1">_xll.BInterpol('Base IPCA'!$C$3:$C$13,'Base IPCA'!$E$3:$E$13,AH3123,"Cubic","Extrapolate=Linear","MultiX=Average","Skip=True","Sort=True")</f>
        <v>#N/A Invalid Parameter: Interpolation value</v>
      </c>
      <c r="AJ3123" s="43" t="str">
        <f ca="1"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2"/>
        <v>#REF!</v>
      </c>
      <c r="AI3124" s="43" t="str">
        <f ca="1">_xll.BInterpol('Base IPCA'!$C$3:$C$13,'Base IPCA'!$E$3:$E$13,AH3124,"Cubic","Extrapolate=Linear","MultiX=Average","Skip=True","Sort=True")</f>
        <v>#N/A Invalid Parameter: Interpolation value</v>
      </c>
      <c r="AJ3124" s="43" t="str">
        <f ca="1"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2"/>
        <v>#REF!</v>
      </c>
      <c r="AI3125" s="43" t="str">
        <f ca="1">_xll.BInterpol('Base IPCA'!$C$3:$C$13,'Base IPCA'!$E$3:$E$13,AH3125,"Cubic","Extrapolate=Linear","MultiX=Average","Skip=True","Sort=True")</f>
        <v>#N/A Invalid Parameter: Interpolation value</v>
      </c>
      <c r="AJ3125" s="43" t="str">
        <f ca="1"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2"/>
        <v>#REF!</v>
      </c>
      <c r="AI3126" s="43" t="str">
        <f ca="1">_xll.BInterpol('Base IPCA'!$C$3:$C$13,'Base IPCA'!$E$3:$E$13,AH3126,"Cubic","Extrapolate=Linear","MultiX=Average","Skip=True","Sort=True")</f>
        <v>#N/A Invalid Parameter: Interpolation value</v>
      </c>
      <c r="AJ3126" s="43" t="str">
        <f ca="1"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2"/>
        <v>#REF!</v>
      </c>
      <c r="AI3127" s="43" t="str">
        <f ca="1">_xll.BInterpol('Base IPCA'!$C$3:$C$13,'Base IPCA'!$E$3:$E$13,AH3127,"Cubic","Extrapolate=Linear","MultiX=Average","Skip=True","Sort=True")</f>
        <v>#N/A Invalid Parameter: Interpolation value</v>
      </c>
      <c r="AJ3127" s="43" t="str">
        <f ca="1"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2"/>
        <v>#REF!</v>
      </c>
      <c r="AI3128" s="43" t="str">
        <f ca="1">_xll.BInterpol('Base IPCA'!$C$3:$C$13,'Base IPCA'!$E$3:$E$13,AH3128,"Cubic","Extrapolate=Linear","MultiX=Average","Skip=True","Sort=True")</f>
        <v>#N/A Invalid Parameter: Interpolation value</v>
      </c>
      <c r="AJ3128" s="43" t="str">
        <f ca="1"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2"/>
        <v>#REF!</v>
      </c>
      <c r="AI3129" s="43" t="str">
        <f ca="1">_xll.BInterpol('Base IPCA'!$C$3:$C$13,'Base IPCA'!$E$3:$E$13,AH3129,"Cubic","Extrapolate=Linear","MultiX=Average","Skip=True","Sort=True")</f>
        <v>#N/A Invalid Parameter: Interpolation value</v>
      </c>
      <c r="AJ3129" s="43" t="str">
        <f ca="1"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2"/>
        <v>#REF!</v>
      </c>
      <c r="AI3130" s="43" t="str">
        <f ca="1">_xll.BInterpol('Base IPCA'!$C$3:$C$13,'Base IPCA'!$E$3:$E$13,AH3130,"Cubic","Extrapolate=Linear","MultiX=Average","Skip=True","Sort=True")</f>
        <v>#N/A Invalid Parameter: Interpolation value</v>
      </c>
      <c r="AJ3130" s="43" t="str">
        <f ca="1"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2"/>
        <v>#REF!</v>
      </c>
      <c r="AI3131" s="43" t="str">
        <f ca="1">_xll.BInterpol('Base IPCA'!$C$3:$C$13,'Base IPCA'!$E$3:$E$13,AH3131,"Cubic","Extrapolate=Linear","MultiX=Average","Skip=True","Sort=True")</f>
        <v>#N/A Invalid Parameter: Interpolation value</v>
      </c>
      <c r="AJ3131" s="43" t="str">
        <f ca="1"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2"/>
        <v>#REF!</v>
      </c>
      <c r="AI3132" s="43" t="str">
        <f ca="1">_xll.BInterpol('Base IPCA'!$C$3:$C$13,'Base IPCA'!$E$3:$E$13,AH3132,"Cubic","Extrapolate=Linear","MultiX=Average","Skip=True","Sort=True")</f>
        <v>#N/A Invalid Parameter: Interpolation value</v>
      </c>
      <c r="AJ3132" s="43" t="str">
        <f ca="1"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2"/>
        <v>#REF!</v>
      </c>
      <c r="AI3133" s="43" t="str">
        <f ca="1">_xll.BInterpol('Base IPCA'!$C$3:$C$13,'Base IPCA'!$E$3:$E$13,AH3133,"Cubic","Extrapolate=Linear","MultiX=Average","Skip=True","Sort=True")</f>
        <v>#N/A Invalid Parameter: Interpolation value</v>
      </c>
      <c r="AJ3133" s="43" t="str">
        <f ca="1"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2"/>
        <v>#REF!</v>
      </c>
      <c r="AI3134" s="43" t="str">
        <f ca="1">_xll.BInterpol('Base IPCA'!$C$3:$C$13,'Base IPCA'!$E$3:$E$13,AH3134,"Cubic","Extrapolate=Linear","MultiX=Average","Skip=True","Sort=True")</f>
        <v>#N/A Invalid Parameter: Interpolation value</v>
      </c>
      <c r="AJ3134" s="43" t="str">
        <f ca="1"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2"/>
        <v>#REF!</v>
      </c>
      <c r="AI3135" s="43" t="str">
        <f ca="1">_xll.BInterpol('Base IPCA'!$C$3:$C$13,'Base IPCA'!$E$3:$E$13,AH3135,"Cubic","Extrapolate=Linear","MultiX=Average","Skip=True","Sort=True")</f>
        <v>#N/A Invalid Parameter: Interpolation value</v>
      </c>
      <c r="AJ3135" s="43" t="str">
        <f ca="1"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2"/>
        <v>#REF!</v>
      </c>
      <c r="AI3136" s="43" t="str">
        <f ca="1">_xll.BInterpol('Base IPCA'!$C$3:$C$13,'Base IPCA'!$E$3:$E$13,AH3136,"Cubic","Extrapolate=Linear","MultiX=Average","Skip=True","Sort=True")</f>
        <v>#N/A Invalid Parameter: Interpolation value</v>
      </c>
      <c r="AJ3136" s="43" t="str">
        <f ca="1"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2"/>
        <v>#REF!</v>
      </c>
      <c r="AI3137" s="43" t="str">
        <f ca="1">_xll.BInterpol('Base IPCA'!$C$3:$C$13,'Base IPCA'!$E$3:$E$13,AH3137,"Cubic","Extrapolate=Linear","MultiX=Average","Skip=True","Sort=True")</f>
        <v>#N/A Invalid Parameter: Interpolation value</v>
      </c>
      <c r="AJ3137" s="43" t="str">
        <f ca="1"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2"/>
        <v>#REF!</v>
      </c>
      <c r="AI3138" s="43" t="str">
        <f ca="1">_xll.BInterpol('Base IPCA'!$C$3:$C$13,'Base IPCA'!$E$3:$E$13,AH3138,"Cubic","Extrapolate=Linear","MultiX=Average","Skip=True","Sort=True")</f>
        <v>#N/A Invalid Parameter: Interpolation value</v>
      </c>
      <c r="AJ3138" s="43" t="str">
        <f ca="1"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2"/>
        <v>#REF!</v>
      </c>
      <c r="AI3139" s="43" t="str">
        <f ca="1">_xll.BInterpol('Base IPCA'!$C$3:$C$13,'Base IPCA'!$E$3:$E$13,AH3139,"Cubic","Extrapolate=Linear","MultiX=Average","Skip=True","Sort=True")</f>
        <v>#N/A Invalid Parameter: Interpolation value</v>
      </c>
      <c r="AJ3139" s="43" t="str">
        <f ca="1"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2"/>
        <v>#REF!</v>
      </c>
      <c r="AI3140" s="43" t="str">
        <f ca="1">_xll.BInterpol('Base IPCA'!$C$3:$C$13,'Base IPCA'!$E$3:$E$13,AH3140,"Cubic","Extrapolate=Linear","MultiX=Average","Skip=True","Sort=True")</f>
        <v>#N/A Invalid Parameter: Interpolation value</v>
      </c>
      <c r="AJ3140" s="43" t="str">
        <f ca="1"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2"/>
        <v>#REF!</v>
      </c>
      <c r="AI3141" s="43" t="str">
        <f ca="1">_xll.BInterpol('Base IPCA'!$C$3:$C$13,'Base IPCA'!$E$3:$E$13,AH3141,"Cubic","Extrapolate=Linear","MultiX=Average","Skip=True","Sort=True")</f>
        <v>#N/A Invalid Parameter: Interpolation value</v>
      </c>
      <c r="AJ3141" s="43" t="str">
        <f ca="1"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3">AH3141+1</f>
        <v>#REF!</v>
      </c>
      <c r="AI3142" s="43" t="str">
        <f ca="1">_xll.BInterpol('Base IPCA'!$C$3:$C$13,'Base IPCA'!$E$3:$E$13,AH3142,"Cubic","Extrapolate=Linear","MultiX=Average","Skip=True","Sort=True")</f>
        <v>#N/A Invalid Parameter: Interpolation value</v>
      </c>
      <c r="AJ3142" s="43" t="str">
        <f ca="1"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3"/>
        <v>#REF!</v>
      </c>
      <c r="AI3143" s="43" t="str">
        <f ca="1">_xll.BInterpol('Base IPCA'!$C$3:$C$13,'Base IPCA'!$E$3:$E$13,AH3143,"Cubic","Extrapolate=Linear","MultiX=Average","Skip=True","Sort=True")</f>
        <v>#N/A Invalid Parameter: Interpolation value</v>
      </c>
      <c r="AJ3143" s="43" t="str">
        <f ca="1"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3"/>
        <v>#REF!</v>
      </c>
      <c r="AI3144" s="43" t="str">
        <f ca="1">_xll.BInterpol('Base IPCA'!$C$3:$C$13,'Base IPCA'!$E$3:$E$13,AH3144,"Cubic","Extrapolate=Linear","MultiX=Average","Skip=True","Sort=True")</f>
        <v>#N/A Invalid Parameter: Interpolation value</v>
      </c>
      <c r="AJ3144" s="43" t="str">
        <f ca="1"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3"/>
        <v>#REF!</v>
      </c>
      <c r="AI3145" s="43" t="str">
        <f ca="1">_xll.BInterpol('Base IPCA'!$C$3:$C$13,'Base IPCA'!$E$3:$E$13,AH3145,"Cubic","Extrapolate=Linear","MultiX=Average","Skip=True","Sort=True")</f>
        <v>#N/A Invalid Parameter: Interpolation value</v>
      </c>
      <c r="AJ3145" s="43" t="str">
        <f ca="1"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3"/>
        <v>#REF!</v>
      </c>
      <c r="AI3146" s="43" t="str">
        <f ca="1">_xll.BInterpol('Base IPCA'!$C$3:$C$13,'Base IPCA'!$E$3:$E$13,AH3146,"Cubic","Extrapolate=Linear","MultiX=Average","Skip=True","Sort=True")</f>
        <v>#N/A Invalid Parameter: Interpolation value</v>
      </c>
      <c r="AJ3146" s="43" t="str">
        <f ca="1"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3"/>
        <v>#REF!</v>
      </c>
      <c r="AI3147" s="43" t="str">
        <f ca="1">_xll.BInterpol('Base IPCA'!$C$3:$C$13,'Base IPCA'!$E$3:$E$13,AH3147,"Cubic","Extrapolate=Linear","MultiX=Average","Skip=True","Sort=True")</f>
        <v>#N/A Invalid Parameter: Interpolation value</v>
      </c>
      <c r="AJ3147" s="43" t="str">
        <f ca="1"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3"/>
        <v>#REF!</v>
      </c>
      <c r="AI3148" s="43" t="str">
        <f ca="1">_xll.BInterpol('Base IPCA'!$C$3:$C$13,'Base IPCA'!$E$3:$E$13,AH3148,"Cubic","Extrapolate=Linear","MultiX=Average","Skip=True","Sort=True")</f>
        <v>#N/A Invalid Parameter: Interpolation value</v>
      </c>
      <c r="AJ3148" s="43" t="str">
        <f ca="1"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3"/>
        <v>#REF!</v>
      </c>
      <c r="AI3149" s="43" t="str">
        <f ca="1">_xll.BInterpol('Base IPCA'!$C$3:$C$13,'Base IPCA'!$E$3:$E$13,AH3149,"Cubic","Extrapolate=Linear","MultiX=Average","Skip=True","Sort=True")</f>
        <v>#N/A Invalid Parameter: Interpolation value</v>
      </c>
      <c r="AJ3149" s="43" t="str">
        <f ca="1"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3"/>
        <v>#REF!</v>
      </c>
      <c r="AI3150" s="43" t="str">
        <f ca="1">_xll.BInterpol('Base IPCA'!$C$3:$C$13,'Base IPCA'!$E$3:$E$13,AH3150,"Cubic","Extrapolate=Linear","MultiX=Average","Skip=True","Sort=True")</f>
        <v>#N/A Invalid Parameter: Interpolation value</v>
      </c>
      <c r="AJ3150" s="43" t="str">
        <f ca="1"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3"/>
        <v>#REF!</v>
      </c>
      <c r="AI3151" s="43" t="str">
        <f ca="1">_xll.BInterpol('Base IPCA'!$C$3:$C$13,'Base IPCA'!$E$3:$E$13,AH3151,"Cubic","Extrapolate=Linear","MultiX=Average","Skip=True","Sort=True")</f>
        <v>#N/A Invalid Parameter: Interpolation value</v>
      </c>
      <c r="AJ3151" s="43" t="str">
        <f ca="1"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3"/>
        <v>#REF!</v>
      </c>
      <c r="AI3152" s="43" t="str">
        <f ca="1">_xll.BInterpol('Base IPCA'!$C$3:$C$13,'Base IPCA'!$E$3:$E$13,AH3152,"Cubic","Extrapolate=Linear","MultiX=Average","Skip=True","Sort=True")</f>
        <v>#N/A Invalid Parameter: Interpolation value</v>
      </c>
      <c r="AJ3152" s="43" t="str">
        <f ca="1"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3"/>
        <v>#REF!</v>
      </c>
      <c r="AI3153" s="43" t="str">
        <f ca="1">_xll.BInterpol('Base IPCA'!$C$3:$C$13,'Base IPCA'!$E$3:$E$13,AH3153,"Cubic","Extrapolate=Linear","MultiX=Average","Skip=True","Sort=True")</f>
        <v>#N/A Invalid Parameter: Interpolation value</v>
      </c>
      <c r="AJ3153" s="43" t="str">
        <f ca="1"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3"/>
        <v>#REF!</v>
      </c>
      <c r="AI3154" s="43" t="str">
        <f ca="1">_xll.BInterpol('Base IPCA'!$C$3:$C$13,'Base IPCA'!$E$3:$E$13,AH3154,"Cubic","Extrapolate=Linear","MultiX=Average","Skip=True","Sort=True")</f>
        <v>#N/A Invalid Parameter: Interpolation value</v>
      </c>
      <c r="AJ3154" s="43" t="str">
        <f ca="1"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3"/>
        <v>#REF!</v>
      </c>
      <c r="AI3155" s="43" t="str">
        <f ca="1">_xll.BInterpol('Base IPCA'!$C$3:$C$13,'Base IPCA'!$E$3:$E$13,AH3155,"Cubic","Extrapolate=Linear","MultiX=Average","Skip=True","Sort=True")</f>
        <v>#N/A Invalid Parameter: Interpolation value</v>
      </c>
      <c r="AJ3155" s="43" t="str">
        <f ca="1"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3"/>
        <v>#REF!</v>
      </c>
      <c r="AI3156" s="43" t="str">
        <f ca="1">_xll.BInterpol('Base IPCA'!$C$3:$C$13,'Base IPCA'!$E$3:$E$13,AH3156,"Cubic","Extrapolate=Linear","MultiX=Average","Skip=True","Sort=True")</f>
        <v>#N/A Invalid Parameter: Interpolation value</v>
      </c>
      <c r="AJ3156" s="43" t="str">
        <f ca="1"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3"/>
        <v>#REF!</v>
      </c>
      <c r="AI3157" s="43" t="str">
        <f ca="1">_xll.BInterpol('Base IPCA'!$C$3:$C$13,'Base IPCA'!$E$3:$E$13,AH3157,"Cubic","Extrapolate=Linear","MultiX=Average","Skip=True","Sort=True")</f>
        <v>#N/A Invalid Parameter: Interpolation value</v>
      </c>
      <c r="AJ3157" s="43" t="str">
        <f ca="1"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3"/>
        <v>#REF!</v>
      </c>
      <c r="AI3158" s="43" t="str">
        <f ca="1">_xll.BInterpol('Base IPCA'!$C$3:$C$13,'Base IPCA'!$E$3:$E$13,AH3158,"Cubic","Extrapolate=Linear","MultiX=Average","Skip=True","Sort=True")</f>
        <v>#N/A Invalid Parameter: Interpolation value</v>
      </c>
      <c r="AJ3158" s="43" t="str">
        <f ca="1"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3"/>
        <v>#REF!</v>
      </c>
      <c r="AI3159" s="43" t="str">
        <f ca="1">_xll.BInterpol('Base IPCA'!$C$3:$C$13,'Base IPCA'!$E$3:$E$13,AH3159,"Cubic","Extrapolate=Linear","MultiX=Average","Skip=True","Sort=True")</f>
        <v>#N/A Invalid Parameter: Interpolation value</v>
      </c>
      <c r="AJ3159" s="43" t="str">
        <f ca="1"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3"/>
        <v>#REF!</v>
      </c>
      <c r="AI3160" s="43" t="str">
        <f ca="1">_xll.BInterpol('Base IPCA'!$C$3:$C$13,'Base IPCA'!$E$3:$E$13,AH3160,"Cubic","Extrapolate=Linear","MultiX=Average","Skip=True","Sort=True")</f>
        <v>#N/A Invalid Parameter: Interpolation value</v>
      </c>
      <c r="AJ3160" s="43" t="str">
        <f ca="1"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3"/>
        <v>#REF!</v>
      </c>
      <c r="AI3161" s="43" t="str">
        <f ca="1">_xll.BInterpol('Base IPCA'!$C$3:$C$13,'Base IPCA'!$E$3:$E$13,AH3161,"Cubic","Extrapolate=Linear","MultiX=Average","Skip=True","Sort=True")</f>
        <v>#N/A Invalid Parameter: Interpolation value</v>
      </c>
      <c r="AJ3161" s="43" t="str">
        <f ca="1"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3"/>
        <v>#REF!</v>
      </c>
      <c r="AI3162" s="43" t="str">
        <f ca="1">_xll.BInterpol('Base IPCA'!$C$3:$C$13,'Base IPCA'!$E$3:$E$13,AH3162,"Cubic","Extrapolate=Linear","MultiX=Average","Skip=True","Sort=True")</f>
        <v>#N/A Invalid Parameter: Interpolation value</v>
      </c>
      <c r="AJ3162" s="43" t="str">
        <f ca="1"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3"/>
        <v>#REF!</v>
      </c>
      <c r="AI3163" s="43" t="str">
        <f ca="1">_xll.BInterpol('Base IPCA'!$C$3:$C$13,'Base IPCA'!$E$3:$E$13,AH3163,"Cubic","Extrapolate=Linear","MultiX=Average","Skip=True","Sort=True")</f>
        <v>#N/A Invalid Parameter: Interpolation value</v>
      </c>
      <c r="AJ3163" s="43" t="str">
        <f ca="1"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3"/>
        <v>#REF!</v>
      </c>
      <c r="AI3164" s="43" t="str">
        <f ca="1">_xll.BInterpol('Base IPCA'!$C$3:$C$13,'Base IPCA'!$E$3:$E$13,AH3164,"Cubic","Extrapolate=Linear","MultiX=Average","Skip=True","Sort=True")</f>
        <v>#N/A Invalid Parameter: Interpolation value</v>
      </c>
      <c r="AJ3164" s="43" t="str">
        <f ca="1"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3"/>
        <v>#REF!</v>
      </c>
      <c r="AI3165" s="43" t="str">
        <f ca="1">_xll.BInterpol('Base IPCA'!$C$3:$C$13,'Base IPCA'!$E$3:$E$13,AH3165,"Cubic","Extrapolate=Linear","MultiX=Average","Skip=True","Sort=True")</f>
        <v>#N/A Invalid Parameter: Interpolation value</v>
      </c>
      <c r="AJ3165" s="43" t="str">
        <f ca="1"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3"/>
        <v>#REF!</v>
      </c>
      <c r="AI3166" s="43" t="str">
        <f ca="1">_xll.BInterpol('Base IPCA'!$C$3:$C$13,'Base IPCA'!$E$3:$E$13,AH3166,"Cubic","Extrapolate=Linear","MultiX=Average","Skip=True","Sort=True")</f>
        <v>#N/A Invalid Parameter: Interpolation value</v>
      </c>
      <c r="AJ3166" s="43" t="str">
        <f ca="1"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3"/>
        <v>#REF!</v>
      </c>
      <c r="AI3167" s="43" t="str">
        <f ca="1">_xll.BInterpol('Base IPCA'!$C$3:$C$13,'Base IPCA'!$E$3:$E$13,AH3167,"Cubic","Extrapolate=Linear","MultiX=Average","Skip=True","Sort=True")</f>
        <v>#N/A Invalid Parameter: Interpolation value</v>
      </c>
      <c r="AJ3167" s="43" t="str">
        <f ca="1"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3"/>
        <v>#REF!</v>
      </c>
      <c r="AI3168" s="43" t="str">
        <f ca="1">_xll.BInterpol('Base IPCA'!$C$3:$C$13,'Base IPCA'!$E$3:$E$13,AH3168,"Cubic","Extrapolate=Linear","MultiX=Average","Skip=True","Sort=True")</f>
        <v>#N/A Invalid Parameter: Interpolation value</v>
      </c>
      <c r="AJ3168" s="43" t="str">
        <f ca="1"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3"/>
        <v>#REF!</v>
      </c>
      <c r="AI3169" s="43" t="str">
        <f ca="1">_xll.BInterpol('Base IPCA'!$C$3:$C$13,'Base IPCA'!$E$3:$E$13,AH3169,"Cubic","Extrapolate=Linear","MultiX=Average","Skip=True","Sort=True")</f>
        <v>#N/A Invalid Parameter: Interpolation value</v>
      </c>
      <c r="AJ3169" s="43" t="str">
        <f ca="1"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3"/>
        <v>#REF!</v>
      </c>
      <c r="AI3170" s="43" t="str">
        <f ca="1">_xll.BInterpol('Base IPCA'!$C$3:$C$13,'Base IPCA'!$E$3:$E$13,AH3170,"Cubic","Extrapolate=Linear","MultiX=Average","Skip=True","Sort=True")</f>
        <v>#N/A Invalid Parameter: Interpolation value</v>
      </c>
      <c r="AJ3170" s="43" t="str">
        <f ca="1"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3"/>
        <v>#REF!</v>
      </c>
      <c r="AI3171" s="43" t="str">
        <f ca="1">_xll.BInterpol('Base IPCA'!$C$3:$C$13,'Base IPCA'!$E$3:$E$13,AH3171,"Cubic","Extrapolate=Linear","MultiX=Average","Skip=True","Sort=True")</f>
        <v>#N/A Invalid Parameter: Interpolation value</v>
      </c>
      <c r="AJ3171" s="43" t="str">
        <f ca="1"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3"/>
        <v>#REF!</v>
      </c>
      <c r="AI3172" s="43" t="str">
        <f ca="1">_xll.BInterpol('Base IPCA'!$C$3:$C$13,'Base IPCA'!$E$3:$E$13,AH3172,"Cubic","Extrapolate=Linear","MultiX=Average","Skip=True","Sort=True")</f>
        <v>#N/A Invalid Parameter: Interpolation value</v>
      </c>
      <c r="AJ3172" s="43" t="str">
        <f ca="1"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3"/>
        <v>#REF!</v>
      </c>
      <c r="AI3173" s="43" t="str">
        <f ca="1">_xll.BInterpol('Base IPCA'!$C$3:$C$13,'Base IPCA'!$E$3:$E$13,AH3173,"Cubic","Extrapolate=Linear","MultiX=Average","Skip=True","Sort=True")</f>
        <v>#N/A Invalid Parameter: Interpolation value</v>
      </c>
      <c r="AJ3173" s="43" t="str">
        <f ca="1"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3"/>
        <v>#REF!</v>
      </c>
      <c r="AI3174" s="43" t="str">
        <f ca="1">_xll.BInterpol('Base IPCA'!$C$3:$C$13,'Base IPCA'!$E$3:$E$13,AH3174,"Cubic","Extrapolate=Linear","MultiX=Average","Skip=True","Sort=True")</f>
        <v>#N/A Invalid Parameter: Interpolation value</v>
      </c>
      <c r="AJ3174" s="43" t="str">
        <f ca="1"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3"/>
        <v>#REF!</v>
      </c>
      <c r="AI3175" s="43" t="str">
        <f ca="1">_xll.BInterpol('Base IPCA'!$C$3:$C$13,'Base IPCA'!$E$3:$E$13,AH3175,"Cubic","Extrapolate=Linear","MultiX=Average","Skip=True","Sort=True")</f>
        <v>#N/A Invalid Parameter: Interpolation value</v>
      </c>
      <c r="AJ3175" s="43" t="str">
        <f ca="1"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3"/>
        <v>#REF!</v>
      </c>
      <c r="AI3176" s="43" t="str">
        <f ca="1">_xll.BInterpol('Base IPCA'!$C$3:$C$13,'Base IPCA'!$E$3:$E$13,AH3176,"Cubic","Extrapolate=Linear","MultiX=Average","Skip=True","Sort=True")</f>
        <v>#N/A Invalid Parameter: Interpolation value</v>
      </c>
      <c r="AJ3176" s="43" t="str">
        <f ca="1"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3"/>
        <v>#REF!</v>
      </c>
      <c r="AI3177" s="43" t="str">
        <f ca="1">_xll.BInterpol('Base IPCA'!$C$3:$C$13,'Base IPCA'!$E$3:$E$13,AH3177,"Cubic","Extrapolate=Linear","MultiX=Average","Skip=True","Sort=True")</f>
        <v>#N/A Invalid Parameter: Interpolation value</v>
      </c>
      <c r="AJ3177" s="43" t="str">
        <f ca="1"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3"/>
        <v>#REF!</v>
      </c>
      <c r="AI3178" s="43" t="str">
        <f ca="1">_xll.BInterpol('Base IPCA'!$C$3:$C$13,'Base IPCA'!$E$3:$E$13,AH3178,"Cubic","Extrapolate=Linear","MultiX=Average","Skip=True","Sort=True")</f>
        <v>#N/A Invalid Parameter: Interpolation value</v>
      </c>
      <c r="AJ3178" s="43" t="str">
        <f ca="1"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3"/>
        <v>#REF!</v>
      </c>
      <c r="AI3179" s="43" t="str">
        <f ca="1">_xll.BInterpol('Base IPCA'!$C$3:$C$13,'Base IPCA'!$E$3:$E$13,AH3179,"Cubic","Extrapolate=Linear","MultiX=Average","Skip=True","Sort=True")</f>
        <v>#N/A Invalid Parameter: Interpolation value</v>
      </c>
      <c r="AJ3179" s="43" t="str">
        <f ca="1"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3"/>
        <v>#REF!</v>
      </c>
      <c r="AI3180" s="43" t="str">
        <f ca="1">_xll.BInterpol('Base IPCA'!$C$3:$C$13,'Base IPCA'!$E$3:$E$13,AH3180,"Cubic","Extrapolate=Linear","MultiX=Average","Skip=True","Sort=True")</f>
        <v>#N/A Invalid Parameter: Interpolation value</v>
      </c>
      <c r="AJ3180" s="43" t="str">
        <f ca="1"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3"/>
        <v>#REF!</v>
      </c>
      <c r="AI3181" s="43" t="str">
        <f ca="1">_xll.BInterpol('Base IPCA'!$C$3:$C$13,'Base IPCA'!$E$3:$E$13,AH3181,"Cubic","Extrapolate=Linear","MultiX=Average","Skip=True","Sort=True")</f>
        <v>#N/A Invalid Parameter: Interpolation value</v>
      </c>
      <c r="AJ3181" s="43" t="str">
        <f ca="1"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3"/>
        <v>#REF!</v>
      </c>
      <c r="AI3182" s="43" t="str">
        <f ca="1">_xll.BInterpol('Base IPCA'!$C$3:$C$13,'Base IPCA'!$E$3:$E$13,AH3182,"Cubic","Extrapolate=Linear","MultiX=Average","Skip=True","Sort=True")</f>
        <v>#N/A Invalid Parameter: Interpolation value</v>
      </c>
      <c r="AJ3182" s="43" t="str">
        <f ca="1"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3"/>
        <v>#REF!</v>
      </c>
      <c r="AI3183" s="43" t="str">
        <f ca="1">_xll.BInterpol('Base IPCA'!$C$3:$C$13,'Base IPCA'!$E$3:$E$13,AH3183,"Cubic","Extrapolate=Linear","MultiX=Average","Skip=True","Sort=True")</f>
        <v>#N/A Invalid Parameter: Interpolation value</v>
      </c>
      <c r="AJ3183" s="43" t="str">
        <f ca="1"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3"/>
        <v>#REF!</v>
      </c>
      <c r="AI3184" s="43" t="str">
        <f ca="1">_xll.BInterpol('Base IPCA'!$C$3:$C$13,'Base IPCA'!$E$3:$E$13,AH3184,"Cubic","Extrapolate=Linear","MultiX=Average","Skip=True","Sort=True")</f>
        <v>#N/A Invalid Parameter: Interpolation value</v>
      </c>
      <c r="AJ3184" s="43" t="str">
        <f ca="1"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3"/>
        <v>#REF!</v>
      </c>
      <c r="AI3185" s="43" t="str">
        <f ca="1">_xll.BInterpol('Base IPCA'!$C$3:$C$13,'Base IPCA'!$E$3:$E$13,AH3185,"Cubic","Extrapolate=Linear","MultiX=Average","Skip=True","Sort=True")</f>
        <v>#N/A Invalid Parameter: Interpolation value</v>
      </c>
      <c r="AJ3185" s="43" t="str">
        <f ca="1"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3"/>
        <v>#REF!</v>
      </c>
      <c r="AI3186" s="43" t="str">
        <f ca="1">_xll.BInterpol('Base IPCA'!$C$3:$C$13,'Base IPCA'!$E$3:$E$13,AH3186,"Cubic","Extrapolate=Linear","MultiX=Average","Skip=True","Sort=True")</f>
        <v>#N/A Invalid Parameter: Interpolation value</v>
      </c>
      <c r="AJ3186" s="43" t="str">
        <f ca="1"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3"/>
        <v>#REF!</v>
      </c>
      <c r="AI3187" s="43" t="str">
        <f ca="1">_xll.BInterpol('Base IPCA'!$C$3:$C$13,'Base IPCA'!$E$3:$E$13,AH3187,"Cubic","Extrapolate=Linear","MultiX=Average","Skip=True","Sort=True")</f>
        <v>#N/A Invalid Parameter: Interpolation value</v>
      </c>
      <c r="AJ3187" s="43" t="str">
        <f ca="1"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3"/>
        <v>#REF!</v>
      </c>
      <c r="AI3188" s="43" t="str">
        <f ca="1">_xll.BInterpol('Base IPCA'!$C$3:$C$13,'Base IPCA'!$E$3:$E$13,AH3188,"Cubic","Extrapolate=Linear","MultiX=Average","Skip=True","Sort=True")</f>
        <v>#N/A Invalid Parameter: Interpolation value</v>
      </c>
      <c r="AJ3188" s="43" t="str">
        <f ca="1"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3"/>
        <v>#REF!</v>
      </c>
      <c r="AI3189" s="43" t="str">
        <f ca="1">_xll.BInterpol('Base IPCA'!$C$3:$C$13,'Base IPCA'!$E$3:$E$13,AH3189,"Cubic","Extrapolate=Linear","MultiX=Average","Skip=True","Sort=True")</f>
        <v>#N/A Invalid Parameter: Interpolation value</v>
      </c>
      <c r="AJ3189" s="43" t="str">
        <f ca="1"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3"/>
        <v>#REF!</v>
      </c>
      <c r="AI3190" s="43" t="str">
        <f ca="1">_xll.BInterpol('Base IPCA'!$C$3:$C$13,'Base IPCA'!$E$3:$E$13,AH3190,"Cubic","Extrapolate=Linear","MultiX=Average","Skip=True","Sort=True")</f>
        <v>#N/A Invalid Parameter: Interpolation value</v>
      </c>
      <c r="AJ3190" s="43" t="str">
        <f ca="1"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3"/>
        <v>#REF!</v>
      </c>
      <c r="AI3191" s="43" t="str">
        <f ca="1">_xll.BInterpol('Base IPCA'!$C$3:$C$13,'Base IPCA'!$E$3:$E$13,AH3191,"Cubic","Extrapolate=Linear","MultiX=Average","Skip=True","Sort=True")</f>
        <v>#N/A Invalid Parameter: Interpolation value</v>
      </c>
      <c r="AJ3191" s="43" t="str">
        <f ca="1"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3"/>
        <v>#REF!</v>
      </c>
      <c r="AI3192" s="43" t="str">
        <f ca="1">_xll.BInterpol('Base IPCA'!$C$3:$C$13,'Base IPCA'!$E$3:$E$13,AH3192,"Cubic","Extrapolate=Linear","MultiX=Average","Skip=True","Sort=True")</f>
        <v>#N/A Invalid Parameter: Interpolation value</v>
      </c>
      <c r="AJ3192" s="43" t="str">
        <f ca="1"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3"/>
        <v>#REF!</v>
      </c>
      <c r="AI3193" s="43" t="str">
        <f ca="1">_xll.BInterpol('Base IPCA'!$C$3:$C$13,'Base IPCA'!$E$3:$E$13,AH3193,"Cubic","Extrapolate=Linear","MultiX=Average","Skip=True","Sort=True")</f>
        <v>#N/A Invalid Parameter: Interpolation value</v>
      </c>
      <c r="AJ3193" s="43" t="str">
        <f ca="1"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3"/>
        <v>#REF!</v>
      </c>
      <c r="AI3194" s="43" t="str">
        <f ca="1">_xll.BInterpol('Base IPCA'!$C$3:$C$13,'Base IPCA'!$E$3:$E$13,AH3194,"Cubic","Extrapolate=Linear","MultiX=Average","Skip=True","Sort=True")</f>
        <v>#N/A Invalid Parameter: Interpolation value</v>
      </c>
      <c r="AJ3194" s="43" t="str">
        <f ca="1"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3"/>
        <v>#REF!</v>
      </c>
      <c r="AI3195" s="43" t="str">
        <f ca="1">_xll.BInterpol('Base IPCA'!$C$3:$C$13,'Base IPCA'!$E$3:$E$13,AH3195,"Cubic","Extrapolate=Linear","MultiX=Average","Skip=True","Sort=True")</f>
        <v>#N/A Invalid Parameter: Interpolation value</v>
      </c>
      <c r="AJ3195" s="43" t="str">
        <f ca="1"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3"/>
        <v>#REF!</v>
      </c>
      <c r="AI3196" s="43" t="str">
        <f ca="1">_xll.BInterpol('Base IPCA'!$C$3:$C$13,'Base IPCA'!$E$3:$E$13,AH3196,"Cubic","Extrapolate=Linear","MultiX=Average","Skip=True","Sort=True")</f>
        <v>#N/A Invalid Parameter: Interpolation value</v>
      </c>
      <c r="AJ3196" s="43" t="str">
        <f ca="1"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3"/>
        <v>#REF!</v>
      </c>
      <c r="AI3197" s="43" t="str">
        <f ca="1">_xll.BInterpol('Base IPCA'!$C$3:$C$13,'Base IPCA'!$E$3:$E$13,AH3197,"Cubic","Extrapolate=Linear","MultiX=Average","Skip=True","Sort=True")</f>
        <v>#N/A Invalid Parameter: Interpolation value</v>
      </c>
      <c r="AJ3197" s="43" t="str">
        <f ca="1"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3"/>
        <v>#REF!</v>
      </c>
      <c r="AI3198" s="43" t="str">
        <f ca="1">_xll.BInterpol('Base IPCA'!$C$3:$C$13,'Base IPCA'!$E$3:$E$13,AH3198,"Cubic","Extrapolate=Linear","MultiX=Average","Skip=True","Sort=True")</f>
        <v>#N/A Invalid Parameter: Interpolation value</v>
      </c>
      <c r="AJ3198" s="43" t="str">
        <f ca="1"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3"/>
        <v>#REF!</v>
      </c>
      <c r="AI3199" s="43" t="str">
        <f ca="1">_xll.BInterpol('Base IPCA'!$C$3:$C$13,'Base IPCA'!$E$3:$E$13,AH3199,"Cubic","Extrapolate=Linear","MultiX=Average","Skip=True","Sort=True")</f>
        <v>#N/A Invalid Parameter: Interpolation value</v>
      </c>
      <c r="AJ3199" s="43" t="str">
        <f ca="1"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3"/>
        <v>#REF!</v>
      </c>
      <c r="AI3200" s="43" t="str">
        <f ca="1">_xll.BInterpol('Base IPCA'!$C$3:$C$13,'Base IPCA'!$E$3:$E$13,AH3200,"Cubic","Extrapolate=Linear","MultiX=Average","Skip=True","Sort=True")</f>
        <v>#N/A Invalid Parameter: Interpolation value</v>
      </c>
      <c r="AJ3200" s="43" t="str">
        <f ca="1"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3"/>
        <v>#REF!</v>
      </c>
      <c r="AI3201" s="43" t="str">
        <f ca="1">_xll.BInterpol('Base IPCA'!$C$3:$C$13,'Base IPCA'!$E$3:$E$13,AH3201,"Cubic","Extrapolate=Linear","MultiX=Average","Skip=True","Sort=True")</f>
        <v>#N/A Invalid Parameter: Interpolation value</v>
      </c>
      <c r="AJ3201" s="43" t="str">
        <f ca="1"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3"/>
        <v>#REF!</v>
      </c>
      <c r="AI3202" s="43" t="str">
        <f ca="1">_xll.BInterpol('Base IPCA'!$C$3:$C$13,'Base IPCA'!$E$3:$E$13,AH3202,"Cubic","Extrapolate=Linear","MultiX=Average","Skip=True","Sort=True")</f>
        <v>#N/A Invalid Parameter: Interpolation value</v>
      </c>
      <c r="AJ3202" s="43" t="str">
        <f ca="1"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3"/>
        <v>#REF!</v>
      </c>
      <c r="AI3203" s="43" t="str">
        <f ca="1">_xll.BInterpol('Base IPCA'!$C$3:$C$13,'Base IPCA'!$E$3:$E$13,AH3203,"Cubic","Extrapolate=Linear","MultiX=Average","Skip=True","Sort=True")</f>
        <v>#N/A Invalid Parameter: Interpolation value</v>
      </c>
      <c r="AJ3203" s="43" t="str">
        <f ca="1"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3"/>
        <v>#REF!</v>
      </c>
      <c r="AI3204" s="43" t="str">
        <f ca="1">_xll.BInterpol('Base IPCA'!$C$3:$C$13,'Base IPCA'!$E$3:$E$13,AH3204,"Cubic","Extrapolate=Linear","MultiX=Average","Skip=True","Sort=True")</f>
        <v>#N/A Invalid Parameter: Interpolation value</v>
      </c>
      <c r="AJ3204" s="43" t="str">
        <f ca="1"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3"/>
        <v>#REF!</v>
      </c>
      <c r="AI3205" s="43" t="str">
        <f ca="1">_xll.BInterpol('Base IPCA'!$C$3:$C$13,'Base IPCA'!$E$3:$E$13,AH3205,"Cubic","Extrapolate=Linear","MultiX=Average","Skip=True","Sort=True")</f>
        <v>#N/A Invalid Parameter: Interpolation value</v>
      </c>
      <c r="AJ3205" s="43" t="str">
        <f ca="1"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4">AH3205+1</f>
        <v>#REF!</v>
      </c>
      <c r="AI3206" s="43" t="str">
        <f ca="1">_xll.BInterpol('Base IPCA'!$C$3:$C$13,'Base IPCA'!$E$3:$E$13,AH3206,"Cubic","Extrapolate=Linear","MultiX=Average","Skip=True","Sort=True")</f>
        <v>#N/A Invalid Parameter: Interpolation value</v>
      </c>
      <c r="AJ3206" s="43" t="str">
        <f ca="1"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4"/>
        <v>#REF!</v>
      </c>
      <c r="AI3207" s="43" t="str">
        <f ca="1">_xll.BInterpol('Base IPCA'!$C$3:$C$13,'Base IPCA'!$E$3:$E$13,AH3207,"Cubic","Extrapolate=Linear","MultiX=Average","Skip=True","Sort=True")</f>
        <v>#N/A Invalid Parameter: Interpolation value</v>
      </c>
      <c r="AJ3207" s="43" t="str">
        <f ca="1"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4"/>
        <v>#REF!</v>
      </c>
      <c r="AI3208" s="43" t="str">
        <f ca="1">_xll.BInterpol('Base IPCA'!$C$3:$C$13,'Base IPCA'!$E$3:$E$13,AH3208,"Cubic","Extrapolate=Linear","MultiX=Average","Skip=True","Sort=True")</f>
        <v>#N/A Invalid Parameter: Interpolation value</v>
      </c>
      <c r="AJ3208" s="43" t="str">
        <f ca="1"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4"/>
        <v>#REF!</v>
      </c>
      <c r="AI3209" s="43" t="str">
        <f ca="1">_xll.BInterpol('Base IPCA'!$C$3:$C$13,'Base IPCA'!$E$3:$E$13,AH3209,"Cubic","Extrapolate=Linear","MultiX=Average","Skip=True","Sort=True")</f>
        <v>#N/A Invalid Parameter: Interpolation value</v>
      </c>
      <c r="AJ3209" s="43" t="str">
        <f ca="1"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4"/>
        <v>#REF!</v>
      </c>
      <c r="AI3210" s="43" t="str">
        <f ca="1">_xll.BInterpol('Base IPCA'!$C$3:$C$13,'Base IPCA'!$E$3:$E$13,AH3210,"Cubic","Extrapolate=Linear","MultiX=Average","Skip=True","Sort=True")</f>
        <v>#N/A Invalid Parameter: Interpolation value</v>
      </c>
      <c r="AJ3210" s="43" t="str">
        <f ca="1"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4"/>
        <v>#REF!</v>
      </c>
      <c r="AI3211" s="43" t="str">
        <f ca="1">_xll.BInterpol('Base IPCA'!$C$3:$C$13,'Base IPCA'!$E$3:$E$13,AH3211,"Cubic","Extrapolate=Linear","MultiX=Average","Skip=True","Sort=True")</f>
        <v>#N/A Invalid Parameter: Interpolation value</v>
      </c>
      <c r="AJ3211" s="43" t="str">
        <f ca="1"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4"/>
        <v>#REF!</v>
      </c>
      <c r="AI3212" s="43" t="str">
        <f ca="1">_xll.BInterpol('Base IPCA'!$C$3:$C$13,'Base IPCA'!$E$3:$E$13,AH3212,"Cubic","Extrapolate=Linear","MultiX=Average","Skip=True","Sort=True")</f>
        <v>#N/A Invalid Parameter: Interpolation value</v>
      </c>
      <c r="AJ3212" s="43" t="str">
        <f ca="1"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4"/>
        <v>#REF!</v>
      </c>
      <c r="AI3213" s="43" t="str">
        <f ca="1">_xll.BInterpol('Base IPCA'!$C$3:$C$13,'Base IPCA'!$E$3:$E$13,AH3213,"Cubic","Extrapolate=Linear","MultiX=Average","Skip=True","Sort=True")</f>
        <v>#N/A Invalid Parameter: Interpolation value</v>
      </c>
      <c r="AJ3213" s="43" t="str">
        <f ca="1"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4"/>
        <v>#REF!</v>
      </c>
      <c r="AI3214" s="43" t="str">
        <f ca="1">_xll.BInterpol('Base IPCA'!$C$3:$C$13,'Base IPCA'!$E$3:$E$13,AH3214,"Cubic","Extrapolate=Linear","MultiX=Average","Skip=True","Sort=True")</f>
        <v>#N/A Invalid Parameter: Interpolation value</v>
      </c>
      <c r="AJ3214" s="43" t="str">
        <f ca="1"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4"/>
        <v>#REF!</v>
      </c>
      <c r="AI3215" s="43" t="str">
        <f ca="1">_xll.BInterpol('Base IPCA'!$C$3:$C$13,'Base IPCA'!$E$3:$E$13,AH3215,"Cubic","Extrapolate=Linear","MultiX=Average","Skip=True","Sort=True")</f>
        <v>#N/A Invalid Parameter: Interpolation value</v>
      </c>
      <c r="AJ3215" s="43" t="str">
        <f ca="1"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4"/>
        <v>#REF!</v>
      </c>
      <c r="AI3216" s="43" t="str">
        <f ca="1">_xll.BInterpol('Base IPCA'!$C$3:$C$13,'Base IPCA'!$E$3:$E$13,AH3216,"Cubic","Extrapolate=Linear","MultiX=Average","Skip=True","Sort=True")</f>
        <v>#N/A Invalid Parameter: Interpolation value</v>
      </c>
      <c r="AJ3216" s="43" t="str">
        <f ca="1"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4"/>
        <v>#REF!</v>
      </c>
      <c r="AI3217" s="43" t="str">
        <f ca="1">_xll.BInterpol('Base IPCA'!$C$3:$C$13,'Base IPCA'!$E$3:$E$13,AH3217,"Cubic","Extrapolate=Linear","MultiX=Average","Skip=True","Sort=True")</f>
        <v>#N/A Invalid Parameter: Interpolation value</v>
      </c>
      <c r="AJ3217" s="43" t="str">
        <f ca="1"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4"/>
        <v>#REF!</v>
      </c>
      <c r="AI3218" s="43" t="str">
        <f ca="1">_xll.BInterpol('Base IPCA'!$C$3:$C$13,'Base IPCA'!$E$3:$E$13,AH3218,"Cubic","Extrapolate=Linear","MultiX=Average","Skip=True","Sort=True")</f>
        <v>#N/A Invalid Parameter: Interpolation value</v>
      </c>
      <c r="AJ3218" s="43" t="str">
        <f ca="1"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4"/>
        <v>#REF!</v>
      </c>
      <c r="AI3219" s="43" t="str">
        <f ca="1">_xll.BInterpol('Base IPCA'!$C$3:$C$13,'Base IPCA'!$E$3:$E$13,AH3219,"Cubic","Extrapolate=Linear","MultiX=Average","Skip=True","Sort=True")</f>
        <v>#N/A Invalid Parameter: Interpolation value</v>
      </c>
      <c r="AJ3219" s="43" t="str">
        <f ca="1"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4"/>
        <v>#REF!</v>
      </c>
      <c r="AI3220" s="43" t="str">
        <f ca="1">_xll.BInterpol('Base IPCA'!$C$3:$C$13,'Base IPCA'!$E$3:$E$13,AH3220,"Cubic","Extrapolate=Linear","MultiX=Average","Skip=True","Sort=True")</f>
        <v>#N/A Invalid Parameter: Interpolation value</v>
      </c>
      <c r="AJ3220" s="43" t="str">
        <f ca="1"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4"/>
        <v>#REF!</v>
      </c>
      <c r="AI3221" s="43" t="str">
        <f ca="1">_xll.BInterpol('Base IPCA'!$C$3:$C$13,'Base IPCA'!$E$3:$E$13,AH3221,"Cubic","Extrapolate=Linear","MultiX=Average","Skip=True","Sort=True")</f>
        <v>#N/A Invalid Parameter: Interpolation value</v>
      </c>
      <c r="AJ3221" s="43" t="str">
        <f ca="1"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4"/>
        <v>#REF!</v>
      </c>
      <c r="AI3222" s="43" t="str">
        <f ca="1">_xll.BInterpol('Base IPCA'!$C$3:$C$13,'Base IPCA'!$E$3:$E$13,AH3222,"Cubic","Extrapolate=Linear","MultiX=Average","Skip=True","Sort=True")</f>
        <v>#N/A Invalid Parameter: Interpolation value</v>
      </c>
      <c r="AJ3222" s="43" t="str">
        <f ca="1"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4"/>
        <v>#REF!</v>
      </c>
      <c r="AI3223" s="43" t="str">
        <f ca="1">_xll.BInterpol('Base IPCA'!$C$3:$C$13,'Base IPCA'!$E$3:$E$13,AH3223,"Cubic","Extrapolate=Linear","MultiX=Average","Skip=True","Sort=True")</f>
        <v>#N/A Invalid Parameter: Interpolation value</v>
      </c>
      <c r="AJ3223" s="43" t="str">
        <f ca="1"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4"/>
        <v>#REF!</v>
      </c>
      <c r="AI3224" s="43" t="str">
        <f ca="1">_xll.BInterpol('Base IPCA'!$C$3:$C$13,'Base IPCA'!$E$3:$E$13,AH3224,"Cubic","Extrapolate=Linear","MultiX=Average","Skip=True","Sort=True")</f>
        <v>#N/A Invalid Parameter: Interpolation value</v>
      </c>
      <c r="AJ3224" s="43" t="str">
        <f ca="1"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4"/>
        <v>#REF!</v>
      </c>
      <c r="AI3225" s="43" t="str">
        <f ca="1">_xll.BInterpol('Base IPCA'!$C$3:$C$13,'Base IPCA'!$E$3:$E$13,AH3225,"Cubic","Extrapolate=Linear","MultiX=Average","Skip=True","Sort=True")</f>
        <v>#N/A Invalid Parameter: Interpolation value</v>
      </c>
      <c r="AJ3225" s="43" t="str">
        <f ca="1"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4"/>
        <v>#REF!</v>
      </c>
      <c r="AI3226" s="43" t="str">
        <f ca="1">_xll.BInterpol('Base IPCA'!$C$3:$C$13,'Base IPCA'!$E$3:$E$13,AH3226,"Cubic","Extrapolate=Linear","MultiX=Average","Skip=True","Sort=True")</f>
        <v>#N/A Invalid Parameter: Interpolation value</v>
      </c>
      <c r="AJ3226" s="43" t="str">
        <f ca="1"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4"/>
        <v>#REF!</v>
      </c>
      <c r="AI3227" s="43" t="str">
        <f ca="1">_xll.BInterpol('Base IPCA'!$C$3:$C$13,'Base IPCA'!$E$3:$E$13,AH3227,"Cubic","Extrapolate=Linear","MultiX=Average","Skip=True","Sort=True")</f>
        <v>#N/A Invalid Parameter: Interpolation value</v>
      </c>
      <c r="AJ3227" s="43" t="str">
        <f ca="1"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4"/>
        <v>#REF!</v>
      </c>
      <c r="AI3228" s="43" t="str">
        <f ca="1">_xll.BInterpol('Base IPCA'!$C$3:$C$13,'Base IPCA'!$E$3:$E$13,AH3228,"Cubic","Extrapolate=Linear","MultiX=Average","Skip=True","Sort=True")</f>
        <v>#N/A Invalid Parameter: Interpolation value</v>
      </c>
      <c r="AJ3228" s="43" t="str">
        <f ca="1"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4"/>
        <v>#REF!</v>
      </c>
      <c r="AI3229" s="43" t="str">
        <f ca="1">_xll.BInterpol('Base IPCA'!$C$3:$C$13,'Base IPCA'!$E$3:$E$13,AH3229,"Cubic","Extrapolate=Linear","MultiX=Average","Skip=True","Sort=True")</f>
        <v>#N/A Invalid Parameter: Interpolation value</v>
      </c>
      <c r="AJ3229" s="43" t="str">
        <f ca="1"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4"/>
        <v>#REF!</v>
      </c>
      <c r="AI3230" s="43" t="str">
        <f ca="1">_xll.BInterpol('Base IPCA'!$C$3:$C$13,'Base IPCA'!$E$3:$E$13,AH3230,"Cubic","Extrapolate=Linear","MultiX=Average","Skip=True","Sort=True")</f>
        <v>#N/A Invalid Parameter: Interpolation value</v>
      </c>
      <c r="AJ3230" s="43" t="str">
        <f ca="1"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4"/>
        <v>#REF!</v>
      </c>
      <c r="AI3231" s="43" t="str">
        <f ca="1">_xll.BInterpol('Base IPCA'!$C$3:$C$13,'Base IPCA'!$E$3:$E$13,AH3231,"Cubic","Extrapolate=Linear","MultiX=Average","Skip=True","Sort=True")</f>
        <v>#N/A Invalid Parameter: Interpolation value</v>
      </c>
      <c r="AJ3231" s="43" t="str">
        <f ca="1"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4"/>
        <v>#REF!</v>
      </c>
      <c r="AI3232" s="43" t="str">
        <f ca="1">_xll.BInterpol('Base IPCA'!$C$3:$C$13,'Base IPCA'!$E$3:$E$13,AH3232,"Cubic","Extrapolate=Linear","MultiX=Average","Skip=True","Sort=True")</f>
        <v>#N/A Invalid Parameter: Interpolation value</v>
      </c>
      <c r="AJ3232" s="43" t="str">
        <f ca="1"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4"/>
        <v>#REF!</v>
      </c>
      <c r="AI3233" s="43" t="str">
        <f ca="1">_xll.BInterpol('Base IPCA'!$C$3:$C$13,'Base IPCA'!$E$3:$E$13,AH3233,"Cubic","Extrapolate=Linear","MultiX=Average","Skip=True","Sort=True")</f>
        <v>#N/A Invalid Parameter: Interpolation value</v>
      </c>
      <c r="AJ3233" s="43" t="str">
        <f ca="1"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4"/>
        <v>#REF!</v>
      </c>
      <c r="AI3234" s="43" t="str">
        <f ca="1">_xll.BInterpol('Base IPCA'!$C$3:$C$13,'Base IPCA'!$E$3:$E$13,AH3234,"Cubic","Extrapolate=Linear","MultiX=Average","Skip=True","Sort=True")</f>
        <v>#N/A Invalid Parameter: Interpolation value</v>
      </c>
      <c r="AJ3234" s="43" t="str">
        <f ca="1"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4"/>
        <v>#REF!</v>
      </c>
      <c r="AI3235" s="43" t="str">
        <f ca="1">_xll.BInterpol('Base IPCA'!$C$3:$C$13,'Base IPCA'!$E$3:$E$13,AH3235,"Cubic","Extrapolate=Linear","MultiX=Average","Skip=True","Sort=True")</f>
        <v>#N/A Invalid Parameter: Interpolation value</v>
      </c>
      <c r="AJ3235" s="43" t="str">
        <f ca="1"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4"/>
        <v>#REF!</v>
      </c>
      <c r="AI3236" s="43" t="str">
        <f ca="1">_xll.BInterpol('Base IPCA'!$C$3:$C$13,'Base IPCA'!$E$3:$E$13,AH3236,"Cubic","Extrapolate=Linear","MultiX=Average","Skip=True","Sort=True")</f>
        <v>#N/A Invalid Parameter: Interpolation value</v>
      </c>
      <c r="AJ3236" s="43" t="str">
        <f ca="1"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4"/>
        <v>#REF!</v>
      </c>
      <c r="AI3237" s="43" t="str">
        <f ca="1">_xll.BInterpol('Base IPCA'!$C$3:$C$13,'Base IPCA'!$E$3:$E$13,AH3237,"Cubic","Extrapolate=Linear","MultiX=Average","Skip=True","Sort=True")</f>
        <v>#N/A Invalid Parameter: Interpolation value</v>
      </c>
      <c r="AJ3237" s="43" t="str">
        <f ca="1"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4"/>
        <v>#REF!</v>
      </c>
      <c r="AI3238" s="43" t="str">
        <f ca="1">_xll.BInterpol('Base IPCA'!$C$3:$C$13,'Base IPCA'!$E$3:$E$13,AH3238,"Cubic","Extrapolate=Linear","MultiX=Average","Skip=True","Sort=True")</f>
        <v>#N/A Invalid Parameter: Interpolation value</v>
      </c>
      <c r="AJ3238" s="43" t="str">
        <f ca="1"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4"/>
        <v>#REF!</v>
      </c>
      <c r="AI3239" s="43" t="str">
        <f ca="1">_xll.BInterpol('Base IPCA'!$C$3:$C$13,'Base IPCA'!$E$3:$E$13,AH3239,"Cubic","Extrapolate=Linear","MultiX=Average","Skip=True","Sort=True")</f>
        <v>#N/A Invalid Parameter: Interpolation value</v>
      </c>
      <c r="AJ3239" s="43" t="str">
        <f ca="1"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4"/>
        <v>#REF!</v>
      </c>
      <c r="AI3240" s="43" t="str">
        <f ca="1">_xll.BInterpol('Base IPCA'!$C$3:$C$13,'Base IPCA'!$E$3:$E$13,AH3240,"Cubic","Extrapolate=Linear","MultiX=Average","Skip=True","Sort=True")</f>
        <v>#N/A Invalid Parameter: Interpolation value</v>
      </c>
      <c r="AJ3240" s="43" t="str">
        <f ca="1"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4"/>
        <v>#REF!</v>
      </c>
      <c r="AI3241" s="43" t="str">
        <f ca="1">_xll.BInterpol('Base IPCA'!$C$3:$C$13,'Base IPCA'!$E$3:$E$13,AH3241,"Cubic","Extrapolate=Linear","MultiX=Average","Skip=True","Sort=True")</f>
        <v>#N/A Invalid Parameter: Interpolation value</v>
      </c>
      <c r="AJ3241" s="43" t="str">
        <f ca="1"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4"/>
        <v>#REF!</v>
      </c>
      <c r="AI3242" s="43" t="str">
        <f ca="1">_xll.BInterpol('Base IPCA'!$C$3:$C$13,'Base IPCA'!$E$3:$E$13,AH3242,"Cubic","Extrapolate=Linear","MultiX=Average","Skip=True","Sort=True")</f>
        <v>#N/A Invalid Parameter: Interpolation value</v>
      </c>
      <c r="AJ3242" s="43" t="str">
        <f ca="1"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4"/>
        <v>#REF!</v>
      </c>
      <c r="AI3243" s="43" t="str">
        <f ca="1">_xll.BInterpol('Base IPCA'!$C$3:$C$13,'Base IPCA'!$E$3:$E$13,AH3243,"Cubic","Extrapolate=Linear","MultiX=Average","Skip=True","Sort=True")</f>
        <v>#N/A Invalid Parameter: Interpolation value</v>
      </c>
      <c r="AJ3243" s="43" t="str">
        <f ca="1"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4"/>
        <v>#REF!</v>
      </c>
      <c r="AI3244" s="43" t="str">
        <f ca="1">_xll.BInterpol('Base IPCA'!$C$3:$C$13,'Base IPCA'!$E$3:$E$13,AH3244,"Cubic","Extrapolate=Linear","MultiX=Average","Skip=True","Sort=True")</f>
        <v>#N/A Invalid Parameter: Interpolation value</v>
      </c>
      <c r="AJ3244" s="43" t="str">
        <f ca="1"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4"/>
        <v>#REF!</v>
      </c>
      <c r="AI3245" s="43" t="str">
        <f ca="1">_xll.BInterpol('Base IPCA'!$C$3:$C$13,'Base IPCA'!$E$3:$E$13,AH3245,"Cubic","Extrapolate=Linear","MultiX=Average","Skip=True","Sort=True")</f>
        <v>#N/A Invalid Parameter: Interpolation value</v>
      </c>
      <c r="AJ3245" s="43" t="str">
        <f ca="1"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4"/>
        <v>#REF!</v>
      </c>
      <c r="AI3246" s="43" t="str">
        <f ca="1">_xll.BInterpol('Base IPCA'!$C$3:$C$13,'Base IPCA'!$E$3:$E$13,AH3246,"Cubic","Extrapolate=Linear","MultiX=Average","Skip=True","Sort=True")</f>
        <v>#N/A Invalid Parameter: Interpolation value</v>
      </c>
      <c r="AJ3246" s="43" t="str">
        <f ca="1"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4"/>
        <v>#REF!</v>
      </c>
      <c r="AI3247" s="43" t="str">
        <f ca="1">_xll.BInterpol('Base IPCA'!$C$3:$C$13,'Base IPCA'!$E$3:$E$13,AH3247,"Cubic","Extrapolate=Linear","MultiX=Average","Skip=True","Sort=True")</f>
        <v>#N/A Invalid Parameter: Interpolation value</v>
      </c>
      <c r="AJ3247" s="43" t="str">
        <f ca="1"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4"/>
        <v>#REF!</v>
      </c>
      <c r="AI3248" s="43" t="str">
        <f ca="1">_xll.BInterpol('Base IPCA'!$C$3:$C$13,'Base IPCA'!$E$3:$E$13,AH3248,"Cubic","Extrapolate=Linear","MultiX=Average","Skip=True","Sort=True")</f>
        <v>#N/A Invalid Parameter: Interpolation value</v>
      </c>
      <c r="AJ3248" s="43" t="str">
        <f ca="1"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4"/>
        <v>#REF!</v>
      </c>
      <c r="AI3249" s="43" t="str">
        <f ca="1">_xll.BInterpol('Base IPCA'!$C$3:$C$13,'Base IPCA'!$E$3:$E$13,AH3249,"Cubic","Extrapolate=Linear","MultiX=Average","Skip=True","Sort=True")</f>
        <v>#N/A Invalid Parameter: Interpolation value</v>
      </c>
      <c r="AJ3249" s="43" t="str">
        <f ca="1"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4"/>
        <v>#REF!</v>
      </c>
      <c r="AI3250" s="43" t="str">
        <f ca="1">_xll.BInterpol('Base IPCA'!$C$3:$C$13,'Base IPCA'!$E$3:$E$13,AH3250,"Cubic","Extrapolate=Linear","MultiX=Average","Skip=True","Sort=True")</f>
        <v>#N/A Invalid Parameter: Interpolation value</v>
      </c>
      <c r="AJ3250" s="43" t="str">
        <f ca="1"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4"/>
        <v>#REF!</v>
      </c>
      <c r="AI3251" s="43" t="str">
        <f ca="1">_xll.BInterpol('Base IPCA'!$C$3:$C$13,'Base IPCA'!$E$3:$E$13,AH3251,"Cubic","Extrapolate=Linear","MultiX=Average","Skip=True","Sort=True")</f>
        <v>#N/A Invalid Parameter: Interpolation value</v>
      </c>
      <c r="AJ3251" s="43" t="str">
        <f ca="1"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4"/>
        <v>#REF!</v>
      </c>
      <c r="AI3252" s="43" t="str">
        <f ca="1">_xll.BInterpol('Base IPCA'!$C$3:$C$13,'Base IPCA'!$E$3:$E$13,AH3252,"Cubic","Extrapolate=Linear","MultiX=Average","Skip=True","Sort=True")</f>
        <v>#N/A Invalid Parameter: Interpolation value</v>
      </c>
      <c r="AJ3252" s="43" t="str">
        <f ca="1"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4"/>
        <v>#REF!</v>
      </c>
      <c r="AI3253" s="43" t="str">
        <f ca="1">_xll.BInterpol('Base IPCA'!$C$3:$C$13,'Base IPCA'!$E$3:$E$13,AH3253,"Cubic","Extrapolate=Linear","MultiX=Average","Skip=True","Sort=True")</f>
        <v>#N/A Invalid Parameter: Interpolation value</v>
      </c>
      <c r="AJ3253" s="43" t="str">
        <f ca="1"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4"/>
        <v>#REF!</v>
      </c>
      <c r="AI3254" s="43" t="str">
        <f ca="1">_xll.BInterpol('Base IPCA'!$C$3:$C$13,'Base IPCA'!$E$3:$E$13,AH3254,"Cubic","Extrapolate=Linear","MultiX=Average","Skip=True","Sort=True")</f>
        <v>#N/A Invalid Parameter: Interpolation value</v>
      </c>
      <c r="AJ3254" s="43" t="str">
        <f ca="1"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4"/>
        <v>#REF!</v>
      </c>
      <c r="AI3255" s="43" t="str">
        <f ca="1">_xll.BInterpol('Base IPCA'!$C$3:$C$13,'Base IPCA'!$E$3:$E$13,AH3255,"Cubic","Extrapolate=Linear","MultiX=Average","Skip=True","Sort=True")</f>
        <v>#N/A Invalid Parameter: Interpolation value</v>
      </c>
      <c r="AJ3255" s="43" t="str">
        <f ca="1"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4"/>
        <v>#REF!</v>
      </c>
      <c r="AI3256" s="43" t="str">
        <f ca="1">_xll.BInterpol('Base IPCA'!$C$3:$C$13,'Base IPCA'!$E$3:$E$13,AH3256,"Cubic","Extrapolate=Linear","MultiX=Average","Skip=True","Sort=True")</f>
        <v>#N/A Invalid Parameter: Interpolation value</v>
      </c>
      <c r="AJ3256" s="43" t="str">
        <f ca="1"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4"/>
        <v>#REF!</v>
      </c>
      <c r="AI3257" s="43" t="str">
        <f ca="1">_xll.BInterpol('Base IPCA'!$C$3:$C$13,'Base IPCA'!$E$3:$E$13,AH3257,"Cubic","Extrapolate=Linear","MultiX=Average","Skip=True","Sort=True")</f>
        <v>#N/A Invalid Parameter: Interpolation value</v>
      </c>
      <c r="AJ3257" s="43" t="str">
        <f ca="1"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4"/>
        <v>#REF!</v>
      </c>
      <c r="AI3258" s="43" t="str">
        <f ca="1">_xll.BInterpol('Base IPCA'!$C$3:$C$13,'Base IPCA'!$E$3:$E$13,AH3258,"Cubic","Extrapolate=Linear","MultiX=Average","Skip=True","Sort=True")</f>
        <v>#N/A Invalid Parameter: Interpolation value</v>
      </c>
      <c r="AJ3258" s="43" t="str">
        <f ca="1"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4"/>
        <v>#REF!</v>
      </c>
      <c r="AI3259" s="43" t="str">
        <f ca="1">_xll.BInterpol('Base IPCA'!$C$3:$C$13,'Base IPCA'!$E$3:$E$13,AH3259,"Cubic","Extrapolate=Linear","MultiX=Average","Skip=True","Sort=True")</f>
        <v>#N/A Invalid Parameter: Interpolation value</v>
      </c>
      <c r="AJ3259" s="43" t="str">
        <f ca="1"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4"/>
        <v>#REF!</v>
      </c>
      <c r="AI3260" s="43" t="str">
        <f ca="1">_xll.BInterpol('Base IPCA'!$C$3:$C$13,'Base IPCA'!$E$3:$E$13,AH3260,"Cubic","Extrapolate=Linear","MultiX=Average","Skip=True","Sort=True")</f>
        <v>#N/A Invalid Parameter: Interpolation value</v>
      </c>
      <c r="AJ3260" s="43" t="str">
        <f ca="1"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4"/>
        <v>#REF!</v>
      </c>
      <c r="AI3261" s="43" t="str">
        <f ca="1">_xll.BInterpol('Base IPCA'!$C$3:$C$13,'Base IPCA'!$E$3:$E$13,AH3261,"Cubic","Extrapolate=Linear","MultiX=Average","Skip=True","Sort=True")</f>
        <v>#N/A Invalid Parameter: Interpolation value</v>
      </c>
      <c r="AJ3261" s="43" t="str">
        <f ca="1"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4"/>
        <v>#REF!</v>
      </c>
      <c r="AI3262" s="43" t="str">
        <f ca="1">_xll.BInterpol('Base IPCA'!$C$3:$C$13,'Base IPCA'!$E$3:$E$13,AH3262,"Cubic","Extrapolate=Linear","MultiX=Average","Skip=True","Sort=True")</f>
        <v>#N/A Invalid Parameter: Interpolation value</v>
      </c>
      <c r="AJ3262" s="43" t="str">
        <f ca="1"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4"/>
        <v>#REF!</v>
      </c>
      <c r="AI3263" s="43" t="str">
        <f ca="1">_xll.BInterpol('Base IPCA'!$C$3:$C$13,'Base IPCA'!$E$3:$E$13,AH3263,"Cubic","Extrapolate=Linear","MultiX=Average","Skip=True","Sort=True")</f>
        <v>#N/A Invalid Parameter: Interpolation value</v>
      </c>
      <c r="AJ3263" s="43" t="str">
        <f ca="1"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4"/>
        <v>#REF!</v>
      </c>
      <c r="AI3264" s="43" t="str">
        <f ca="1">_xll.BInterpol('Base IPCA'!$C$3:$C$13,'Base IPCA'!$E$3:$E$13,AH3264,"Cubic","Extrapolate=Linear","MultiX=Average","Skip=True","Sort=True")</f>
        <v>#N/A Invalid Parameter: Interpolation value</v>
      </c>
      <c r="AJ3264" s="43" t="str">
        <f ca="1"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4"/>
        <v>#REF!</v>
      </c>
      <c r="AI3265" s="43" t="str">
        <f ca="1">_xll.BInterpol('Base IPCA'!$C$3:$C$13,'Base IPCA'!$E$3:$E$13,AH3265,"Cubic","Extrapolate=Linear","MultiX=Average","Skip=True","Sort=True")</f>
        <v>#N/A Invalid Parameter: Interpolation value</v>
      </c>
      <c r="AJ3265" s="43" t="str">
        <f ca="1"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4"/>
        <v>#REF!</v>
      </c>
      <c r="AI3266" s="43" t="str">
        <f ca="1">_xll.BInterpol('Base IPCA'!$C$3:$C$13,'Base IPCA'!$E$3:$E$13,AH3266,"Cubic","Extrapolate=Linear","MultiX=Average","Skip=True","Sort=True")</f>
        <v>#N/A Invalid Parameter: Interpolation value</v>
      </c>
      <c r="AJ3266" s="43" t="str">
        <f ca="1"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4"/>
        <v>#REF!</v>
      </c>
      <c r="AI3267" s="43" t="str">
        <f ca="1">_xll.BInterpol('Base IPCA'!$C$3:$C$13,'Base IPCA'!$E$3:$E$13,AH3267,"Cubic","Extrapolate=Linear","MultiX=Average","Skip=True","Sort=True")</f>
        <v>#N/A Invalid Parameter: Interpolation value</v>
      </c>
      <c r="AJ3267" s="43" t="str">
        <f ca="1"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4"/>
        <v>#REF!</v>
      </c>
      <c r="AI3268" s="43" t="str">
        <f ca="1">_xll.BInterpol('Base IPCA'!$C$3:$C$13,'Base IPCA'!$E$3:$E$13,AH3268,"Cubic","Extrapolate=Linear","MultiX=Average","Skip=True","Sort=True")</f>
        <v>#N/A Invalid Parameter: Interpolation value</v>
      </c>
      <c r="AJ3268" s="43" t="str">
        <f ca="1"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4"/>
        <v>#REF!</v>
      </c>
      <c r="AI3269" s="43" t="str">
        <f ca="1">_xll.BInterpol('Base IPCA'!$C$3:$C$13,'Base IPCA'!$E$3:$E$13,AH3269,"Cubic","Extrapolate=Linear","MultiX=Average","Skip=True","Sort=True")</f>
        <v>#N/A Invalid Parameter: Interpolation value</v>
      </c>
      <c r="AJ3269" s="43" t="str">
        <f ca="1"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5">AH3269+1</f>
        <v>#REF!</v>
      </c>
      <c r="AI3270" s="43" t="str">
        <f ca="1">_xll.BInterpol('Base IPCA'!$C$3:$C$13,'Base IPCA'!$E$3:$E$13,AH3270,"Cubic","Extrapolate=Linear","MultiX=Average","Skip=True","Sort=True")</f>
        <v>#N/A Invalid Parameter: Interpolation value</v>
      </c>
      <c r="AJ3270" s="43" t="str">
        <f ca="1"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5"/>
        <v>#REF!</v>
      </c>
      <c r="AI3271" s="43" t="str">
        <f ca="1">_xll.BInterpol('Base IPCA'!$C$3:$C$13,'Base IPCA'!$E$3:$E$13,AH3271,"Cubic","Extrapolate=Linear","MultiX=Average","Skip=True","Sort=True")</f>
        <v>#N/A Invalid Parameter: Interpolation value</v>
      </c>
      <c r="AJ3271" s="43" t="str">
        <f ca="1"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5"/>
        <v>#REF!</v>
      </c>
      <c r="AI3272" s="43" t="str">
        <f ca="1">_xll.BInterpol('Base IPCA'!$C$3:$C$13,'Base IPCA'!$E$3:$E$13,AH3272,"Cubic","Extrapolate=Linear","MultiX=Average","Skip=True","Sort=True")</f>
        <v>#N/A Invalid Parameter: Interpolation value</v>
      </c>
      <c r="AJ3272" s="43" t="str">
        <f ca="1"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5"/>
        <v>#REF!</v>
      </c>
      <c r="AI3273" s="43" t="str">
        <f ca="1">_xll.BInterpol('Base IPCA'!$C$3:$C$13,'Base IPCA'!$E$3:$E$13,AH3273,"Cubic","Extrapolate=Linear","MultiX=Average","Skip=True","Sort=True")</f>
        <v>#N/A Invalid Parameter: Interpolation value</v>
      </c>
      <c r="AJ3273" s="43" t="str">
        <f ca="1"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5"/>
        <v>#REF!</v>
      </c>
      <c r="AI3274" s="43" t="str">
        <f ca="1">_xll.BInterpol('Base IPCA'!$C$3:$C$13,'Base IPCA'!$E$3:$E$13,AH3274,"Cubic","Extrapolate=Linear","MultiX=Average","Skip=True","Sort=True")</f>
        <v>#N/A Invalid Parameter: Interpolation value</v>
      </c>
      <c r="AJ3274" s="43" t="str">
        <f ca="1"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5"/>
        <v>#REF!</v>
      </c>
      <c r="AI3275" s="43" t="str">
        <f ca="1">_xll.BInterpol('Base IPCA'!$C$3:$C$13,'Base IPCA'!$E$3:$E$13,AH3275,"Cubic","Extrapolate=Linear","MultiX=Average","Skip=True","Sort=True")</f>
        <v>#N/A Invalid Parameter: Interpolation value</v>
      </c>
      <c r="AJ3275" s="43" t="str">
        <f ca="1"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5"/>
        <v>#REF!</v>
      </c>
      <c r="AI3276" s="43" t="str">
        <f ca="1">_xll.BInterpol('Base IPCA'!$C$3:$C$13,'Base IPCA'!$E$3:$E$13,AH3276,"Cubic","Extrapolate=Linear","MultiX=Average","Skip=True","Sort=True")</f>
        <v>#N/A Invalid Parameter: Interpolation value</v>
      </c>
      <c r="AJ3276" s="43" t="str">
        <f ca="1"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5"/>
        <v>#REF!</v>
      </c>
      <c r="AI3277" s="43" t="str">
        <f ca="1">_xll.BInterpol('Base IPCA'!$C$3:$C$13,'Base IPCA'!$E$3:$E$13,AH3277,"Cubic","Extrapolate=Linear","MultiX=Average","Skip=True","Sort=True")</f>
        <v>#N/A Invalid Parameter: Interpolation value</v>
      </c>
      <c r="AJ3277" s="43" t="str">
        <f ca="1"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5"/>
        <v>#REF!</v>
      </c>
      <c r="AI3278" s="43" t="str">
        <f ca="1">_xll.BInterpol('Base IPCA'!$C$3:$C$13,'Base IPCA'!$E$3:$E$13,AH3278,"Cubic","Extrapolate=Linear","MultiX=Average","Skip=True","Sort=True")</f>
        <v>#N/A Invalid Parameter: Interpolation value</v>
      </c>
      <c r="AJ3278" s="43" t="str">
        <f ca="1"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5"/>
        <v>#REF!</v>
      </c>
      <c r="AI3279" s="43" t="str">
        <f ca="1">_xll.BInterpol('Base IPCA'!$C$3:$C$13,'Base IPCA'!$E$3:$E$13,AH3279,"Cubic","Extrapolate=Linear","MultiX=Average","Skip=True","Sort=True")</f>
        <v>#N/A Invalid Parameter: Interpolation value</v>
      </c>
      <c r="AJ3279" s="43" t="str">
        <f ca="1"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5"/>
        <v>#REF!</v>
      </c>
      <c r="AI3280" s="43" t="str">
        <f ca="1">_xll.BInterpol('Base IPCA'!$C$3:$C$13,'Base IPCA'!$E$3:$E$13,AH3280,"Cubic","Extrapolate=Linear","MultiX=Average","Skip=True","Sort=True")</f>
        <v>#N/A Invalid Parameter: Interpolation value</v>
      </c>
      <c r="AJ3280" s="43" t="str">
        <f ca="1"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5"/>
        <v>#REF!</v>
      </c>
      <c r="AI3281" s="43" t="str">
        <f ca="1">_xll.BInterpol('Base IPCA'!$C$3:$C$13,'Base IPCA'!$E$3:$E$13,AH3281,"Cubic","Extrapolate=Linear","MultiX=Average","Skip=True","Sort=True")</f>
        <v>#N/A Invalid Parameter: Interpolation value</v>
      </c>
      <c r="AJ3281" s="43" t="str">
        <f ca="1"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5"/>
        <v>#REF!</v>
      </c>
      <c r="AI3282" s="43" t="str">
        <f ca="1">_xll.BInterpol('Base IPCA'!$C$3:$C$13,'Base IPCA'!$E$3:$E$13,AH3282,"Cubic","Extrapolate=Linear","MultiX=Average","Skip=True","Sort=True")</f>
        <v>#N/A Invalid Parameter: Interpolation value</v>
      </c>
      <c r="AJ3282" s="43" t="str">
        <f ca="1"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5"/>
        <v>#REF!</v>
      </c>
      <c r="AI3283" s="43" t="str">
        <f ca="1">_xll.BInterpol('Base IPCA'!$C$3:$C$13,'Base IPCA'!$E$3:$E$13,AH3283,"Cubic","Extrapolate=Linear","MultiX=Average","Skip=True","Sort=True")</f>
        <v>#N/A Invalid Parameter: Interpolation value</v>
      </c>
      <c r="AJ3283" s="43" t="str">
        <f ca="1"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5"/>
        <v>#REF!</v>
      </c>
      <c r="AI3284" s="43" t="str">
        <f ca="1">_xll.BInterpol('Base IPCA'!$C$3:$C$13,'Base IPCA'!$E$3:$E$13,AH3284,"Cubic","Extrapolate=Linear","MultiX=Average","Skip=True","Sort=True")</f>
        <v>#N/A Invalid Parameter: Interpolation value</v>
      </c>
      <c r="AJ3284" s="43" t="str">
        <f ca="1"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5"/>
        <v>#REF!</v>
      </c>
      <c r="AI3285" s="43" t="str">
        <f ca="1">_xll.BInterpol('Base IPCA'!$C$3:$C$13,'Base IPCA'!$E$3:$E$13,AH3285,"Cubic","Extrapolate=Linear","MultiX=Average","Skip=True","Sort=True")</f>
        <v>#N/A Invalid Parameter: Interpolation value</v>
      </c>
      <c r="AJ3285" s="43" t="str">
        <f ca="1"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5"/>
        <v>#REF!</v>
      </c>
      <c r="AI3286" s="43" t="str">
        <f ca="1">_xll.BInterpol('Base IPCA'!$C$3:$C$13,'Base IPCA'!$E$3:$E$13,AH3286,"Cubic","Extrapolate=Linear","MultiX=Average","Skip=True","Sort=True")</f>
        <v>#N/A Invalid Parameter: Interpolation value</v>
      </c>
      <c r="AJ3286" s="43" t="str">
        <f ca="1"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5"/>
        <v>#REF!</v>
      </c>
      <c r="AI3287" s="43" t="str">
        <f ca="1">_xll.BInterpol('Base IPCA'!$C$3:$C$13,'Base IPCA'!$E$3:$E$13,AH3287,"Cubic","Extrapolate=Linear","MultiX=Average","Skip=True","Sort=True")</f>
        <v>#N/A Invalid Parameter: Interpolation value</v>
      </c>
      <c r="AJ3287" s="43" t="str">
        <f ca="1"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5"/>
        <v>#REF!</v>
      </c>
      <c r="AI3288" s="43" t="str">
        <f ca="1">_xll.BInterpol('Base IPCA'!$C$3:$C$13,'Base IPCA'!$E$3:$E$13,AH3288,"Cubic","Extrapolate=Linear","MultiX=Average","Skip=True","Sort=True")</f>
        <v>#N/A Invalid Parameter: Interpolation value</v>
      </c>
      <c r="AJ3288" s="43" t="str">
        <f ca="1"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5"/>
        <v>#REF!</v>
      </c>
      <c r="AI3289" s="43" t="str">
        <f ca="1">_xll.BInterpol('Base IPCA'!$C$3:$C$13,'Base IPCA'!$E$3:$E$13,AH3289,"Cubic","Extrapolate=Linear","MultiX=Average","Skip=True","Sort=True")</f>
        <v>#N/A Invalid Parameter: Interpolation value</v>
      </c>
      <c r="AJ3289" s="43" t="str">
        <f ca="1"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5"/>
        <v>#REF!</v>
      </c>
      <c r="AI3290" s="43" t="str">
        <f ca="1">_xll.BInterpol('Base IPCA'!$C$3:$C$13,'Base IPCA'!$E$3:$E$13,AH3290,"Cubic","Extrapolate=Linear","MultiX=Average","Skip=True","Sort=True")</f>
        <v>#N/A Invalid Parameter: Interpolation value</v>
      </c>
      <c r="AJ3290" s="43" t="str">
        <f ca="1"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5"/>
        <v>#REF!</v>
      </c>
      <c r="AI3291" s="43" t="str">
        <f ca="1">_xll.BInterpol('Base IPCA'!$C$3:$C$13,'Base IPCA'!$E$3:$E$13,AH3291,"Cubic","Extrapolate=Linear","MultiX=Average","Skip=True","Sort=True")</f>
        <v>#N/A Invalid Parameter: Interpolation value</v>
      </c>
      <c r="AJ3291" s="43" t="str">
        <f ca="1"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5"/>
        <v>#REF!</v>
      </c>
      <c r="AI3292" s="43" t="str">
        <f ca="1">_xll.BInterpol('Base IPCA'!$C$3:$C$13,'Base IPCA'!$E$3:$E$13,AH3292,"Cubic","Extrapolate=Linear","MultiX=Average","Skip=True","Sort=True")</f>
        <v>#N/A Invalid Parameter: Interpolation value</v>
      </c>
      <c r="AJ3292" s="43" t="str">
        <f ca="1"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5"/>
        <v>#REF!</v>
      </c>
      <c r="AI3293" s="43" t="str">
        <f ca="1">_xll.BInterpol('Base IPCA'!$C$3:$C$13,'Base IPCA'!$E$3:$E$13,AH3293,"Cubic","Extrapolate=Linear","MultiX=Average","Skip=True","Sort=True")</f>
        <v>#N/A Invalid Parameter: Interpolation value</v>
      </c>
      <c r="AJ3293" s="43" t="str">
        <f ca="1"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5"/>
        <v>#REF!</v>
      </c>
      <c r="AI3294" s="43" t="str">
        <f ca="1">_xll.BInterpol('Base IPCA'!$C$3:$C$13,'Base IPCA'!$E$3:$E$13,AH3294,"Cubic","Extrapolate=Linear","MultiX=Average","Skip=True","Sort=True")</f>
        <v>#N/A Invalid Parameter: Interpolation value</v>
      </c>
      <c r="AJ3294" s="43" t="str">
        <f ca="1"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5"/>
        <v>#REF!</v>
      </c>
      <c r="AI3295" s="43" t="str">
        <f ca="1">_xll.BInterpol('Base IPCA'!$C$3:$C$13,'Base IPCA'!$E$3:$E$13,AH3295,"Cubic","Extrapolate=Linear","MultiX=Average","Skip=True","Sort=True")</f>
        <v>#N/A Invalid Parameter: Interpolation value</v>
      </c>
      <c r="AJ3295" s="43" t="str">
        <f ca="1"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5"/>
        <v>#REF!</v>
      </c>
      <c r="AI3296" s="43" t="str">
        <f ca="1">_xll.BInterpol('Base IPCA'!$C$3:$C$13,'Base IPCA'!$E$3:$E$13,AH3296,"Cubic","Extrapolate=Linear","MultiX=Average","Skip=True","Sort=True")</f>
        <v>#N/A Invalid Parameter: Interpolation value</v>
      </c>
      <c r="AJ3296" s="43" t="str">
        <f ca="1"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5"/>
        <v>#REF!</v>
      </c>
      <c r="AI3297" s="43" t="str">
        <f ca="1">_xll.BInterpol('Base IPCA'!$C$3:$C$13,'Base IPCA'!$E$3:$E$13,AH3297,"Cubic","Extrapolate=Linear","MultiX=Average","Skip=True","Sort=True")</f>
        <v>#N/A Invalid Parameter: Interpolation value</v>
      </c>
      <c r="AJ3297" s="43" t="str">
        <f ca="1"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5"/>
        <v>#REF!</v>
      </c>
      <c r="AI3298" s="43" t="str">
        <f ca="1">_xll.BInterpol('Base IPCA'!$C$3:$C$13,'Base IPCA'!$E$3:$E$13,AH3298,"Cubic","Extrapolate=Linear","MultiX=Average","Skip=True","Sort=True")</f>
        <v>#N/A Invalid Parameter: Interpolation value</v>
      </c>
      <c r="AJ3298" s="43" t="str">
        <f ca="1"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5"/>
        <v>#REF!</v>
      </c>
      <c r="AI3299" s="43" t="str">
        <f ca="1">_xll.BInterpol('Base IPCA'!$C$3:$C$13,'Base IPCA'!$E$3:$E$13,AH3299,"Cubic","Extrapolate=Linear","MultiX=Average","Skip=True","Sort=True")</f>
        <v>#N/A Invalid Parameter: Interpolation value</v>
      </c>
      <c r="AJ3299" s="43" t="str">
        <f ca="1"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5"/>
        <v>#REF!</v>
      </c>
      <c r="AI3300" s="43" t="str">
        <f ca="1">_xll.BInterpol('Base IPCA'!$C$3:$C$13,'Base IPCA'!$E$3:$E$13,AH3300,"Cubic","Extrapolate=Linear","MultiX=Average","Skip=True","Sort=True")</f>
        <v>#N/A Invalid Parameter: Interpolation value</v>
      </c>
      <c r="AJ3300" s="43" t="str">
        <f ca="1"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5"/>
        <v>#REF!</v>
      </c>
      <c r="AI3301" s="43" t="str">
        <f ca="1">_xll.BInterpol('Base IPCA'!$C$3:$C$13,'Base IPCA'!$E$3:$E$13,AH3301,"Cubic","Extrapolate=Linear","MultiX=Average","Skip=True","Sort=True")</f>
        <v>#N/A Invalid Parameter: Interpolation value</v>
      </c>
      <c r="AJ3301" s="43" t="str">
        <f ca="1"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5"/>
        <v>#REF!</v>
      </c>
      <c r="AI3302" s="43" t="str">
        <f ca="1">_xll.BInterpol('Base IPCA'!$C$3:$C$13,'Base IPCA'!$E$3:$E$13,AH3302,"Cubic","Extrapolate=Linear","MultiX=Average","Skip=True","Sort=True")</f>
        <v>#N/A Invalid Parameter: Interpolation value</v>
      </c>
      <c r="AJ3302" s="43" t="str">
        <f ca="1"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5"/>
        <v>#REF!</v>
      </c>
      <c r="AI3303" s="43" t="str">
        <f ca="1">_xll.BInterpol('Base IPCA'!$C$3:$C$13,'Base IPCA'!$E$3:$E$13,AH3303,"Cubic","Extrapolate=Linear","MultiX=Average","Skip=True","Sort=True")</f>
        <v>#N/A Invalid Parameter: Interpolation value</v>
      </c>
      <c r="AJ3303" s="43" t="str">
        <f ca="1"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5"/>
        <v>#REF!</v>
      </c>
      <c r="AI3304" s="43" t="str">
        <f ca="1">_xll.BInterpol('Base IPCA'!$C$3:$C$13,'Base IPCA'!$E$3:$E$13,AH3304,"Cubic","Extrapolate=Linear","MultiX=Average","Skip=True","Sort=True")</f>
        <v>#N/A Invalid Parameter: Interpolation value</v>
      </c>
      <c r="AJ3304" s="43" t="str">
        <f ca="1"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5"/>
        <v>#REF!</v>
      </c>
      <c r="AI3305" s="43" t="str">
        <f ca="1">_xll.BInterpol('Base IPCA'!$C$3:$C$13,'Base IPCA'!$E$3:$E$13,AH3305,"Cubic","Extrapolate=Linear","MultiX=Average","Skip=True","Sort=True")</f>
        <v>#N/A Invalid Parameter: Interpolation value</v>
      </c>
      <c r="AJ3305" s="43" t="str">
        <f ca="1"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5"/>
        <v>#REF!</v>
      </c>
      <c r="AI3306" s="43" t="str">
        <f ca="1">_xll.BInterpol('Base IPCA'!$C$3:$C$13,'Base IPCA'!$E$3:$E$13,AH3306,"Cubic","Extrapolate=Linear","MultiX=Average","Skip=True","Sort=True")</f>
        <v>#N/A Invalid Parameter: Interpolation value</v>
      </c>
      <c r="AJ3306" s="43" t="str">
        <f ca="1"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5"/>
        <v>#REF!</v>
      </c>
      <c r="AI3307" s="43" t="str">
        <f ca="1">_xll.BInterpol('Base IPCA'!$C$3:$C$13,'Base IPCA'!$E$3:$E$13,AH3307,"Cubic","Extrapolate=Linear","MultiX=Average","Skip=True","Sort=True")</f>
        <v>#N/A Invalid Parameter: Interpolation value</v>
      </c>
      <c r="AJ3307" s="43" t="str">
        <f ca="1"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5"/>
        <v>#REF!</v>
      </c>
      <c r="AI3308" s="43" t="str">
        <f ca="1">_xll.BInterpol('Base IPCA'!$C$3:$C$13,'Base IPCA'!$E$3:$E$13,AH3308,"Cubic","Extrapolate=Linear","MultiX=Average","Skip=True","Sort=True")</f>
        <v>#N/A Invalid Parameter: Interpolation value</v>
      </c>
      <c r="AJ3308" s="43" t="str">
        <f ca="1"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5"/>
        <v>#REF!</v>
      </c>
      <c r="AI3309" s="43" t="str">
        <f ca="1">_xll.BInterpol('Base IPCA'!$C$3:$C$13,'Base IPCA'!$E$3:$E$13,AH3309,"Cubic","Extrapolate=Linear","MultiX=Average","Skip=True","Sort=True")</f>
        <v>#N/A Invalid Parameter: Interpolation value</v>
      </c>
      <c r="AJ3309" s="43" t="str">
        <f ca="1"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5"/>
        <v>#REF!</v>
      </c>
      <c r="AI3310" s="43" t="str">
        <f ca="1">_xll.BInterpol('Base IPCA'!$C$3:$C$13,'Base IPCA'!$E$3:$E$13,AH3310,"Cubic","Extrapolate=Linear","MultiX=Average","Skip=True","Sort=True")</f>
        <v>#N/A Invalid Parameter: Interpolation value</v>
      </c>
      <c r="AJ3310" s="43" t="str">
        <f ca="1"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5"/>
        <v>#REF!</v>
      </c>
      <c r="AI3311" s="43" t="str">
        <f ca="1">_xll.BInterpol('Base IPCA'!$C$3:$C$13,'Base IPCA'!$E$3:$E$13,AH3311,"Cubic","Extrapolate=Linear","MultiX=Average","Skip=True","Sort=True")</f>
        <v>#N/A Invalid Parameter: Interpolation value</v>
      </c>
      <c r="AJ3311" s="43" t="str">
        <f ca="1"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5"/>
        <v>#REF!</v>
      </c>
      <c r="AI3312" s="43" t="str">
        <f ca="1">_xll.BInterpol('Base IPCA'!$C$3:$C$13,'Base IPCA'!$E$3:$E$13,AH3312,"Cubic","Extrapolate=Linear","MultiX=Average","Skip=True","Sort=True")</f>
        <v>#N/A Invalid Parameter: Interpolation value</v>
      </c>
      <c r="AJ3312" s="43" t="str">
        <f ca="1"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5"/>
        <v>#REF!</v>
      </c>
      <c r="AI3313" s="43" t="str">
        <f ca="1">_xll.BInterpol('Base IPCA'!$C$3:$C$13,'Base IPCA'!$E$3:$E$13,AH3313,"Cubic","Extrapolate=Linear","MultiX=Average","Skip=True","Sort=True")</f>
        <v>#N/A Invalid Parameter: Interpolation value</v>
      </c>
      <c r="AJ3313" s="43" t="str">
        <f ca="1"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5"/>
        <v>#REF!</v>
      </c>
      <c r="AI3314" s="43" t="str">
        <f ca="1">_xll.BInterpol('Base IPCA'!$C$3:$C$13,'Base IPCA'!$E$3:$E$13,AH3314,"Cubic","Extrapolate=Linear","MultiX=Average","Skip=True","Sort=True")</f>
        <v>#N/A Invalid Parameter: Interpolation value</v>
      </c>
      <c r="AJ3314" s="43" t="str">
        <f ca="1"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5"/>
        <v>#REF!</v>
      </c>
      <c r="AI3315" s="43" t="str">
        <f ca="1">_xll.BInterpol('Base IPCA'!$C$3:$C$13,'Base IPCA'!$E$3:$E$13,AH3315,"Cubic","Extrapolate=Linear","MultiX=Average","Skip=True","Sort=True")</f>
        <v>#N/A Invalid Parameter: Interpolation value</v>
      </c>
      <c r="AJ3315" s="43" t="str">
        <f ca="1"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5"/>
        <v>#REF!</v>
      </c>
      <c r="AI3316" s="43" t="str">
        <f ca="1">_xll.BInterpol('Base IPCA'!$C$3:$C$13,'Base IPCA'!$E$3:$E$13,AH3316,"Cubic","Extrapolate=Linear","MultiX=Average","Skip=True","Sort=True")</f>
        <v>#N/A Invalid Parameter: Interpolation value</v>
      </c>
      <c r="AJ3316" s="43" t="str">
        <f ca="1"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5"/>
        <v>#REF!</v>
      </c>
      <c r="AI3317" s="43" t="str">
        <f ca="1">_xll.BInterpol('Base IPCA'!$C$3:$C$13,'Base IPCA'!$E$3:$E$13,AH3317,"Cubic","Extrapolate=Linear","MultiX=Average","Skip=True","Sort=True")</f>
        <v>#N/A Invalid Parameter: Interpolation value</v>
      </c>
      <c r="AJ3317" s="43" t="str">
        <f ca="1"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5"/>
        <v>#REF!</v>
      </c>
      <c r="AI3318" s="43" t="str">
        <f ca="1">_xll.BInterpol('Base IPCA'!$C$3:$C$13,'Base IPCA'!$E$3:$E$13,AH3318,"Cubic","Extrapolate=Linear","MultiX=Average","Skip=True","Sort=True")</f>
        <v>#N/A Invalid Parameter: Interpolation value</v>
      </c>
      <c r="AJ3318" s="43" t="str">
        <f ca="1"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5"/>
        <v>#REF!</v>
      </c>
      <c r="AI3319" s="43" t="str">
        <f ca="1">_xll.BInterpol('Base IPCA'!$C$3:$C$13,'Base IPCA'!$E$3:$E$13,AH3319,"Cubic","Extrapolate=Linear","MultiX=Average","Skip=True","Sort=True")</f>
        <v>#N/A Invalid Parameter: Interpolation value</v>
      </c>
      <c r="AJ3319" s="43" t="str">
        <f ca="1"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5"/>
        <v>#REF!</v>
      </c>
      <c r="AI3320" s="43" t="str">
        <f ca="1">_xll.BInterpol('Base IPCA'!$C$3:$C$13,'Base IPCA'!$E$3:$E$13,AH3320,"Cubic","Extrapolate=Linear","MultiX=Average","Skip=True","Sort=True")</f>
        <v>#N/A Invalid Parameter: Interpolation value</v>
      </c>
      <c r="AJ3320" s="43" t="str">
        <f ca="1"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5"/>
        <v>#REF!</v>
      </c>
      <c r="AI3321" s="43" t="str">
        <f ca="1">_xll.BInterpol('Base IPCA'!$C$3:$C$13,'Base IPCA'!$E$3:$E$13,AH3321,"Cubic","Extrapolate=Linear","MultiX=Average","Skip=True","Sort=True")</f>
        <v>#N/A Invalid Parameter: Interpolation value</v>
      </c>
      <c r="AJ3321" s="43" t="str">
        <f ca="1"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5"/>
        <v>#REF!</v>
      </c>
      <c r="AI3322" s="43" t="str">
        <f ca="1">_xll.BInterpol('Base IPCA'!$C$3:$C$13,'Base IPCA'!$E$3:$E$13,AH3322,"Cubic","Extrapolate=Linear","MultiX=Average","Skip=True","Sort=True")</f>
        <v>#N/A Invalid Parameter: Interpolation value</v>
      </c>
      <c r="AJ3322" s="43" t="str">
        <f ca="1"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5"/>
        <v>#REF!</v>
      </c>
      <c r="AI3323" s="43" t="str">
        <f ca="1">_xll.BInterpol('Base IPCA'!$C$3:$C$13,'Base IPCA'!$E$3:$E$13,AH3323,"Cubic","Extrapolate=Linear","MultiX=Average","Skip=True","Sort=True")</f>
        <v>#N/A Invalid Parameter: Interpolation value</v>
      </c>
      <c r="AJ3323" s="43" t="str">
        <f ca="1"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5"/>
        <v>#REF!</v>
      </c>
      <c r="AI3324" s="43" t="str">
        <f ca="1">_xll.BInterpol('Base IPCA'!$C$3:$C$13,'Base IPCA'!$E$3:$E$13,AH3324,"Cubic","Extrapolate=Linear","MultiX=Average","Skip=True","Sort=True")</f>
        <v>#N/A Invalid Parameter: Interpolation value</v>
      </c>
      <c r="AJ3324" s="43" t="str">
        <f ca="1"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5"/>
        <v>#REF!</v>
      </c>
      <c r="AI3325" s="43" t="str">
        <f ca="1">_xll.BInterpol('Base IPCA'!$C$3:$C$13,'Base IPCA'!$E$3:$E$13,AH3325,"Cubic","Extrapolate=Linear","MultiX=Average","Skip=True","Sort=True")</f>
        <v>#N/A Invalid Parameter: Interpolation value</v>
      </c>
      <c r="AJ3325" s="43" t="str">
        <f ca="1"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5"/>
        <v>#REF!</v>
      </c>
      <c r="AI3326" s="43" t="str">
        <f ca="1">_xll.BInterpol('Base IPCA'!$C$3:$C$13,'Base IPCA'!$E$3:$E$13,AH3326,"Cubic","Extrapolate=Linear","MultiX=Average","Skip=True","Sort=True")</f>
        <v>#N/A Invalid Parameter: Interpolation value</v>
      </c>
      <c r="AJ3326" s="43" t="str">
        <f ca="1"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5"/>
        <v>#REF!</v>
      </c>
      <c r="AI3327" s="43" t="str">
        <f ca="1">_xll.BInterpol('Base IPCA'!$C$3:$C$13,'Base IPCA'!$E$3:$E$13,AH3327,"Cubic","Extrapolate=Linear","MultiX=Average","Skip=True","Sort=True")</f>
        <v>#N/A Invalid Parameter: Interpolation value</v>
      </c>
      <c r="AJ3327" s="43" t="str">
        <f ca="1"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5"/>
        <v>#REF!</v>
      </c>
      <c r="AI3328" s="43" t="str">
        <f ca="1">_xll.BInterpol('Base IPCA'!$C$3:$C$13,'Base IPCA'!$E$3:$E$13,AH3328,"Cubic","Extrapolate=Linear","MultiX=Average","Skip=True","Sort=True")</f>
        <v>#N/A Invalid Parameter: Interpolation value</v>
      </c>
      <c r="AJ3328" s="43" t="str">
        <f ca="1"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5"/>
        <v>#REF!</v>
      </c>
      <c r="AI3329" s="43" t="str">
        <f ca="1">_xll.BInterpol('Base IPCA'!$C$3:$C$13,'Base IPCA'!$E$3:$E$13,AH3329,"Cubic","Extrapolate=Linear","MultiX=Average","Skip=True","Sort=True")</f>
        <v>#N/A Invalid Parameter: Interpolation value</v>
      </c>
      <c r="AJ3329" s="43" t="str">
        <f ca="1"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5"/>
        <v>#REF!</v>
      </c>
      <c r="AI3330" s="43" t="str">
        <f ca="1">_xll.BInterpol('Base IPCA'!$C$3:$C$13,'Base IPCA'!$E$3:$E$13,AH3330,"Cubic","Extrapolate=Linear","MultiX=Average","Skip=True","Sort=True")</f>
        <v>#N/A Invalid Parameter: Interpolation value</v>
      </c>
      <c r="AJ3330" s="43" t="str">
        <f ca="1"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5"/>
        <v>#REF!</v>
      </c>
      <c r="AI3331" s="43" t="str">
        <f ca="1">_xll.BInterpol('Base IPCA'!$C$3:$C$13,'Base IPCA'!$E$3:$E$13,AH3331,"Cubic","Extrapolate=Linear","MultiX=Average","Skip=True","Sort=True")</f>
        <v>#N/A Invalid Parameter: Interpolation value</v>
      </c>
      <c r="AJ3331" s="43" t="str">
        <f ca="1"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5"/>
        <v>#REF!</v>
      </c>
      <c r="AI3332" s="43" t="str">
        <f ca="1">_xll.BInterpol('Base IPCA'!$C$3:$C$13,'Base IPCA'!$E$3:$E$13,AH3332,"Cubic","Extrapolate=Linear","MultiX=Average","Skip=True","Sort=True")</f>
        <v>#N/A Invalid Parameter: Interpolation value</v>
      </c>
      <c r="AJ3332" s="43" t="str">
        <f ca="1"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5"/>
        <v>#REF!</v>
      </c>
      <c r="AI3333" s="43" t="str">
        <f ca="1">_xll.BInterpol('Base IPCA'!$C$3:$C$13,'Base IPCA'!$E$3:$E$13,AH3333,"Cubic","Extrapolate=Linear","MultiX=Average","Skip=True","Sort=True")</f>
        <v>#N/A Invalid Parameter: Interpolation value</v>
      </c>
      <c r="AJ3333" s="43" t="str">
        <f ca="1"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6">AH3333+1</f>
        <v>#REF!</v>
      </c>
      <c r="AI3334" s="43" t="str">
        <f ca="1">_xll.BInterpol('Base IPCA'!$C$3:$C$13,'Base IPCA'!$E$3:$E$13,AH3334,"Cubic","Extrapolate=Linear","MultiX=Average","Skip=True","Sort=True")</f>
        <v>#N/A Invalid Parameter: Interpolation value</v>
      </c>
      <c r="AJ3334" s="43" t="str">
        <f ca="1"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6"/>
        <v>#REF!</v>
      </c>
      <c r="AI3335" s="43" t="str">
        <f ca="1">_xll.BInterpol('Base IPCA'!$C$3:$C$13,'Base IPCA'!$E$3:$E$13,AH3335,"Cubic","Extrapolate=Linear","MultiX=Average","Skip=True","Sort=True")</f>
        <v>#N/A Invalid Parameter: Interpolation value</v>
      </c>
      <c r="AJ3335" s="43" t="str">
        <f ca="1"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6"/>
        <v>#REF!</v>
      </c>
      <c r="AI3336" s="43" t="str">
        <f ca="1">_xll.BInterpol('Base IPCA'!$C$3:$C$13,'Base IPCA'!$E$3:$E$13,AH3336,"Cubic","Extrapolate=Linear","MultiX=Average","Skip=True","Sort=True")</f>
        <v>#N/A Invalid Parameter: Interpolation value</v>
      </c>
      <c r="AJ3336" s="43" t="str">
        <f ca="1"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6"/>
        <v>#REF!</v>
      </c>
      <c r="AI3337" s="43" t="str">
        <f ca="1">_xll.BInterpol('Base IPCA'!$C$3:$C$13,'Base IPCA'!$E$3:$E$13,AH3337,"Cubic","Extrapolate=Linear","MultiX=Average","Skip=True","Sort=True")</f>
        <v>#N/A Invalid Parameter: Interpolation value</v>
      </c>
      <c r="AJ3337" s="43" t="str">
        <f ca="1"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6"/>
        <v>#REF!</v>
      </c>
      <c r="AI3338" s="43" t="str">
        <f ca="1">_xll.BInterpol('Base IPCA'!$C$3:$C$13,'Base IPCA'!$E$3:$E$13,AH3338,"Cubic","Extrapolate=Linear","MultiX=Average","Skip=True","Sort=True")</f>
        <v>#N/A Invalid Parameter: Interpolation value</v>
      </c>
      <c r="AJ3338" s="43" t="str">
        <f ca="1"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6"/>
        <v>#REF!</v>
      </c>
      <c r="AI3339" s="43" t="str">
        <f ca="1">_xll.BInterpol('Base IPCA'!$C$3:$C$13,'Base IPCA'!$E$3:$E$13,AH3339,"Cubic","Extrapolate=Linear","MultiX=Average","Skip=True","Sort=True")</f>
        <v>#N/A Invalid Parameter: Interpolation value</v>
      </c>
      <c r="AJ3339" s="43" t="str">
        <f ca="1"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6"/>
        <v>#REF!</v>
      </c>
      <c r="AI3340" s="43" t="str">
        <f ca="1">_xll.BInterpol('Base IPCA'!$C$3:$C$13,'Base IPCA'!$E$3:$E$13,AH3340,"Cubic","Extrapolate=Linear","MultiX=Average","Skip=True","Sort=True")</f>
        <v>#N/A Invalid Parameter: Interpolation value</v>
      </c>
      <c r="AJ3340" s="43" t="str">
        <f ca="1"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6"/>
        <v>#REF!</v>
      </c>
      <c r="AI3341" s="43" t="str">
        <f ca="1">_xll.BInterpol('Base IPCA'!$C$3:$C$13,'Base IPCA'!$E$3:$E$13,AH3341,"Cubic","Extrapolate=Linear","MultiX=Average","Skip=True","Sort=True")</f>
        <v>#N/A Invalid Parameter: Interpolation value</v>
      </c>
      <c r="AJ3341" s="43" t="str">
        <f ca="1"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6"/>
        <v>#REF!</v>
      </c>
      <c r="AI3342" s="43" t="str">
        <f ca="1">_xll.BInterpol('Base IPCA'!$C$3:$C$13,'Base IPCA'!$E$3:$E$13,AH3342,"Cubic","Extrapolate=Linear","MultiX=Average","Skip=True","Sort=True")</f>
        <v>#N/A Invalid Parameter: Interpolation value</v>
      </c>
      <c r="AJ3342" s="43" t="str">
        <f ca="1"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6"/>
        <v>#REF!</v>
      </c>
      <c r="AI3343" s="43" t="str">
        <f ca="1">_xll.BInterpol('Base IPCA'!$C$3:$C$13,'Base IPCA'!$E$3:$E$13,AH3343,"Cubic","Extrapolate=Linear","MultiX=Average","Skip=True","Sort=True")</f>
        <v>#N/A Invalid Parameter: Interpolation value</v>
      </c>
      <c r="AJ3343" s="43" t="str">
        <f ca="1"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6"/>
        <v>#REF!</v>
      </c>
      <c r="AI3344" s="43" t="str">
        <f ca="1">_xll.BInterpol('Base IPCA'!$C$3:$C$13,'Base IPCA'!$E$3:$E$13,AH3344,"Cubic","Extrapolate=Linear","MultiX=Average","Skip=True","Sort=True")</f>
        <v>#N/A Invalid Parameter: Interpolation value</v>
      </c>
      <c r="AJ3344" s="43" t="str">
        <f ca="1"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6"/>
        <v>#REF!</v>
      </c>
      <c r="AI3345" s="43" t="str">
        <f ca="1">_xll.BInterpol('Base IPCA'!$C$3:$C$13,'Base IPCA'!$E$3:$E$13,AH3345,"Cubic","Extrapolate=Linear","MultiX=Average","Skip=True","Sort=True")</f>
        <v>#N/A Invalid Parameter: Interpolation value</v>
      </c>
      <c r="AJ3345" s="43" t="str">
        <f ca="1"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6"/>
        <v>#REF!</v>
      </c>
      <c r="AI3346" s="43" t="str">
        <f ca="1">_xll.BInterpol('Base IPCA'!$C$3:$C$13,'Base IPCA'!$E$3:$E$13,AH3346,"Cubic","Extrapolate=Linear","MultiX=Average","Skip=True","Sort=True")</f>
        <v>#N/A Invalid Parameter: Interpolation value</v>
      </c>
      <c r="AJ3346" s="43" t="str">
        <f ca="1"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6"/>
        <v>#REF!</v>
      </c>
      <c r="AI3347" s="43" t="str">
        <f ca="1">_xll.BInterpol('Base IPCA'!$C$3:$C$13,'Base IPCA'!$E$3:$E$13,AH3347,"Cubic","Extrapolate=Linear","MultiX=Average","Skip=True","Sort=True")</f>
        <v>#N/A Invalid Parameter: Interpolation value</v>
      </c>
      <c r="AJ3347" s="43" t="str">
        <f ca="1"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6"/>
        <v>#REF!</v>
      </c>
      <c r="AI3348" s="43" t="str">
        <f ca="1">_xll.BInterpol('Base IPCA'!$C$3:$C$13,'Base IPCA'!$E$3:$E$13,AH3348,"Cubic","Extrapolate=Linear","MultiX=Average","Skip=True","Sort=True")</f>
        <v>#N/A Invalid Parameter: Interpolation value</v>
      </c>
      <c r="AJ3348" s="43" t="str">
        <f ca="1"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6"/>
        <v>#REF!</v>
      </c>
      <c r="AI3349" s="43" t="str">
        <f ca="1">_xll.BInterpol('Base IPCA'!$C$3:$C$13,'Base IPCA'!$E$3:$E$13,AH3349,"Cubic","Extrapolate=Linear","MultiX=Average","Skip=True","Sort=True")</f>
        <v>#N/A Invalid Parameter: Interpolation value</v>
      </c>
      <c r="AJ3349" s="43" t="str">
        <f ca="1"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6"/>
        <v>#REF!</v>
      </c>
      <c r="AI3350" s="43" t="str">
        <f ca="1">_xll.BInterpol('Base IPCA'!$C$3:$C$13,'Base IPCA'!$E$3:$E$13,AH3350,"Cubic","Extrapolate=Linear","MultiX=Average","Skip=True","Sort=True")</f>
        <v>#N/A Invalid Parameter: Interpolation value</v>
      </c>
      <c r="AJ3350" s="43" t="str">
        <f ca="1"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6"/>
        <v>#REF!</v>
      </c>
      <c r="AI3351" s="43" t="str">
        <f ca="1">_xll.BInterpol('Base IPCA'!$C$3:$C$13,'Base IPCA'!$E$3:$E$13,AH3351,"Cubic","Extrapolate=Linear","MultiX=Average","Skip=True","Sort=True")</f>
        <v>#N/A Invalid Parameter: Interpolation value</v>
      </c>
      <c r="AJ3351" s="43" t="str">
        <f ca="1"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6"/>
        <v>#REF!</v>
      </c>
      <c r="AI3352" s="43" t="str">
        <f ca="1">_xll.BInterpol('Base IPCA'!$C$3:$C$13,'Base IPCA'!$E$3:$E$13,AH3352,"Cubic","Extrapolate=Linear","MultiX=Average","Skip=True","Sort=True")</f>
        <v>#N/A Invalid Parameter: Interpolation value</v>
      </c>
      <c r="AJ3352" s="43" t="str">
        <f ca="1"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6"/>
        <v>#REF!</v>
      </c>
      <c r="AI3353" s="43" t="str">
        <f ca="1">_xll.BInterpol('Base IPCA'!$C$3:$C$13,'Base IPCA'!$E$3:$E$13,AH3353,"Cubic","Extrapolate=Linear","MultiX=Average","Skip=True","Sort=True")</f>
        <v>#N/A Invalid Parameter: Interpolation value</v>
      </c>
      <c r="AJ3353" s="43" t="str">
        <f ca="1"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6"/>
        <v>#REF!</v>
      </c>
      <c r="AI3354" s="43" t="str">
        <f ca="1">_xll.BInterpol('Base IPCA'!$C$3:$C$13,'Base IPCA'!$E$3:$E$13,AH3354,"Cubic","Extrapolate=Linear","MultiX=Average","Skip=True","Sort=True")</f>
        <v>#N/A Invalid Parameter: Interpolation value</v>
      </c>
      <c r="AJ3354" s="43" t="str">
        <f ca="1"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6"/>
        <v>#REF!</v>
      </c>
      <c r="AI3355" s="43" t="str">
        <f ca="1">_xll.BInterpol('Base IPCA'!$C$3:$C$13,'Base IPCA'!$E$3:$E$13,AH3355,"Cubic","Extrapolate=Linear","MultiX=Average","Skip=True","Sort=True")</f>
        <v>#N/A Invalid Parameter: Interpolation value</v>
      </c>
      <c r="AJ3355" s="43" t="str">
        <f ca="1"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6"/>
        <v>#REF!</v>
      </c>
      <c r="AI3356" s="43" t="str">
        <f ca="1">_xll.BInterpol('Base IPCA'!$C$3:$C$13,'Base IPCA'!$E$3:$E$13,AH3356,"Cubic","Extrapolate=Linear","MultiX=Average","Skip=True","Sort=True")</f>
        <v>#N/A Invalid Parameter: Interpolation value</v>
      </c>
      <c r="AJ3356" s="43" t="str">
        <f ca="1"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6"/>
        <v>#REF!</v>
      </c>
      <c r="AI3357" s="43" t="str">
        <f ca="1">_xll.BInterpol('Base IPCA'!$C$3:$C$13,'Base IPCA'!$E$3:$E$13,AH3357,"Cubic","Extrapolate=Linear","MultiX=Average","Skip=True","Sort=True")</f>
        <v>#N/A Invalid Parameter: Interpolation value</v>
      </c>
      <c r="AJ3357" s="43" t="str">
        <f ca="1"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6"/>
        <v>#REF!</v>
      </c>
      <c r="AI3358" s="43" t="str">
        <f ca="1">_xll.BInterpol('Base IPCA'!$C$3:$C$13,'Base IPCA'!$E$3:$E$13,AH3358,"Cubic","Extrapolate=Linear","MultiX=Average","Skip=True","Sort=True")</f>
        <v>#N/A Invalid Parameter: Interpolation value</v>
      </c>
      <c r="AJ3358" s="43" t="str">
        <f ca="1"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6"/>
        <v>#REF!</v>
      </c>
      <c r="AI3359" s="43" t="str">
        <f ca="1">_xll.BInterpol('Base IPCA'!$C$3:$C$13,'Base IPCA'!$E$3:$E$13,AH3359,"Cubic","Extrapolate=Linear","MultiX=Average","Skip=True","Sort=True")</f>
        <v>#N/A Invalid Parameter: Interpolation value</v>
      </c>
      <c r="AJ3359" s="43" t="str">
        <f ca="1"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6"/>
        <v>#REF!</v>
      </c>
      <c r="AI3360" s="43" t="str">
        <f ca="1">_xll.BInterpol('Base IPCA'!$C$3:$C$13,'Base IPCA'!$E$3:$E$13,AH3360,"Cubic","Extrapolate=Linear","MultiX=Average","Skip=True","Sort=True")</f>
        <v>#N/A Invalid Parameter: Interpolation value</v>
      </c>
      <c r="AJ3360" s="43" t="str">
        <f ca="1"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6"/>
        <v>#REF!</v>
      </c>
      <c r="AI3361" s="43" t="str">
        <f ca="1">_xll.BInterpol('Base IPCA'!$C$3:$C$13,'Base IPCA'!$E$3:$E$13,AH3361,"Cubic","Extrapolate=Linear","MultiX=Average","Skip=True","Sort=True")</f>
        <v>#N/A Invalid Parameter: Interpolation value</v>
      </c>
      <c r="AJ3361" s="43" t="str">
        <f ca="1"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6"/>
        <v>#REF!</v>
      </c>
      <c r="AI3362" s="43" t="str">
        <f ca="1">_xll.BInterpol('Base IPCA'!$C$3:$C$13,'Base IPCA'!$E$3:$E$13,AH3362,"Cubic","Extrapolate=Linear","MultiX=Average","Skip=True","Sort=True")</f>
        <v>#N/A Invalid Parameter: Interpolation value</v>
      </c>
      <c r="AJ3362" s="43" t="str">
        <f ca="1"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6"/>
        <v>#REF!</v>
      </c>
      <c r="AI3363" s="43" t="str">
        <f ca="1">_xll.BInterpol('Base IPCA'!$C$3:$C$13,'Base IPCA'!$E$3:$E$13,AH3363,"Cubic","Extrapolate=Linear","MultiX=Average","Skip=True","Sort=True")</f>
        <v>#N/A Invalid Parameter: Interpolation value</v>
      </c>
      <c r="AJ3363" s="43" t="str">
        <f ca="1"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6"/>
        <v>#REF!</v>
      </c>
      <c r="AI3364" s="43" t="str">
        <f ca="1">_xll.BInterpol('Base IPCA'!$C$3:$C$13,'Base IPCA'!$E$3:$E$13,AH3364,"Cubic","Extrapolate=Linear","MultiX=Average","Skip=True","Sort=True")</f>
        <v>#N/A Invalid Parameter: Interpolation value</v>
      </c>
      <c r="AJ3364" s="43" t="str">
        <f ca="1"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6"/>
        <v>#REF!</v>
      </c>
      <c r="AI3365" s="43" t="str">
        <f ca="1">_xll.BInterpol('Base IPCA'!$C$3:$C$13,'Base IPCA'!$E$3:$E$13,AH3365,"Cubic","Extrapolate=Linear","MultiX=Average","Skip=True","Sort=True")</f>
        <v>#N/A Invalid Parameter: Interpolation value</v>
      </c>
      <c r="AJ3365" s="43" t="str">
        <f ca="1"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6"/>
        <v>#REF!</v>
      </c>
      <c r="AI3366" s="43" t="str">
        <f ca="1">_xll.BInterpol('Base IPCA'!$C$3:$C$13,'Base IPCA'!$E$3:$E$13,AH3366,"Cubic","Extrapolate=Linear","MultiX=Average","Skip=True","Sort=True")</f>
        <v>#N/A Invalid Parameter: Interpolation value</v>
      </c>
      <c r="AJ3366" s="43" t="str">
        <f ca="1"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6"/>
        <v>#REF!</v>
      </c>
      <c r="AI3367" s="43" t="str">
        <f ca="1">_xll.BInterpol('Base IPCA'!$C$3:$C$13,'Base IPCA'!$E$3:$E$13,AH3367,"Cubic","Extrapolate=Linear","MultiX=Average","Skip=True","Sort=True")</f>
        <v>#N/A Invalid Parameter: Interpolation value</v>
      </c>
      <c r="AJ3367" s="43" t="str">
        <f ca="1"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6"/>
        <v>#REF!</v>
      </c>
      <c r="AI3368" s="43" t="str">
        <f ca="1">_xll.BInterpol('Base IPCA'!$C$3:$C$13,'Base IPCA'!$E$3:$E$13,AH3368,"Cubic","Extrapolate=Linear","MultiX=Average","Skip=True","Sort=True")</f>
        <v>#N/A Invalid Parameter: Interpolation value</v>
      </c>
      <c r="AJ3368" s="43" t="str">
        <f ca="1"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6"/>
        <v>#REF!</v>
      </c>
      <c r="AI3369" s="43" t="str">
        <f ca="1">_xll.BInterpol('Base IPCA'!$C$3:$C$13,'Base IPCA'!$E$3:$E$13,AH3369,"Cubic","Extrapolate=Linear","MultiX=Average","Skip=True","Sort=True")</f>
        <v>#N/A Invalid Parameter: Interpolation value</v>
      </c>
      <c r="AJ3369" s="43" t="str">
        <f ca="1"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6"/>
        <v>#REF!</v>
      </c>
      <c r="AI3370" s="43" t="str">
        <f ca="1">_xll.BInterpol('Base IPCA'!$C$3:$C$13,'Base IPCA'!$E$3:$E$13,AH3370,"Cubic","Extrapolate=Linear","MultiX=Average","Skip=True","Sort=True")</f>
        <v>#N/A Invalid Parameter: Interpolation value</v>
      </c>
      <c r="AJ3370" s="43" t="str">
        <f ca="1"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6"/>
        <v>#REF!</v>
      </c>
      <c r="AI3371" s="43" t="str">
        <f ca="1">_xll.BInterpol('Base IPCA'!$C$3:$C$13,'Base IPCA'!$E$3:$E$13,AH3371,"Cubic","Extrapolate=Linear","MultiX=Average","Skip=True","Sort=True")</f>
        <v>#N/A Invalid Parameter: Interpolation value</v>
      </c>
      <c r="AJ3371" s="43" t="str">
        <f ca="1"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6"/>
        <v>#REF!</v>
      </c>
      <c r="AI3372" s="43" t="str">
        <f ca="1">_xll.BInterpol('Base IPCA'!$C$3:$C$13,'Base IPCA'!$E$3:$E$13,AH3372,"Cubic","Extrapolate=Linear","MultiX=Average","Skip=True","Sort=True")</f>
        <v>#N/A Invalid Parameter: Interpolation value</v>
      </c>
      <c r="AJ3372" s="43" t="str">
        <f ca="1"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6"/>
        <v>#REF!</v>
      </c>
      <c r="AI3373" s="43" t="str">
        <f ca="1">_xll.BInterpol('Base IPCA'!$C$3:$C$13,'Base IPCA'!$E$3:$E$13,AH3373,"Cubic","Extrapolate=Linear","MultiX=Average","Skip=True","Sort=True")</f>
        <v>#N/A Invalid Parameter: Interpolation value</v>
      </c>
      <c r="AJ3373" s="43" t="str">
        <f ca="1"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6"/>
        <v>#REF!</v>
      </c>
      <c r="AI3374" s="43" t="str">
        <f ca="1">_xll.BInterpol('Base IPCA'!$C$3:$C$13,'Base IPCA'!$E$3:$E$13,AH3374,"Cubic","Extrapolate=Linear","MultiX=Average","Skip=True","Sort=True")</f>
        <v>#N/A Invalid Parameter: Interpolation value</v>
      </c>
      <c r="AJ3374" s="43" t="str">
        <f ca="1"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6"/>
        <v>#REF!</v>
      </c>
      <c r="AI3375" s="43" t="str">
        <f ca="1">_xll.BInterpol('Base IPCA'!$C$3:$C$13,'Base IPCA'!$E$3:$E$13,AH3375,"Cubic","Extrapolate=Linear","MultiX=Average","Skip=True","Sort=True")</f>
        <v>#N/A Invalid Parameter: Interpolation value</v>
      </c>
      <c r="AJ3375" s="43" t="str">
        <f ca="1"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6"/>
        <v>#REF!</v>
      </c>
      <c r="AI3376" s="43" t="str">
        <f ca="1">_xll.BInterpol('Base IPCA'!$C$3:$C$13,'Base IPCA'!$E$3:$E$13,AH3376,"Cubic","Extrapolate=Linear","MultiX=Average","Skip=True","Sort=True")</f>
        <v>#N/A Invalid Parameter: Interpolation value</v>
      </c>
      <c r="AJ3376" s="43" t="str">
        <f ca="1"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6"/>
        <v>#REF!</v>
      </c>
      <c r="AI3377" s="43" t="str">
        <f ca="1">_xll.BInterpol('Base IPCA'!$C$3:$C$13,'Base IPCA'!$E$3:$E$13,AH3377,"Cubic","Extrapolate=Linear","MultiX=Average","Skip=True","Sort=True")</f>
        <v>#N/A Invalid Parameter: Interpolation value</v>
      </c>
      <c r="AJ3377" s="43" t="str">
        <f ca="1"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6"/>
        <v>#REF!</v>
      </c>
      <c r="AI3378" s="43" t="str">
        <f ca="1">_xll.BInterpol('Base IPCA'!$C$3:$C$13,'Base IPCA'!$E$3:$E$13,AH3378,"Cubic","Extrapolate=Linear","MultiX=Average","Skip=True","Sort=True")</f>
        <v>#N/A Invalid Parameter: Interpolation value</v>
      </c>
      <c r="AJ3378" s="43" t="str">
        <f ca="1"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6"/>
        <v>#REF!</v>
      </c>
      <c r="AI3379" s="43" t="str">
        <f ca="1">_xll.BInterpol('Base IPCA'!$C$3:$C$13,'Base IPCA'!$E$3:$E$13,AH3379,"Cubic","Extrapolate=Linear","MultiX=Average","Skip=True","Sort=True")</f>
        <v>#N/A Invalid Parameter: Interpolation value</v>
      </c>
      <c r="AJ3379" s="43" t="str">
        <f ca="1"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6"/>
        <v>#REF!</v>
      </c>
      <c r="AI3380" s="43" t="str">
        <f ca="1">_xll.BInterpol('Base IPCA'!$C$3:$C$13,'Base IPCA'!$E$3:$E$13,AH3380,"Cubic","Extrapolate=Linear","MultiX=Average","Skip=True","Sort=True")</f>
        <v>#N/A Invalid Parameter: Interpolation value</v>
      </c>
      <c r="AJ3380" s="43" t="str">
        <f ca="1"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6"/>
        <v>#REF!</v>
      </c>
      <c r="AI3381" s="43" t="str">
        <f ca="1">_xll.BInterpol('Base IPCA'!$C$3:$C$13,'Base IPCA'!$E$3:$E$13,AH3381,"Cubic","Extrapolate=Linear","MultiX=Average","Skip=True","Sort=True")</f>
        <v>#N/A Invalid Parameter: Interpolation value</v>
      </c>
      <c r="AJ3381" s="43" t="str">
        <f ca="1"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6"/>
        <v>#REF!</v>
      </c>
      <c r="AI3382" s="43" t="str">
        <f ca="1">_xll.BInterpol('Base IPCA'!$C$3:$C$13,'Base IPCA'!$E$3:$E$13,AH3382,"Cubic","Extrapolate=Linear","MultiX=Average","Skip=True","Sort=True")</f>
        <v>#N/A Invalid Parameter: Interpolation value</v>
      </c>
      <c r="AJ3382" s="43" t="str">
        <f ca="1"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6"/>
        <v>#REF!</v>
      </c>
      <c r="AI3383" s="43" t="str">
        <f ca="1">_xll.BInterpol('Base IPCA'!$C$3:$C$13,'Base IPCA'!$E$3:$E$13,AH3383,"Cubic","Extrapolate=Linear","MultiX=Average","Skip=True","Sort=True")</f>
        <v>#N/A Invalid Parameter: Interpolation value</v>
      </c>
      <c r="AJ3383" s="43" t="str">
        <f ca="1"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6"/>
        <v>#REF!</v>
      </c>
      <c r="AI3384" s="43" t="str">
        <f ca="1">_xll.BInterpol('Base IPCA'!$C$3:$C$13,'Base IPCA'!$E$3:$E$13,AH3384,"Cubic","Extrapolate=Linear","MultiX=Average","Skip=True","Sort=True")</f>
        <v>#N/A Invalid Parameter: Interpolation value</v>
      </c>
      <c r="AJ3384" s="43" t="str">
        <f ca="1"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6"/>
        <v>#REF!</v>
      </c>
      <c r="AI3385" s="43" t="str">
        <f ca="1">_xll.BInterpol('Base IPCA'!$C$3:$C$13,'Base IPCA'!$E$3:$E$13,AH3385,"Cubic","Extrapolate=Linear","MultiX=Average","Skip=True","Sort=True")</f>
        <v>#N/A Invalid Parameter: Interpolation value</v>
      </c>
      <c r="AJ3385" s="43" t="str">
        <f ca="1"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6"/>
        <v>#REF!</v>
      </c>
      <c r="AI3386" s="43" t="str">
        <f ca="1">_xll.BInterpol('Base IPCA'!$C$3:$C$13,'Base IPCA'!$E$3:$E$13,AH3386,"Cubic","Extrapolate=Linear","MultiX=Average","Skip=True","Sort=True")</f>
        <v>#N/A Invalid Parameter: Interpolation value</v>
      </c>
      <c r="AJ3386" s="43" t="str">
        <f ca="1"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6"/>
        <v>#REF!</v>
      </c>
      <c r="AI3387" s="43" t="str">
        <f ca="1">_xll.BInterpol('Base IPCA'!$C$3:$C$13,'Base IPCA'!$E$3:$E$13,AH3387,"Cubic","Extrapolate=Linear","MultiX=Average","Skip=True","Sort=True")</f>
        <v>#N/A Invalid Parameter: Interpolation value</v>
      </c>
      <c r="AJ3387" s="43" t="str">
        <f ca="1"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6"/>
        <v>#REF!</v>
      </c>
      <c r="AI3388" s="43" t="str">
        <f ca="1">_xll.BInterpol('Base IPCA'!$C$3:$C$13,'Base IPCA'!$E$3:$E$13,AH3388,"Cubic","Extrapolate=Linear","MultiX=Average","Skip=True","Sort=True")</f>
        <v>#N/A Invalid Parameter: Interpolation value</v>
      </c>
      <c r="AJ3388" s="43" t="str">
        <f ca="1"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6"/>
        <v>#REF!</v>
      </c>
      <c r="AI3389" s="43" t="str">
        <f ca="1">_xll.BInterpol('Base IPCA'!$C$3:$C$13,'Base IPCA'!$E$3:$E$13,AH3389,"Cubic","Extrapolate=Linear","MultiX=Average","Skip=True","Sort=True")</f>
        <v>#N/A Invalid Parameter: Interpolation value</v>
      </c>
      <c r="AJ3389" s="43" t="str">
        <f ca="1"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6"/>
        <v>#REF!</v>
      </c>
      <c r="AI3390" s="43" t="str">
        <f ca="1">_xll.BInterpol('Base IPCA'!$C$3:$C$13,'Base IPCA'!$E$3:$E$13,AH3390,"Cubic","Extrapolate=Linear","MultiX=Average","Skip=True","Sort=True")</f>
        <v>#N/A Invalid Parameter: Interpolation value</v>
      </c>
      <c r="AJ3390" s="43" t="str">
        <f ca="1"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6"/>
        <v>#REF!</v>
      </c>
      <c r="AI3391" s="43" t="str">
        <f ca="1">_xll.BInterpol('Base IPCA'!$C$3:$C$13,'Base IPCA'!$E$3:$E$13,AH3391,"Cubic","Extrapolate=Linear","MultiX=Average","Skip=True","Sort=True")</f>
        <v>#N/A Invalid Parameter: Interpolation value</v>
      </c>
      <c r="AJ3391" s="43" t="str">
        <f ca="1"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6"/>
        <v>#REF!</v>
      </c>
      <c r="AI3392" s="43" t="str">
        <f ca="1">_xll.BInterpol('Base IPCA'!$C$3:$C$13,'Base IPCA'!$E$3:$E$13,AH3392,"Cubic","Extrapolate=Linear","MultiX=Average","Skip=True","Sort=True")</f>
        <v>#N/A Invalid Parameter: Interpolation value</v>
      </c>
      <c r="AJ3392" s="43" t="str">
        <f ca="1"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6"/>
        <v>#REF!</v>
      </c>
      <c r="AI3393" s="43" t="str">
        <f ca="1">_xll.BInterpol('Base IPCA'!$C$3:$C$13,'Base IPCA'!$E$3:$E$13,AH3393,"Cubic","Extrapolate=Linear","MultiX=Average","Skip=True","Sort=True")</f>
        <v>#N/A Invalid Parameter: Interpolation value</v>
      </c>
      <c r="AJ3393" s="43" t="str">
        <f ca="1"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6"/>
        <v>#REF!</v>
      </c>
      <c r="AI3394" s="43" t="str">
        <f ca="1">_xll.BInterpol('Base IPCA'!$C$3:$C$13,'Base IPCA'!$E$3:$E$13,AH3394,"Cubic","Extrapolate=Linear","MultiX=Average","Skip=True","Sort=True")</f>
        <v>#N/A Invalid Parameter: Interpolation value</v>
      </c>
      <c r="AJ3394" s="43" t="str">
        <f ca="1"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6"/>
        <v>#REF!</v>
      </c>
      <c r="AI3395" s="43" t="str">
        <f ca="1">_xll.BInterpol('Base IPCA'!$C$3:$C$13,'Base IPCA'!$E$3:$E$13,AH3395,"Cubic","Extrapolate=Linear","MultiX=Average","Skip=True","Sort=True")</f>
        <v>#N/A Invalid Parameter: Interpolation value</v>
      </c>
      <c r="AJ3395" s="43" t="str">
        <f ca="1"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6"/>
        <v>#REF!</v>
      </c>
      <c r="AI3396" s="43" t="str">
        <f ca="1">_xll.BInterpol('Base IPCA'!$C$3:$C$13,'Base IPCA'!$E$3:$E$13,AH3396,"Cubic","Extrapolate=Linear","MultiX=Average","Skip=True","Sort=True")</f>
        <v>#N/A Invalid Parameter: Interpolation value</v>
      </c>
      <c r="AJ3396" s="43" t="str">
        <f ca="1"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6"/>
        <v>#REF!</v>
      </c>
      <c r="AI3397" s="43" t="str">
        <f ca="1">_xll.BInterpol('Base IPCA'!$C$3:$C$13,'Base IPCA'!$E$3:$E$13,AH3397,"Cubic","Extrapolate=Linear","MultiX=Average","Skip=True","Sort=True")</f>
        <v>#N/A Invalid Parameter: Interpolation value</v>
      </c>
      <c r="AJ3397" s="43" t="str">
        <f ca="1"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7">AH3397+1</f>
        <v>#REF!</v>
      </c>
      <c r="AI3398" s="43" t="str">
        <f ca="1">_xll.BInterpol('Base IPCA'!$C$3:$C$13,'Base IPCA'!$E$3:$E$13,AH3398,"Cubic","Extrapolate=Linear","MultiX=Average","Skip=True","Sort=True")</f>
        <v>#N/A Invalid Parameter: Interpolation value</v>
      </c>
      <c r="AJ3398" s="43" t="str">
        <f ca="1"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7"/>
        <v>#REF!</v>
      </c>
      <c r="AI3399" s="43" t="str">
        <f ca="1">_xll.BInterpol('Base IPCA'!$C$3:$C$13,'Base IPCA'!$E$3:$E$13,AH3399,"Cubic","Extrapolate=Linear","MultiX=Average","Skip=True","Sort=True")</f>
        <v>#N/A Invalid Parameter: Interpolation value</v>
      </c>
      <c r="AJ3399" s="43" t="str">
        <f ca="1"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7"/>
        <v>#REF!</v>
      </c>
      <c r="AI3400" s="43" t="str">
        <f ca="1">_xll.BInterpol('Base IPCA'!$C$3:$C$13,'Base IPCA'!$E$3:$E$13,AH3400,"Cubic","Extrapolate=Linear","MultiX=Average","Skip=True","Sort=True")</f>
        <v>#N/A Invalid Parameter: Interpolation value</v>
      </c>
      <c r="AJ3400" s="43" t="str">
        <f ca="1"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7"/>
        <v>#REF!</v>
      </c>
      <c r="AI3401" s="43" t="str">
        <f ca="1">_xll.BInterpol('Base IPCA'!$C$3:$C$13,'Base IPCA'!$E$3:$E$13,AH3401,"Cubic","Extrapolate=Linear","MultiX=Average","Skip=True","Sort=True")</f>
        <v>#N/A Invalid Parameter: Interpolation value</v>
      </c>
      <c r="AJ3401" s="43" t="str">
        <f ca="1"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7"/>
        <v>#REF!</v>
      </c>
      <c r="AI3402" s="43" t="str">
        <f ca="1">_xll.BInterpol('Base IPCA'!$C$3:$C$13,'Base IPCA'!$E$3:$E$13,AH3402,"Cubic","Extrapolate=Linear","MultiX=Average","Skip=True","Sort=True")</f>
        <v>#N/A Invalid Parameter: Interpolation value</v>
      </c>
      <c r="AJ3402" s="43" t="str">
        <f ca="1"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7"/>
        <v>#REF!</v>
      </c>
      <c r="AI3403" s="43" t="str">
        <f ca="1">_xll.BInterpol('Base IPCA'!$C$3:$C$13,'Base IPCA'!$E$3:$E$13,AH3403,"Cubic","Extrapolate=Linear","MultiX=Average","Skip=True","Sort=True")</f>
        <v>#N/A Invalid Parameter: Interpolation value</v>
      </c>
      <c r="AJ3403" s="43" t="str">
        <f ca="1"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7"/>
        <v>#REF!</v>
      </c>
      <c r="AI3404" s="43" t="str">
        <f ca="1">_xll.BInterpol('Base IPCA'!$C$3:$C$13,'Base IPCA'!$E$3:$E$13,AH3404,"Cubic","Extrapolate=Linear","MultiX=Average","Skip=True","Sort=True")</f>
        <v>#N/A Invalid Parameter: Interpolation value</v>
      </c>
      <c r="AJ3404" s="43" t="str">
        <f ca="1"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7"/>
        <v>#REF!</v>
      </c>
      <c r="AI3405" s="43" t="str">
        <f ca="1">_xll.BInterpol('Base IPCA'!$C$3:$C$13,'Base IPCA'!$E$3:$E$13,AH3405,"Cubic","Extrapolate=Linear","MultiX=Average","Skip=True","Sort=True")</f>
        <v>#N/A Invalid Parameter: Interpolation value</v>
      </c>
      <c r="AJ3405" s="43" t="str">
        <f ca="1"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7"/>
        <v>#REF!</v>
      </c>
      <c r="AI3406" s="43" t="str">
        <f ca="1">_xll.BInterpol('Base IPCA'!$C$3:$C$13,'Base IPCA'!$E$3:$E$13,AH3406,"Cubic","Extrapolate=Linear","MultiX=Average","Skip=True","Sort=True")</f>
        <v>#N/A Invalid Parameter: Interpolation value</v>
      </c>
      <c r="AJ3406" s="43" t="str">
        <f ca="1"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7"/>
        <v>#REF!</v>
      </c>
      <c r="AI3407" s="43" t="str">
        <f ca="1">_xll.BInterpol('Base IPCA'!$C$3:$C$13,'Base IPCA'!$E$3:$E$13,AH3407,"Cubic","Extrapolate=Linear","MultiX=Average","Skip=True","Sort=True")</f>
        <v>#N/A Invalid Parameter: Interpolation value</v>
      </c>
      <c r="AJ3407" s="43" t="str">
        <f ca="1"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7"/>
        <v>#REF!</v>
      </c>
      <c r="AI3408" s="43" t="str">
        <f ca="1">_xll.BInterpol('Base IPCA'!$C$3:$C$13,'Base IPCA'!$E$3:$E$13,AH3408,"Cubic","Extrapolate=Linear","MultiX=Average","Skip=True","Sort=True")</f>
        <v>#N/A Invalid Parameter: Interpolation value</v>
      </c>
      <c r="AJ3408" s="43" t="str">
        <f ca="1"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7"/>
        <v>#REF!</v>
      </c>
      <c r="AI3409" s="43" t="str">
        <f ca="1">_xll.BInterpol('Base IPCA'!$C$3:$C$13,'Base IPCA'!$E$3:$E$13,AH3409,"Cubic","Extrapolate=Linear","MultiX=Average","Skip=True","Sort=True")</f>
        <v>#N/A Invalid Parameter: Interpolation value</v>
      </c>
      <c r="AJ3409" s="43" t="str">
        <f ca="1"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7"/>
        <v>#REF!</v>
      </c>
      <c r="AI3410" s="43" t="str">
        <f ca="1">_xll.BInterpol('Base IPCA'!$C$3:$C$13,'Base IPCA'!$E$3:$E$13,AH3410,"Cubic","Extrapolate=Linear","MultiX=Average","Skip=True","Sort=True")</f>
        <v>#N/A Invalid Parameter: Interpolation value</v>
      </c>
      <c r="AJ3410" s="43" t="str">
        <f ca="1"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7"/>
        <v>#REF!</v>
      </c>
      <c r="AI3411" s="43" t="str">
        <f ca="1">_xll.BInterpol('Base IPCA'!$C$3:$C$13,'Base IPCA'!$E$3:$E$13,AH3411,"Cubic","Extrapolate=Linear","MultiX=Average","Skip=True","Sort=True")</f>
        <v>#N/A Invalid Parameter: Interpolation value</v>
      </c>
      <c r="AJ3411" s="43" t="str">
        <f ca="1"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7"/>
        <v>#REF!</v>
      </c>
      <c r="AI3412" s="43" t="str">
        <f ca="1">_xll.BInterpol('Base IPCA'!$C$3:$C$13,'Base IPCA'!$E$3:$E$13,AH3412,"Cubic","Extrapolate=Linear","MultiX=Average","Skip=True","Sort=True")</f>
        <v>#N/A Invalid Parameter: Interpolation value</v>
      </c>
      <c r="AJ3412" s="43" t="str">
        <f ca="1"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7"/>
        <v>#REF!</v>
      </c>
      <c r="AI3413" s="43" t="str">
        <f ca="1">_xll.BInterpol('Base IPCA'!$C$3:$C$13,'Base IPCA'!$E$3:$E$13,AH3413,"Cubic","Extrapolate=Linear","MultiX=Average","Skip=True","Sort=True")</f>
        <v>#N/A Invalid Parameter: Interpolation value</v>
      </c>
      <c r="AJ3413" s="43" t="str">
        <f ca="1"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7"/>
        <v>#REF!</v>
      </c>
      <c r="AI3414" s="43" t="str">
        <f ca="1">_xll.BInterpol('Base IPCA'!$C$3:$C$13,'Base IPCA'!$E$3:$E$13,AH3414,"Cubic","Extrapolate=Linear","MultiX=Average","Skip=True","Sort=True")</f>
        <v>#N/A Invalid Parameter: Interpolation value</v>
      </c>
      <c r="AJ3414" s="43" t="str">
        <f ca="1"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7"/>
        <v>#REF!</v>
      </c>
      <c r="AI3415" s="43" t="str">
        <f ca="1">_xll.BInterpol('Base IPCA'!$C$3:$C$13,'Base IPCA'!$E$3:$E$13,AH3415,"Cubic","Extrapolate=Linear","MultiX=Average","Skip=True","Sort=True")</f>
        <v>#N/A Invalid Parameter: Interpolation value</v>
      </c>
      <c r="AJ3415" s="43" t="str">
        <f ca="1"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7"/>
        <v>#REF!</v>
      </c>
      <c r="AI3416" s="43" t="str">
        <f ca="1">_xll.BInterpol('Base IPCA'!$C$3:$C$13,'Base IPCA'!$E$3:$E$13,AH3416,"Cubic","Extrapolate=Linear","MultiX=Average","Skip=True","Sort=True")</f>
        <v>#N/A Invalid Parameter: Interpolation value</v>
      </c>
      <c r="AJ3416" s="43" t="str">
        <f ca="1"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7"/>
        <v>#REF!</v>
      </c>
      <c r="AI3417" s="43" t="str">
        <f ca="1">_xll.BInterpol('Base IPCA'!$C$3:$C$13,'Base IPCA'!$E$3:$E$13,AH3417,"Cubic","Extrapolate=Linear","MultiX=Average","Skip=True","Sort=True")</f>
        <v>#N/A Invalid Parameter: Interpolation value</v>
      </c>
      <c r="AJ3417" s="43" t="str">
        <f ca="1"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7"/>
        <v>#REF!</v>
      </c>
      <c r="AI3418" s="43" t="str">
        <f ca="1">_xll.BInterpol('Base IPCA'!$C$3:$C$13,'Base IPCA'!$E$3:$E$13,AH3418,"Cubic","Extrapolate=Linear","MultiX=Average","Skip=True","Sort=True")</f>
        <v>#N/A Invalid Parameter: Interpolation value</v>
      </c>
      <c r="AJ3418" s="43" t="str">
        <f ca="1"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7"/>
        <v>#REF!</v>
      </c>
      <c r="AI3419" s="43" t="str">
        <f ca="1">_xll.BInterpol('Base IPCA'!$C$3:$C$13,'Base IPCA'!$E$3:$E$13,AH3419,"Cubic","Extrapolate=Linear","MultiX=Average","Skip=True","Sort=True")</f>
        <v>#N/A Invalid Parameter: Interpolation value</v>
      </c>
      <c r="AJ3419" s="43" t="str">
        <f ca="1"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7"/>
        <v>#REF!</v>
      </c>
      <c r="AI3420" s="43" t="str">
        <f ca="1">_xll.BInterpol('Base IPCA'!$C$3:$C$13,'Base IPCA'!$E$3:$E$13,AH3420,"Cubic","Extrapolate=Linear","MultiX=Average","Skip=True","Sort=True")</f>
        <v>#N/A Invalid Parameter: Interpolation value</v>
      </c>
      <c r="AJ3420" s="43" t="str">
        <f ca="1"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7"/>
        <v>#REF!</v>
      </c>
      <c r="AI3421" s="43" t="str">
        <f ca="1">_xll.BInterpol('Base IPCA'!$C$3:$C$13,'Base IPCA'!$E$3:$E$13,AH3421,"Cubic","Extrapolate=Linear","MultiX=Average","Skip=True","Sort=True")</f>
        <v>#N/A Invalid Parameter: Interpolation value</v>
      </c>
      <c r="AJ3421" s="43" t="str">
        <f ca="1"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7"/>
        <v>#REF!</v>
      </c>
      <c r="AI3422" s="43" t="str">
        <f ca="1">_xll.BInterpol('Base IPCA'!$C$3:$C$13,'Base IPCA'!$E$3:$E$13,AH3422,"Cubic","Extrapolate=Linear","MultiX=Average","Skip=True","Sort=True")</f>
        <v>#N/A Invalid Parameter: Interpolation value</v>
      </c>
      <c r="AJ3422" s="43" t="str">
        <f ca="1"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7"/>
        <v>#REF!</v>
      </c>
      <c r="AI3423" s="43" t="str">
        <f ca="1">_xll.BInterpol('Base IPCA'!$C$3:$C$13,'Base IPCA'!$E$3:$E$13,AH3423,"Cubic","Extrapolate=Linear","MultiX=Average","Skip=True","Sort=True")</f>
        <v>#N/A Invalid Parameter: Interpolation value</v>
      </c>
      <c r="AJ3423" s="43" t="str">
        <f ca="1"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7"/>
        <v>#REF!</v>
      </c>
      <c r="AI3424" s="43" t="str">
        <f ca="1">_xll.BInterpol('Base IPCA'!$C$3:$C$13,'Base IPCA'!$E$3:$E$13,AH3424,"Cubic","Extrapolate=Linear","MultiX=Average","Skip=True","Sort=True")</f>
        <v>#N/A Invalid Parameter: Interpolation value</v>
      </c>
      <c r="AJ3424" s="43" t="str">
        <f ca="1"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7"/>
        <v>#REF!</v>
      </c>
      <c r="AI3425" s="43" t="str">
        <f ca="1">_xll.BInterpol('Base IPCA'!$C$3:$C$13,'Base IPCA'!$E$3:$E$13,AH3425,"Cubic","Extrapolate=Linear","MultiX=Average","Skip=True","Sort=True")</f>
        <v>#N/A Invalid Parameter: Interpolation value</v>
      </c>
      <c r="AJ3425" s="43" t="str">
        <f ca="1"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7"/>
        <v>#REF!</v>
      </c>
      <c r="AI3426" s="43" t="str">
        <f ca="1">_xll.BInterpol('Base IPCA'!$C$3:$C$13,'Base IPCA'!$E$3:$E$13,AH3426,"Cubic","Extrapolate=Linear","MultiX=Average","Skip=True","Sort=True")</f>
        <v>#N/A Invalid Parameter: Interpolation value</v>
      </c>
      <c r="AJ3426" s="43" t="str">
        <f ca="1"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7"/>
        <v>#REF!</v>
      </c>
      <c r="AI3427" s="43" t="str">
        <f ca="1">_xll.BInterpol('Base IPCA'!$C$3:$C$13,'Base IPCA'!$E$3:$E$13,AH3427,"Cubic","Extrapolate=Linear","MultiX=Average","Skip=True","Sort=True")</f>
        <v>#N/A Invalid Parameter: Interpolation value</v>
      </c>
      <c r="AJ3427" s="43" t="str">
        <f ca="1"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7"/>
        <v>#REF!</v>
      </c>
      <c r="AI3428" s="43" t="str">
        <f ca="1">_xll.BInterpol('Base IPCA'!$C$3:$C$13,'Base IPCA'!$E$3:$E$13,AH3428,"Cubic","Extrapolate=Linear","MultiX=Average","Skip=True","Sort=True")</f>
        <v>#N/A Invalid Parameter: Interpolation value</v>
      </c>
      <c r="AJ3428" s="43" t="str">
        <f ca="1"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7"/>
        <v>#REF!</v>
      </c>
      <c r="AI3429" s="43" t="str">
        <f ca="1">_xll.BInterpol('Base IPCA'!$C$3:$C$13,'Base IPCA'!$E$3:$E$13,AH3429,"Cubic","Extrapolate=Linear","MultiX=Average","Skip=True","Sort=True")</f>
        <v>#N/A Invalid Parameter: Interpolation value</v>
      </c>
      <c r="AJ3429" s="43" t="str">
        <f ca="1"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7"/>
        <v>#REF!</v>
      </c>
      <c r="AI3430" s="43" t="str">
        <f ca="1">_xll.BInterpol('Base IPCA'!$C$3:$C$13,'Base IPCA'!$E$3:$E$13,AH3430,"Cubic","Extrapolate=Linear","MultiX=Average","Skip=True","Sort=True")</f>
        <v>#N/A Invalid Parameter: Interpolation value</v>
      </c>
      <c r="AJ3430" s="43" t="str">
        <f ca="1"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7"/>
        <v>#REF!</v>
      </c>
      <c r="AI3431" s="43" t="str">
        <f ca="1">_xll.BInterpol('Base IPCA'!$C$3:$C$13,'Base IPCA'!$E$3:$E$13,AH3431,"Cubic","Extrapolate=Linear","MultiX=Average","Skip=True","Sort=True")</f>
        <v>#N/A Invalid Parameter: Interpolation value</v>
      </c>
      <c r="AJ3431" s="43" t="str">
        <f ca="1"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7"/>
        <v>#REF!</v>
      </c>
      <c r="AI3432" s="43" t="str">
        <f ca="1">_xll.BInterpol('Base IPCA'!$C$3:$C$13,'Base IPCA'!$E$3:$E$13,AH3432,"Cubic","Extrapolate=Linear","MultiX=Average","Skip=True","Sort=True")</f>
        <v>#N/A Invalid Parameter: Interpolation value</v>
      </c>
      <c r="AJ3432" s="43" t="str">
        <f ca="1"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7"/>
        <v>#REF!</v>
      </c>
      <c r="AI3433" s="43" t="str">
        <f ca="1">_xll.BInterpol('Base IPCA'!$C$3:$C$13,'Base IPCA'!$E$3:$E$13,AH3433,"Cubic","Extrapolate=Linear","MultiX=Average","Skip=True","Sort=True")</f>
        <v>#N/A Invalid Parameter: Interpolation value</v>
      </c>
      <c r="AJ3433" s="43" t="str">
        <f ca="1"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7"/>
        <v>#REF!</v>
      </c>
      <c r="AI3434" s="43" t="str">
        <f ca="1">_xll.BInterpol('Base IPCA'!$C$3:$C$13,'Base IPCA'!$E$3:$E$13,AH3434,"Cubic","Extrapolate=Linear","MultiX=Average","Skip=True","Sort=True")</f>
        <v>#N/A Invalid Parameter: Interpolation value</v>
      </c>
      <c r="AJ3434" s="43" t="str">
        <f ca="1"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7"/>
        <v>#REF!</v>
      </c>
      <c r="AI3435" s="43" t="str">
        <f ca="1">_xll.BInterpol('Base IPCA'!$C$3:$C$13,'Base IPCA'!$E$3:$E$13,AH3435,"Cubic","Extrapolate=Linear","MultiX=Average","Skip=True","Sort=True")</f>
        <v>#N/A Invalid Parameter: Interpolation value</v>
      </c>
      <c r="AJ3435" s="43" t="str">
        <f ca="1"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7"/>
        <v>#REF!</v>
      </c>
      <c r="AI3436" s="43" t="str">
        <f ca="1">_xll.BInterpol('Base IPCA'!$C$3:$C$13,'Base IPCA'!$E$3:$E$13,AH3436,"Cubic","Extrapolate=Linear","MultiX=Average","Skip=True","Sort=True")</f>
        <v>#N/A Invalid Parameter: Interpolation value</v>
      </c>
      <c r="AJ3436" s="43" t="str">
        <f ca="1"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7"/>
        <v>#REF!</v>
      </c>
      <c r="AI3437" s="43" t="str">
        <f ca="1">_xll.BInterpol('Base IPCA'!$C$3:$C$13,'Base IPCA'!$E$3:$E$13,AH3437,"Cubic","Extrapolate=Linear","MultiX=Average","Skip=True","Sort=True")</f>
        <v>#N/A Invalid Parameter: Interpolation value</v>
      </c>
      <c r="AJ3437" s="43" t="str">
        <f ca="1"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7"/>
        <v>#REF!</v>
      </c>
      <c r="AI3438" s="43" t="str">
        <f ca="1">_xll.BInterpol('Base IPCA'!$C$3:$C$13,'Base IPCA'!$E$3:$E$13,AH3438,"Cubic","Extrapolate=Linear","MultiX=Average","Skip=True","Sort=True")</f>
        <v>#N/A Invalid Parameter: Interpolation value</v>
      </c>
      <c r="AJ3438" s="43" t="str">
        <f ca="1"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7"/>
        <v>#REF!</v>
      </c>
      <c r="AI3439" s="43" t="str">
        <f ca="1">_xll.BInterpol('Base IPCA'!$C$3:$C$13,'Base IPCA'!$E$3:$E$13,AH3439,"Cubic","Extrapolate=Linear","MultiX=Average","Skip=True","Sort=True")</f>
        <v>#N/A Invalid Parameter: Interpolation value</v>
      </c>
      <c r="AJ3439" s="43" t="str">
        <f ca="1"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7"/>
        <v>#REF!</v>
      </c>
      <c r="AI3440" s="43" t="str">
        <f ca="1">_xll.BInterpol('Base IPCA'!$C$3:$C$13,'Base IPCA'!$E$3:$E$13,AH3440,"Cubic","Extrapolate=Linear","MultiX=Average","Skip=True","Sort=True")</f>
        <v>#N/A Invalid Parameter: Interpolation value</v>
      </c>
      <c r="AJ3440" s="43" t="str">
        <f ca="1"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7"/>
        <v>#REF!</v>
      </c>
      <c r="AI3441" s="43" t="str">
        <f ca="1">_xll.BInterpol('Base IPCA'!$C$3:$C$13,'Base IPCA'!$E$3:$E$13,AH3441,"Cubic","Extrapolate=Linear","MultiX=Average","Skip=True","Sort=True")</f>
        <v>#N/A Invalid Parameter: Interpolation value</v>
      </c>
      <c r="AJ3441" s="43" t="str">
        <f ca="1"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7"/>
        <v>#REF!</v>
      </c>
      <c r="AI3442" s="43" t="str">
        <f ca="1">_xll.BInterpol('Base IPCA'!$C$3:$C$13,'Base IPCA'!$E$3:$E$13,AH3442,"Cubic","Extrapolate=Linear","MultiX=Average","Skip=True","Sort=True")</f>
        <v>#N/A Invalid Parameter: Interpolation value</v>
      </c>
      <c r="AJ3442" s="43" t="str">
        <f ca="1"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7"/>
        <v>#REF!</v>
      </c>
      <c r="AI3443" s="43" t="str">
        <f ca="1">_xll.BInterpol('Base IPCA'!$C$3:$C$13,'Base IPCA'!$E$3:$E$13,AH3443,"Cubic","Extrapolate=Linear","MultiX=Average","Skip=True","Sort=True")</f>
        <v>#N/A Invalid Parameter: Interpolation value</v>
      </c>
      <c r="AJ3443" s="43" t="str">
        <f ca="1"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7"/>
        <v>#REF!</v>
      </c>
      <c r="AI3444" s="43" t="str">
        <f ca="1">_xll.BInterpol('Base IPCA'!$C$3:$C$13,'Base IPCA'!$E$3:$E$13,AH3444,"Cubic","Extrapolate=Linear","MultiX=Average","Skip=True","Sort=True")</f>
        <v>#N/A Invalid Parameter: Interpolation value</v>
      </c>
      <c r="AJ3444" s="43" t="str">
        <f ca="1"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7"/>
        <v>#REF!</v>
      </c>
      <c r="AI3445" s="43" t="str">
        <f ca="1">_xll.BInterpol('Base IPCA'!$C$3:$C$13,'Base IPCA'!$E$3:$E$13,AH3445,"Cubic","Extrapolate=Linear","MultiX=Average","Skip=True","Sort=True")</f>
        <v>#N/A Invalid Parameter: Interpolation value</v>
      </c>
      <c r="AJ3445" s="43" t="str">
        <f ca="1"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7"/>
        <v>#REF!</v>
      </c>
      <c r="AI3446" s="43" t="str">
        <f ca="1">_xll.BInterpol('Base IPCA'!$C$3:$C$13,'Base IPCA'!$E$3:$E$13,AH3446,"Cubic","Extrapolate=Linear","MultiX=Average","Skip=True","Sort=True")</f>
        <v>#N/A Invalid Parameter: Interpolation value</v>
      </c>
      <c r="AJ3446" s="43" t="str">
        <f ca="1"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7"/>
        <v>#REF!</v>
      </c>
      <c r="AI3447" s="43" t="str">
        <f ca="1">_xll.BInterpol('Base IPCA'!$C$3:$C$13,'Base IPCA'!$E$3:$E$13,AH3447,"Cubic","Extrapolate=Linear","MultiX=Average","Skip=True","Sort=True")</f>
        <v>#N/A Invalid Parameter: Interpolation value</v>
      </c>
      <c r="AJ3447" s="43" t="str">
        <f ca="1"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7"/>
        <v>#REF!</v>
      </c>
      <c r="AI3448" s="43" t="str">
        <f ca="1">_xll.BInterpol('Base IPCA'!$C$3:$C$13,'Base IPCA'!$E$3:$E$13,AH3448,"Cubic","Extrapolate=Linear","MultiX=Average","Skip=True","Sort=True")</f>
        <v>#N/A Invalid Parameter: Interpolation value</v>
      </c>
      <c r="AJ3448" s="43" t="str">
        <f ca="1"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7"/>
        <v>#REF!</v>
      </c>
      <c r="AI3449" s="43" t="str">
        <f ca="1">_xll.BInterpol('Base IPCA'!$C$3:$C$13,'Base IPCA'!$E$3:$E$13,AH3449,"Cubic","Extrapolate=Linear","MultiX=Average","Skip=True","Sort=True")</f>
        <v>#N/A Invalid Parameter: Interpolation value</v>
      </c>
      <c r="AJ3449" s="43" t="str">
        <f ca="1"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7"/>
        <v>#REF!</v>
      </c>
      <c r="AI3450" s="43" t="str">
        <f ca="1">_xll.BInterpol('Base IPCA'!$C$3:$C$13,'Base IPCA'!$E$3:$E$13,AH3450,"Cubic","Extrapolate=Linear","MultiX=Average","Skip=True","Sort=True")</f>
        <v>#N/A Invalid Parameter: Interpolation value</v>
      </c>
      <c r="AJ3450" s="43" t="str">
        <f ca="1"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7"/>
        <v>#REF!</v>
      </c>
      <c r="AI3451" s="43" t="str">
        <f ca="1">_xll.BInterpol('Base IPCA'!$C$3:$C$13,'Base IPCA'!$E$3:$E$13,AH3451,"Cubic","Extrapolate=Linear","MultiX=Average","Skip=True","Sort=True")</f>
        <v>#N/A Invalid Parameter: Interpolation value</v>
      </c>
      <c r="AJ3451" s="43" t="str">
        <f ca="1"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7"/>
        <v>#REF!</v>
      </c>
      <c r="AI3452" s="43" t="str">
        <f ca="1">_xll.BInterpol('Base IPCA'!$C$3:$C$13,'Base IPCA'!$E$3:$E$13,AH3452,"Cubic","Extrapolate=Linear","MultiX=Average","Skip=True","Sort=True")</f>
        <v>#N/A Invalid Parameter: Interpolation value</v>
      </c>
      <c r="AJ3452" s="43" t="str">
        <f ca="1"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7"/>
        <v>#REF!</v>
      </c>
      <c r="AI3453" s="43" t="str">
        <f ca="1">_xll.BInterpol('Base IPCA'!$C$3:$C$13,'Base IPCA'!$E$3:$E$13,AH3453,"Cubic","Extrapolate=Linear","MultiX=Average","Skip=True","Sort=True")</f>
        <v>#N/A Invalid Parameter: Interpolation value</v>
      </c>
      <c r="AJ3453" s="43" t="str">
        <f ca="1"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7"/>
        <v>#REF!</v>
      </c>
      <c r="AI3454" s="43" t="str">
        <f ca="1">_xll.BInterpol('Base IPCA'!$C$3:$C$13,'Base IPCA'!$E$3:$E$13,AH3454,"Cubic","Extrapolate=Linear","MultiX=Average","Skip=True","Sort=True")</f>
        <v>#N/A Invalid Parameter: Interpolation value</v>
      </c>
      <c r="AJ3454" s="43" t="str">
        <f ca="1"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7"/>
        <v>#REF!</v>
      </c>
      <c r="AI3455" s="43" t="str">
        <f ca="1">_xll.BInterpol('Base IPCA'!$C$3:$C$13,'Base IPCA'!$E$3:$E$13,AH3455,"Cubic","Extrapolate=Linear","MultiX=Average","Skip=True","Sort=True")</f>
        <v>#N/A Invalid Parameter: Interpolation value</v>
      </c>
      <c r="AJ3455" s="43" t="str">
        <f ca="1"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7"/>
        <v>#REF!</v>
      </c>
      <c r="AI3456" s="43" t="str">
        <f ca="1">_xll.BInterpol('Base IPCA'!$C$3:$C$13,'Base IPCA'!$E$3:$E$13,AH3456,"Cubic","Extrapolate=Linear","MultiX=Average","Skip=True","Sort=True")</f>
        <v>#N/A Invalid Parameter: Interpolation value</v>
      </c>
      <c r="AJ3456" s="43" t="str">
        <f ca="1"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7"/>
        <v>#REF!</v>
      </c>
      <c r="AI3457" s="43" t="str">
        <f ca="1">_xll.BInterpol('Base IPCA'!$C$3:$C$13,'Base IPCA'!$E$3:$E$13,AH3457,"Cubic","Extrapolate=Linear","MultiX=Average","Skip=True","Sort=True")</f>
        <v>#N/A Invalid Parameter: Interpolation value</v>
      </c>
      <c r="AJ3457" s="43" t="str">
        <f ca="1"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7"/>
        <v>#REF!</v>
      </c>
      <c r="AI3458" s="43" t="str">
        <f ca="1">_xll.BInterpol('Base IPCA'!$C$3:$C$13,'Base IPCA'!$E$3:$E$13,AH3458,"Cubic","Extrapolate=Linear","MultiX=Average","Skip=True","Sort=True")</f>
        <v>#N/A Invalid Parameter: Interpolation value</v>
      </c>
      <c r="AJ3458" s="43" t="str">
        <f ca="1"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7"/>
        <v>#REF!</v>
      </c>
      <c r="AI3459" s="43" t="str">
        <f ca="1">_xll.BInterpol('Base IPCA'!$C$3:$C$13,'Base IPCA'!$E$3:$E$13,AH3459,"Cubic","Extrapolate=Linear","MultiX=Average","Skip=True","Sort=True")</f>
        <v>#N/A Invalid Parameter: Interpolation value</v>
      </c>
      <c r="AJ3459" s="43" t="str">
        <f ca="1"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7"/>
        <v>#REF!</v>
      </c>
      <c r="AI3460" s="43" t="str">
        <f ca="1">_xll.BInterpol('Base IPCA'!$C$3:$C$13,'Base IPCA'!$E$3:$E$13,AH3460,"Cubic","Extrapolate=Linear","MultiX=Average","Skip=True","Sort=True")</f>
        <v>#N/A Invalid Parameter: Interpolation value</v>
      </c>
      <c r="AJ3460" s="43" t="str">
        <f ca="1"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7"/>
        <v>#REF!</v>
      </c>
      <c r="AI3461" s="43" t="str">
        <f ca="1">_xll.BInterpol('Base IPCA'!$C$3:$C$13,'Base IPCA'!$E$3:$E$13,AH3461,"Cubic","Extrapolate=Linear","MultiX=Average","Skip=True","Sort=True")</f>
        <v>#N/A Invalid Parameter: Interpolation value</v>
      </c>
      <c r="AJ3461" s="43" t="str">
        <f ca="1"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8">AH3461+1</f>
        <v>#REF!</v>
      </c>
      <c r="AI3462" s="43" t="str">
        <f ca="1">_xll.BInterpol('Base IPCA'!$C$3:$C$13,'Base IPCA'!$E$3:$E$13,AH3462,"Cubic","Extrapolate=Linear","MultiX=Average","Skip=True","Sort=True")</f>
        <v>#N/A Invalid Parameter: Interpolation value</v>
      </c>
      <c r="AJ3462" s="43" t="str">
        <f ca="1"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8"/>
        <v>#REF!</v>
      </c>
      <c r="AI3463" s="43" t="str">
        <f ca="1">_xll.BInterpol('Base IPCA'!$C$3:$C$13,'Base IPCA'!$E$3:$E$13,AH3463,"Cubic","Extrapolate=Linear","MultiX=Average","Skip=True","Sort=True")</f>
        <v>#N/A Invalid Parameter: Interpolation value</v>
      </c>
      <c r="AJ3463" s="43" t="str">
        <f ca="1"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8"/>
        <v>#REF!</v>
      </c>
      <c r="AI3464" s="43" t="str">
        <f ca="1">_xll.BInterpol('Base IPCA'!$C$3:$C$13,'Base IPCA'!$E$3:$E$13,AH3464,"Cubic","Extrapolate=Linear","MultiX=Average","Skip=True","Sort=True")</f>
        <v>#N/A Invalid Parameter: Interpolation value</v>
      </c>
      <c r="AJ3464" s="43" t="str">
        <f ca="1"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8"/>
        <v>#REF!</v>
      </c>
      <c r="AI3465" s="43" t="str">
        <f ca="1">_xll.BInterpol('Base IPCA'!$C$3:$C$13,'Base IPCA'!$E$3:$E$13,AH3465,"Cubic","Extrapolate=Linear","MultiX=Average","Skip=True","Sort=True")</f>
        <v>#N/A Invalid Parameter: Interpolation value</v>
      </c>
      <c r="AJ3465" s="43" t="str">
        <f ca="1"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8"/>
        <v>#REF!</v>
      </c>
      <c r="AI3466" s="43" t="str">
        <f ca="1">_xll.BInterpol('Base IPCA'!$C$3:$C$13,'Base IPCA'!$E$3:$E$13,AH3466,"Cubic","Extrapolate=Linear","MultiX=Average","Skip=True","Sort=True")</f>
        <v>#N/A Invalid Parameter: Interpolation value</v>
      </c>
      <c r="AJ3466" s="43" t="str">
        <f ca="1"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8"/>
        <v>#REF!</v>
      </c>
      <c r="AI3467" s="43" t="str">
        <f ca="1">_xll.BInterpol('Base IPCA'!$C$3:$C$13,'Base IPCA'!$E$3:$E$13,AH3467,"Cubic","Extrapolate=Linear","MultiX=Average","Skip=True","Sort=True")</f>
        <v>#N/A Invalid Parameter: Interpolation value</v>
      </c>
      <c r="AJ3467" s="43" t="str">
        <f ca="1"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8"/>
        <v>#REF!</v>
      </c>
      <c r="AI3468" s="43" t="str">
        <f ca="1">_xll.BInterpol('Base IPCA'!$C$3:$C$13,'Base IPCA'!$E$3:$E$13,AH3468,"Cubic","Extrapolate=Linear","MultiX=Average","Skip=True","Sort=True")</f>
        <v>#N/A Invalid Parameter: Interpolation value</v>
      </c>
      <c r="AJ3468" s="43" t="str">
        <f ca="1"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8"/>
        <v>#REF!</v>
      </c>
      <c r="AI3469" s="43" t="str">
        <f ca="1">_xll.BInterpol('Base IPCA'!$C$3:$C$13,'Base IPCA'!$E$3:$E$13,AH3469,"Cubic","Extrapolate=Linear","MultiX=Average","Skip=True","Sort=True")</f>
        <v>#N/A Invalid Parameter: Interpolation value</v>
      </c>
      <c r="AJ3469" s="43" t="str">
        <f ca="1"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8"/>
        <v>#REF!</v>
      </c>
      <c r="AI3470" s="43" t="str">
        <f ca="1">_xll.BInterpol('Base IPCA'!$C$3:$C$13,'Base IPCA'!$E$3:$E$13,AH3470,"Cubic","Extrapolate=Linear","MultiX=Average","Skip=True","Sort=True")</f>
        <v>#N/A Invalid Parameter: Interpolation value</v>
      </c>
      <c r="AJ3470" s="43" t="str">
        <f ca="1"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8"/>
        <v>#REF!</v>
      </c>
      <c r="AI3471" s="43" t="str">
        <f ca="1">_xll.BInterpol('Base IPCA'!$C$3:$C$13,'Base IPCA'!$E$3:$E$13,AH3471,"Cubic","Extrapolate=Linear","MultiX=Average","Skip=True","Sort=True")</f>
        <v>#N/A Invalid Parameter: Interpolation value</v>
      </c>
      <c r="AJ3471" s="43" t="str">
        <f ca="1"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8"/>
        <v>#REF!</v>
      </c>
      <c r="AI3472" s="43" t="str">
        <f ca="1">_xll.BInterpol('Base IPCA'!$C$3:$C$13,'Base IPCA'!$E$3:$E$13,AH3472,"Cubic","Extrapolate=Linear","MultiX=Average","Skip=True","Sort=True")</f>
        <v>#N/A Invalid Parameter: Interpolation value</v>
      </c>
      <c r="AJ3472" s="43" t="str">
        <f ca="1"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8"/>
        <v>#REF!</v>
      </c>
      <c r="AI3473" s="43" t="str">
        <f ca="1">_xll.BInterpol('Base IPCA'!$C$3:$C$13,'Base IPCA'!$E$3:$E$13,AH3473,"Cubic","Extrapolate=Linear","MultiX=Average","Skip=True","Sort=True")</f>
        <v>#N/A Invalid Parameter: Interpolation value</v>
      </c>
      <c r="AJ3473" s="43" t="str">
        <f ca="1"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8"/>
        <v>#REF!</v>
      </c>
      <c r="AI3474" s="43" t="str">
        <f ca="1">_xll.BInterpol('Base IPCA'!$C$3:$C$13,'Base IPCA'!$E$3:$E$13,AH3474,"Cubic","Extrapolate=Linear","MultiX=Average","Skip=True","Sort=True")</f>
        <v>#N/A Invalid Parameter: Interpolation value</v>
      </c>
      <c r="AJ3474" s="43" t="str">
        <f ca="1"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8"/>
        <v>#REF!</v>
      </c>
      <c r="AI3475" s="43" t="str">
        <f ca="1">_xll.BInterpol('Base IPCA'!$C$3:$C$13,'Base IPCA'!$E$3:$E$13,AH3475,"Cubic","Extrapolate=Linear","MultiX=Average","Skip=True","Sort=True")</f>
        <v>#N/A Invalid Parameter: Interpolation value</v>
      </c>
      <c r="AJ3475" s="43" t="str">
        <f ca="1"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8"/>
        <v>#REF!</v>
      </c>
      <c r="AI3476" s="43" t="str">
        <f ca="1">_xll.BInterpol('Base IPCA'!$C$3:$C$13,'Base IPCA'!$E$3:$E$13,AH3476,"Cubic","Extrapolate=Linear","MultiX=Average","Skip=True","Sort=True")</f>
        <v>#N/A Invalid Parameter: Interpolation value</v>
      </c>
      <c r="AJ3476" s="43" t="str">
        <f ca="1"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8"/>
        <v>#REF!</v>
      </c>
      <c r="AI3477" s="43" t="str">
        <f ca="1">_xll.BInterpol('Base IPCA'!$C$3:$C$13,'Base IPCA'!$E$3:$E$13,AH3477,"Cubic","Extrapolate=Linear","MultiX=Average","Skip=True","Sort=True")</f>
        <v>#N/A Invalid Parameter: Interpolation value</v>
      </c>
      <c r="AJ3477" s="43" t="str">
        <f ca="1"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8"/>
        <v>#REF!</v>
      </c>
      <c r="AI3478" s="43" t="str">
        <f ca="1">_xll.BInterpol('Base IPCA'!$C$3:$C$13,'Base IPCA'!$E$3:$E$13,AH3478,"Cubic","Extrapolate=Linear","MultiX=Average","Skip=True","Sort=True")</f>
        <v>#N/A Invalid Parameter: Interpolation value</v>
      </c>
      <c r="AJ3478" s="43" t="str">
        <f ca="1"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8"/>
        <v>#REF!</v>
      </c>
      <c r="AI3479" s="43" t="str">
        <f ca="1">_xll.BInterpol('Base IPCA'!$C$3:$C$13,'Base IPCA'!$E$3:$E$13,AH3479,"Cubic","Extrapolate=Linear","MultiX=Average","Skip=True","Sort=True")</f>
        <v>#N/A Invalid Parameter: Interpolation value</v>
      </c>
      <c r="AJ3479" s="43" t="str">
        <f ca="1"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8"/>
        <v>#REF!</v>
      </c>
      <c r="AI3480" s="43" t="str">
        <f ca="1">_xll.BInterpol('Base IPCA'!$C$3:$C$13,'Base IPCA'!$E$3:$E$13,AH3480,"Cubic","Extrapolate=Linear","MultiX=Average","Skip=True","Sort=True")</f>
        <v>#N/A Invalid Parameter: Interpolation value</v>
      </c>
      <c r="AJ3480" s="43" t="str">
        <f ca="1"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8"/>
        <v>#REF!</v>
      </c>
      <c r="AI3481" s="43" t="str">
        <f ca="1">_xll.BInterpol('Base IPCA'!$C$3:$C$13,'Base IPCA'!$E$3:$E$13,AH3481,"Cubic","Extrapolate=Linear","MultiX=Average","Skip=True","Sort=True")</f>
        <v>#N/A Invalid Parameter: Interpolation value</v>
      </c>
      <c r="AJ3481" s="43" t="str">
        <f ca="1"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8"/>
        <v>#REF!</v>
      </c>
      <c r="AI3482" s="43" t="str">
        <f ca="1">_xll.BInterpol('Base IPCA'!$C$3:$C$13,'Base IPCA'!$E$3:$E$13,AH3482,"Cubic","Extrapolate=Linear","MultiX=Average","Skip=True","Sort=True")</f>
        <v>#N/A Invalid Parameter: Interpolation value</v>
      </c>
      <c r="AJ3482" s="43" t="str">
        <f ca="1"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8"/>
        <v>#REF!</v>
      </c>
      <c r="AI3483" s="43" t="str">
        <f ca="1">_xll.BInterpol('Base IPCA'!$C$3:$C$13,'Base IPCA'!$E$3:$E$13,AH3483,"Cubic","Extrapolate=Linear","MultiX=Average","Skip=True","Sort=True")</f>
        <v>#N/A Invalid Parameter: Interpolation value</v>
      </c>
      <c r="AJ3483" s="43" t="str">
        <f ca="1"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8"/>
        <v>#REF!</v>
      </c>
      <c r="AI3484" s="43" t="str">
        <f ca="1">_xll.BInterpol('Base IPCA'!$C$3:$C$13,'Base IPCA'!$E$3:$E$13,AH3484,"Cubic","Extrapolate=Linear","MultiX=Average","Skip=True","Sort=True")</f>
        <v>#N/A Invalid Parameter: Interpolation value</v>
      </c>
      <c r="AJ3484" s="43" t="str">
        <f ca="1"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8"/>
        <v>#REF!</v>
      </c>
      <c r="AI3485" s="43" t="str">
        <f ca="1">_xll.BInterpol('Base IPCA'!$C$3:$C$13,'Base IPCA'!$E$3:$E$13,AH3485,"Cubic","Extrapolate=Linear","MultiX=Average","Skip=True","Sort=True")</f>
        <v>#N/A Invalid Parameter: Interpolation value</v>
      </c>
      <c r="AJ3485" s="43" t="str">
        <f ca="1"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8"/>
        <v>#REF!</v>
      </c>
      <c r="AI3486" s="43" t="str">
        <f ca="1">_xll.BInterpol('Base IPCA'!$C$3:$C$13,'Base IPCA'!$E$3:$E$13,AH3486,"Cubic","Extrapolate=Linear","MultiX=Average","Skip=True","Sort=True")</f>
        <v>#N/A Invalid Parameter: Interpolation value</v>
      </c>
      <c r="AJ3486" s="43" t="str">
        <f ca="1"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8"/>
        <v>#REF!</v>
      </c>
      <c r="AI3487" s="43" t="str">
        <f ca="1">_xll.BInterpol('Base IPCA'!$C$3:$C$13,'Base IPCA'!$E$3:$E$13,AH3487,"Cubic","Extrapolate=Linear","MultiX=Average","Skip=True","Sort=True")</f>
        <v>#N/A Invalid Parameter: Interpolation value</v>
      </c>
      <c r="AJ3487" s="43" t="str">
        <f ca="1"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8"/>
        <v>#REF!</v>
      </c>
      <c r="AI3488" s="43" t="str">
        <f ca="1">_xll.BInterpol('Base IPCA'!$C$3:$C$13,'Base IPCA'!$E$3:$E$13,AH3488,"Cubic","Extrapolate=Linear","MultiX=Average","Skip=True","Sort=True")</f>
        <v>#N/A Invalid Parameter: Interpolation value</v>
      </c>
      <c r="AJ3488" s="43" t="str">
        <f ca="1"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8"/>
        <v>#REF!</v>
      </c>
      <c r="AI3489" s="43" t="str">
        <f ca="1">_xll.BInterpol('Base IPCA'!$C$3:$C$13,'Base IPCA'!$E$3:$E$13,AH3489,"Cubic","Extrapolate=Linear","MultiX=Average","Skip=True","Sort=True")</f>
        <v>#N/A Invalid Parameter: Interpolation value</v>
      </c>
      <c r="AJ3489" s="43" t="str">
        <f ca="1"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8"/>
        <v>#REF!</v>
      </c>
      <c r="AI3490" s="43" t="str">
        <f ca="1">_xll.BInterpol('Base IPCA'!$C$3:$C$13,'Base IPCA'!$E$3:$E$13,AH3490,"Cubic","Extrapolate=Linear","MultiX=Average","Skip=True","Sort=True")</f>
        <v>#N/A Invalid Parameter: Interpolation value</v>
      </c>
      <c r="AJ3490" s="43" t="str">
        <f ca="1"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8"/>
        <v>#REF!</v>
      </c>
      <c r="AI3491" s="43" t="str">
        <f ca="1">_xll.BInterpol('Base IPCA'!$C$3:$C$13,'Base IPCA'!$E$3:$E$13,AH3491,"Cubic","Extrapolate=Linear","MultiX=Average","Skip=True","Sort=True")</f>
        <v>#N/A Invalid Parameter: Interpolation value</v>
      </c>
      <c r="AJ3491" s="43" t="str">
        <f ca="1"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8"/>
        <v>#REF!</v>
      </c>
      <c r="AI3492" s="43" t="str">
        <f ca="1">_xll.BInterpol('Base IPCA'!$C$3:$C$13,'Base IPCA'!$E$3:$E$13,AH3492,"Cubic","Extrapolate=Linear","MultiX=Average","Skip=True","Sort=True")</f>
        <v>#N/A Invalid Parameter: Interpolation value</v>
      </c>
      <c r="AJ3492" s="43" t="str">
        <f ca="1"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8"/>
        <v>#REF!</v>
      </c>
      <c r="AI3493" s="43" t="str">
        <f ca="1">_xll.BInterpol('Base IPCA'!$C$3:$C$13,'Base IPCA'!$E$3:$E$13,AH3493,"Cubic","Extrapolate=Linear","MultiX=Average","Skip=True","Sort=True")</f>
        <v>#N/A Invalid Parameter: Interpolation value</v>
      </c>
      <c r="AJ3493" s="43" t="str">
        <f ca="1"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8"/>
        <v>#REF!</v>
      </c>
      <c r="AI3494" s="43" t="str">
        <f ca="1">_xll.BInterpol('Base IPCA'!$C$3:$C$13,'Base IPCA'!$E$3:$E$13,AH3494,"Cubic","Extrapolate=Linear","MultiX=Average","Skip=True","Sort=True")</f>
        <v>#N/A Invalid Parameter: Interpolation value</v>
      </c>
      <c r="AJ3494" s="43" t="str">
        <f ca="1"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8"/>
        <v>#REF!</v>
      </c>
      <c r="AI3495" s="43" t="str">
        <f ca="1">_xll.BInterpol('Base IPCA'!$C$3:$C$13,'Base IPCA'!$E$3:$E$13,AH3495,"Cubic","Extrapolate=Linear","MultiX=Average","Skip=True","Sort=True")</f>
        <v>#N/A Invalid Parameter: Interpolation value</v>
      </c>
      <c r="AJ3495" s="43" t="str">
        <f ca="1"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8"/>
        <v>#REF!</v>
      </c>
      <c r="AI3496" s="43" t="str">
        <f ca="1">_xll.BInterpol('Base IPCA'!$C$3:$C$13,'Base IPCA'!$E$3:$E$13,AH3496,"Cubic","Extrapolate=Linear","MultiX=Average","Skip=True","Sort=True")</f>
        <v>#N/A Invalid Parameter: Interpolation value</v>
      </c>
      <c r="AJ3496" s="43" t="str">
        <f ca="1"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8"/>
        <v>#REF!</v>
      </c>
      <c r="AI3497" s="43" t="str">
        <f ca="1">_xll.BInterpol('Base IPCA'!$C$3:$C$13,'Base IPCA'!$E$3:$E$13,AH3497,"Cubic","Extrapolate=Linear","MultiX=Average","Skip=True","Sort=True")</f>
        <v>#N/A Invalid Parameter: Interpolation value</v>
      </c>
      <c r="AJ3497" s="43" t="str">
        <f ca="1"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8"/>
        <v>#REF!</v>
      </c>
      <c r="AI3498" s="43" t="str">
        <f ca="1">_xll.BInterpol('Base IPCA'!$C$3:$C$13,'Base IPCA'!$E$3:$E$13,AH3498,"Cubic","Extrapolate=Linear","MultiX=Average","Skip=True","Sort=True")</f>
        <v>#N/A Invalid Parameter: Interpolation value</v>
      </c>
      <c r="AJ3498" s="43" t="str">
        <f ca="1"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8"/>
        <v>#REF!</v>
      </c>
      <c r="AI3499" s="43" t="str">
        <f ca="1">_xll.BInterpol('Base IPCA'!$C$3:$C$13,'Base IPCA'!$E$3:$E$13,AH3499,"Cubic","Extrapolate=Linear","MultiX=Average","Skip=True","Sort=True")</f>
        <v>#N/A Invalid Parameter: Interpolation value</v>
      </c>
      <c r="AJ3499" s="43" t="str">
        <f ca="1"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8"/>
        <v>#REF!</v>
      </c>
      <c r="AI3500" s="43" t="str">
        <f ca="1">_xll.BInterpol('Base IPCA'!$C$3:$C$13,'Base IPCA'!$E$3:$E$13,AH3500,"Cubic","Extrapolate=Linear","MultiX=Average","Skip=True","Sort=True")</f>
        <v>#N/A Invalid Parameter: Interpolation value</v>
      </c>
      <c r="AJ3500" s="43" t="str">
        <f ca="1"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8"/>
        <v>#REF!</v>
      </c>
      <c r="AI3501" s="43" t="str">
        <f ca="1">_xll.BInterpol('Base IPCA'!$C$3:$C$13,'Base IPCA'!$E$3:$E$13,AH3501,"Cubic","Extrapolate=Linear","MultiX=Average","Skip=True","Sort=True")</f>
        <v>#N/A Invalid Parameter: Interpolation value</v>
      </c>
      <c r="AJ3501" s="43" t="str">
        <f ca="1"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8"/>
        <v>#REF!</v>
      </c>
      <c r="AI3502" s="43" t="str">
        <f ca="1">_xll.BInterpol('Base IPCA'!$C$3:$C$13,'Base IPCA'!$E$3:$E$13,AH3502,"Cubic","Extrapolate=Linear","MultiX=Average","Skip=True","Sort=True")</f>
        <v>#N/A Invalid Parameter: Interpolation value</v>
      </c>
      <c r="AJ3502" s="43" t="str">
        <f ca="1"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8"/>
        <v>#REF!</v>
      </c>
      <c r="AI3503" s="43" t="str">
        <f ca="1">_xll.BInterpol('Base IPCA'!$C$3:$C$13,'Base IPCA'!$E$3:$E$13,AH3503,"Cubic","Extrapolate=Linear","MultiX=Average","Skip=True","Sort=True")</f>
        <v>#N/A Invalid Parameter: Interpolation value</v>
      </c>
      <c r="AJ3503" s="43" t="str">
        <f ca="1"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8"/>
        <v>#REF!</v>
      </c>
      <c r="AI3504" s="43" t="str">
        <f ca="1">_xll.BInterpol('Base IPCA'!$C$3:$C$13,'Base IPCA'!$E$3:$E$13,AH3504,"Cubic","Extrapolate=Linear","MultiX=Average","Skip=True","Sort=True")</f>
        <v>#N/A Invalid Parameter: Interpolation value</v>
      </c>
      <c r="AJ3504" s="43" t="str">
        <f ca="1"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8"/>
        <v>#REF!</v>
      </c>
      <c r="AI3505" s="43" t="str">
        <f ca="1">_xll.BInterpol('Base IPCA'!$C$3:$C$13,'Base IPCA'!$E$3:$E$13,AH3505,"Cubic","Extrapolate=Linear","MultiX=Average","Skip=True","Sort=True")</f>
        <v>#N/A Invalid Parameter: Interpolation value</v>
      </c>
      <c r="AJ3505" s="43" t="str">
        <f ca="1"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8"/>
        <v>#REF!</v>
      </c>
      <c r="AI3506" s="43" t="str">
        <f ca="1">_xll.BInterpol('Base IPCA'!$C$3:$C$13,'Base IPCA'!$E$3:$E$13,AH3506,"Cubic","Extrapolate=Linear","MultiX=Average","Skip=True","Sort=True")</f>
        <v>#N/A Invalid Parameter: Interpolation value</v>
      </c>
      <c r="AJ3506" s="43" t="str">
        <f ca="1"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8"/>
        <v>#REF!</v>
      </c>
      <c r="AI3507" s="43" t="str">
        <f ca="1">_xll.BInterpol('Base IPCA'!$C$3:$C$13,'Base IPCA'!$E$3:$E$13,AH3507,"Cubic","Extrapolate=Linear","MultiX=Average","Skip=True","Sort=True")</f>
        <v>#N/A Invalid Parameter: Interpolation value</v>
      </c>
      <c r="AJ3507" s="43" t="str">
        <f ca="1"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8"/>
        <v>#REF!</v>
      </c>
      <c r="AI3508" s="43" t="str">
        <f ca="1">_xll.BInterpol('Base IPCA'!$C$3:$C$13,'Base IPCA'!$E$3:$E$13,AH3508,"Cubic","Extrapolate=Linear","MultiX=Average","Skip=True","Sort=True")</f>
        <v>#N/A Invalid Parameter: Interpolation value</v>
      </c>
      <c r="AJ3508" s="43" t="str">
        <f ca="1"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8"/>
        <v>#REF!</v>
      </c>
      <c r="AI3509" s="43" t="str">
        <f ca="1">_xll.BInterpol('Base IPCA'!$C$3:$C$13,'Base IPCA'!$E$3:$E$13,AH3509,"Cubic","Extrapolate=Linear","MultiX=Average","Skip=True","Sort=True")</f>
        <v>#N/A Invalid Parameter: Interpolation value</v>
      </c>
      <c r="AJ3509" s="43" t="str">
        <f ca="1"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8"/>
        <v>#REF!</v>
      </c>
      <c r="AI3510" s="43" t="str">
        <f ca="1">_xll.BInterpol('Base IPCA'!$C$3:$C$13,'Base IPCA'!$E$3:$E$13,AH3510,"Cubic","Extrapolate=Linear","MultiX=Average","Skip=True","Sort=True")</f>
        <v>#N/A Invalid Parameter: Interpolation value</v>
      </c>
      <c r="AJ3510" s="43" t="str">
        <f ca="1"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8"/>
        <v>#REF!</v>
      </c>
      <c r="AI3511" s="43" t="str">
        <f ca="1">_xll.BInterpol('Base IPCA'!$C$3:$C$13,'Base IPCA'!$E$3:$E$13,AH3511,"Cubic","Extrapolate=Linear","MultiX=Average","Skip=True","Sort=True")</f>
        <v>#N/A Invalid Parameter: Interpolation value</v>
      </c>
      <c r="AJ3511" s="43" t="str">
        <f ca="1"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8"/>
        <v>#REF!</v>
      </c>
      <c r="AI3512" s="43" t="str">
        <f ca="1">_xll.BInterpol('Base IPCA'!$C$3:$C$13,'Base IPCA'!$E$3:$E$13,AH3512,"Cubic","Extrapolate=Linear","MultiX=Average","Skip=True","Sort=True")</f>
        <v>#N/A Invalid Parameter: Interpolation value</v>
      </c>
      <c r="AJ3512" s="43" t="str">
        <f ca="1"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8"/>
        <v>#REF!</v>
      </c>
      <c r="AI3513" s="43" t="str">
        <f ca="1">_xll.BInterpol('Base IPCA'!$C$3:$C$13,'Base IPCA'!$E$3:$E$13,AH3513,"Cubic","Extrapolate=Linear","MultiX=Average","Skip=True","Sort=True")</f>
        <v>#N/A Invalid Parameter: Interpolation value</v>
      </c>
      <c r="AJ3513" s="43" t="str">
        <f ca="1"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8"/>
        <v>#REF!</v>
      </c>
      <c r="AI3514" s="43" t="str">
        <f ca="1">_xll.BInterpol('Base IPCA'!$C$3:$C$13,'Base IPCA'!$E$3:$E$13,AH3514,"Cubic","Extrapolate=Linear","MultiX=Average","Skip=True","Sort=True")</f>
        <v>#N/A Invalid Parameter: Interpolation value</v>
      </c>
      <c r="AJ3514" s="43" t="str">
        <f ca="1"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8"/>
        <v>#REF!</v>
      </c>
      <c r="AI3515" s="43" t="str">
        <f ca="1">_xll.BInterpol('Base IPCA'!$C$3:$C$13,'Base IPCA'!$E$3:$E$13,AH3515,"Cubic","Extrapolate=Linear","MultiX=Average","Skip=True","Sort=True")</f>
        <v>#N/A Invalid Parameter: Interpolation value</v>
      </c>
      <c r="AJ3515" s="43" t="str">
        <f ca="1"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8"/>
        <v>#REF!</v>
      </c>
      <c r="AI3516" s="43" t="str">
        <f ca="1">_xll.BInterpol('Base IPCA'!$C$3:$C$13,'Base IPCA'!$E$3:$E$13,AH3516,"Cubic","Extrapolate=Linear","MultiX=Average","Skip=True","Sort=True")</f>
        <v>#N/A Invalid Parameter: Interpolation value</v>
      </c>
      <c r="AJ3516" s="43" t="str">
        <f ca="1"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8"/>
        <v>#REF!</v>
      </c>
      <c r="AI3517" s="43" t="str">
        <f ca="1">_xll.BInterpol('Base IPCA'!$C$3:$C$13,'Base IPCA'!$E$3:$E$13,AH3517,"Cubic","Extrapolate=Linear","MultiX=Average","Skip=True","Sort=True")</f>
        <v>#N/A Invalid Parameter: Interpolation value</v>
      </c>
      <c r="AJ3517" s="43" t="str">
        <f ca="1"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8"/>
        <v>#REF!</v>
      </c>
      <c r="AI3518" s="43" t="str">
        <f ca="1">_xll.BInterpol('Base IPCA'!$C$3:$C$13,'Base IPCA'!$E$3:$E$13,AH3518,"Cubic","Extrapolate=Linear","MultiX=Average","Skip=True","Sort=True")</f>
        <v>#N/A Invalid Parameter: Interpolation value</v>
      </c>
      <c r="AJ3518" s="43" t="str">
        <f ca="1"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8"/>
        <v>#REF!</v>
      </c>
      <c r="AI3519" s="43" t="str">
        <f ca="1">_xll.BInterpol('Base IPCA'!$C$3:$C$13,'Base IPCA'!$E$3:$E$13,AH3519,"Cubic","Extrapolate=Linear","MultiX=Average","Skip=True","Sort=True")</f>
        <v>#N/A Invalid Parameter: Interpolation value</v>
      </c>
      <c r="AJ3519" s="43" t="str">
        <f ca="1"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8"/>
        <v>#REF!</v>
      </c>
      <c r="AI3520" s="43" t="str">
        <f ca="1">_xll.BInterpol('Base IPCA'!$C$3:$C$13,'Base IPCA'!$E$3:$E$13,AH3520,"Cubic","Extrapolate=Linear","MultiX=Average","Skip=True","Sort=True")</f>
        <v>#N/A Invalid Parameter: Interpolation value</v>
      </c>
      <c r="AJ3520" s="43" t="str">
        <f ca="1"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8"/>
        <v>#REF!</v>
      </c>
      <c r="AI3521" s="43" t="str">
        <f ca="1">_xll.BInterpol('Base IPCA'!$C$3:$C$13,'Base IPCA'!$E$3:$E$13,AH3521,"Cubic","Extrapolate=Linear","MultiX=Average","Skip=True","Sort=True")</f>
        <v>#N/A Invalid Parameter: Interpolation value</v>
      </c>
      <c r="AJ3521" s="43" t="str">
        <f ca="1"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8"/>
        <v>#REF!</v>
      </c>
      <c r="AI3522" s="43" t="str">
        <f ca="1">_xll.BInterpol('Base IPCA'!$C$3:$C$13,'Base IPCA'!$E$3:$E$13,AH3522,"Cubic","Extrapolate=Linear","MultiX=Average","Skip=True","Sort=True")</f>
        <v>#N/A Invalid Parameter: Interpolation value</v>
      </c>
      <c r="AJ3522" s="43" t="str">
        <f ca="1"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8"/>
        <v>#REF!</v>
      </c>
      <c r="AI3523" s="43" t="str">
        <f ca="1">_xll.BInterpol('Base IPCA'!$C$3:$C$13,'Base IPCA'!$E$3:$E$13,AH3523,"Cubic","Extrapolate=Linear","MultiX=Average","Skip=True","Sort=True")</f>
        <v>#N/A Invalid Parameter: Interpolation value</v>
      </c>
      <c r="AJ3523" s="43" t="str">
        <f ca="1"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8"/>
        <v>#REF!</v>
      </c>
      <c r="AI3524" s="43" t="str">
        <f ca="1">_xll.BInterpol('Base IPCA'!$C$3:$C$13,'Base IPCA'!$E$3:$E$13,AH3524,"Cubic","Extrapolate=Linear","MultiX=Average","Skip=True","Sort=True")</f>
        <v>#N/A Invalid Parameter: Interpolation value</v>
      </c>
      <c r="AJ3524" s="43" t="str">
        <f ca="1"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8"/>
        <v>#REF!</v>
      </c>
      <c r="AI3525" s="43" t="str">
        <f ca="1">_xll.BInterpol('Base IPCA'!$C$3:$C$13,'Base IPCA'!$E$3:$E$13,AH3525,"Cubic","Extrapolate=Linear","MultiX=Average","Skip=True","Sort=True")</f>
        <v>#N/A Invalid Parameter: Interpolation value</v>
      </c>
      <c r="AJ3525" s="43" t="str">
        <f ca="1"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9">AH3525+1</f>
        <v>#REF!</v>
      </c>
      <c r="AI3526" s="43" t="str">
        <f ca="1">_xll.BInterpol('Base IPCA'!$C$3:$C$13,'Base IPCA'!$E$3:$E$13,AH3526,"Cubic","Extrapolate=Linear","MultiX=Average","Skip=True","Sort=True")</f>
        <v>#N/A Invalid Parameter: Interpolation value</v>
      </c>
      <c r="AJ3526" s="43" t="str">
        <f ca="1"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9"/>
        <v>#REF!</v>
      </c>
      <c r="AI3527" s="43" t="str">
        <f ca="1">_xll.BInterpol('Base IPCA'!$C$3:$C$13,'Base IPCA'!$E$3:$E$13,AH3527,"Cubic","Extrapolate=Linear","MultiX=Average","Skip=True","Sort=True")</f>
        <v>#N/A Invalid Parameter: Interpolation value</v>
      </c>
      <c r="AJ3527" s="43" t="str">
        <f ca="1"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9"/>
        <v>#REF!</v>
      </c>
      <c r="AI3528" s="43" t="str">
        <f ca="1">_xll.BInterpol('Base IPCA'!$C$3:$C$13,'Base IPCA'!$E$3:$E$13,AH3528,"Cubic","Extrapolate=Linear","MultiX=Average","Skip=True","Sort=True")</f>
        <v>#N/A Invalid Parameter: Interpolation value</v>
      </c>
      <c r="AJ3528" s="43" t="str">
        <f ca="1"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9"/>
        <v>#REF!</v>
      </c>
      <c r="AI3529" s="43" t="str">
        <f ca="1">_xll.BInterpol('Base IPCA'!$C$3:$C$13,'Base IPCA'!$E$3:$E$13,AH3529,"Cubic","Extrapolate=Linear","MultiX=Average","Skip=True","Sort=True")</f>
        <v>#N/A Invalid Parameter: Interpolation value</v>
      </c>
      <c r="AJ3529" s="43" t="str">
        <f ca="1"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9"/>
        <v>#REF!</v>
      </c>
      <c r="AI3530" s="43" t="str">
        <f ca="1">_xll.BInterpol('Base IPCA'!$C$3:$C$13,'Base IPCA'!$E$3:$E$13,AH3530,"Cubic","Extrapolate=Linear","MultiX=Average","Skip=True","Sort=True")</f>
        <v>#N/A Invalid Parameter: Interpolation value</v>
      </c>
      <c r="AJ3530" s="43" t="str">
        <f ca="1"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9"/>
        <v>#REF!</v>
      </c>
      <c r="AI3531" s="43" t="str">
        <f ca="1">_xll.BInterpol('Base IPCA'!$C$3:$C$13,'Base IPCA'!$E$3:$E$13,AH3531,"Cubic","Extrapolate=Linear","MultiX=Average","Skip=True","Sort=True")</f>
        <v>#N/A Invalid Parameter: Interpolation value</v>
      </c>
      <c r="AJ3531" s="43" t="str">
        <f ca="1"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9"/>
        <v>#REF!</v>
      </c>
      <c r="AI3532" s="43" t="str">
        <f ca="1">_xll.BInterpol('Base IPCA'!$C$3:$C$13,'Base IPCA'!$E$3:$E$13,AH3532,"Cubic","Extrapolate=Linear","MultiX=Average","Skip=True","Sort=True")</f>
        <v>#N/A Invalid Parameter: Interpolation value</v>
      </c>
      <c r="AJ3532" s="43" t="str">
        <f ca="1"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9"/>
        <v>#REF!</v>
      </c>
      <c r="AI3533" s="43" t="str">
        <f ca="1">_xll.BInterpol('Base IPCA'!$C$3:$C$13,'Base IPCA'!$E$3:$E$13,AH3533,"Cubic","Extrapolate=Linear","MultiX=Average","Skip=True","Sort=True")</f>
        <v>#N/A Invalid Parameter: Interpolation value</v>
      </c>
      <c r="AJ3533" s="43" t="str">
        <f ca="1"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9"/>
        <v>#REF!</v>
      </c>
      <c r="AI3534" s="43" t="str">
        <f ca="1">_xll.BInterpol('Base IPCA'!$C$3:$C$13,'Base IPCA'!$E$3:$E$13,AH3534,"Cubic","Extrapolate=Linear","MultiX=Average","Skip=True","Sort=True")</f>
        <v>#N/A Invalid Parameter: Interpolation value</v>
      </c>
      <c r="AJ3534" s="43" t="str">
        <f ca="1"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9"/>
        <v>#REF!</v>
      </c>
      <c r="AI3535" s="43" t="str">
        <f ca="1">_xll.BInterpol('Base IPCA'!$C$3:$C$13,'Base IPCA'!$E$3:$E$13,AH3535,"Cubic","Extrapolate=Linear","MultiX=Average","Skip=True","Sort=True")</f>
        <v>#N/A Invalid Parameter: Interpolation value</v>
      </c>
      <c r="AJ3535" s="43" t="str">
        <f ca="1"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9"/>
        <v>#REF!</v>
      </c>
      <c r="AI3536" s="43" t="str">
        <f ca="1">_xll.BInterpol('Base IPCA'!$C$3:$C$13,'Base IPCA'!$E$3:$E$13,AH3536,"Cubic","Extrapolate=Linear","MultiX=Average","Skip=True","Sort=True")</f>
        <v>#N/A Invalid Parameter: Interpolation value</v>
      </c>
      <c r="AJ3536" s="43" t="str">
        <f ca="1"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9"/>
        <v>#REF!</v>
      </c>
      <c r="AI3537" s="43" t="str">
        <f ca="1">_xll.BInterpol('Base IPCA'!$C$3:$C$13,'Base IPCA'!$E$3:$E$13,AH3537,"Cubic","Extrapolate=Linear","MultiX=Average","Skip=True","Sort=True")</f>
        <v>#N/A Invalid Parameter: Interpolation value</v>
      </c>
      <c r="AJ3537" s="43" t="str">
        <f ca="1"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9"/>
        <v>#REF!</v>
      </c>
      <c r="AI3538" s="43" t="str">
        <f ca="1">_xll.BInterpol('Base IPCA'!$C$3:$C$13,'Base IPCA'!$E$3:$E$13,AH3538,"Cubic","Extrapolate=Linear","MultiX=Average","Skip=True","Sort=True")</f>
        <v>#N/A Invalid Parameter: Interpolation value</v>
      </c>
      <c r="AJ3538" s="43" t="str">
        <f ca="1"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9"/>
        <v>#REF!</v>
      </c>
      <c r="AI3539" s="43" t="str">
        <f ca="1">_xll.BInterpol('Base IPCA'!$C$3:$C$13,'Base IPCA'!$E$3:$E$13,AH3539,"Cubic","Extrapolate=Linear","MultiX=Average","Skip=True","Sort=True")</f>
        <v>#N/A Invalid Parameter: Interpolation value</v>
      </c>
      <c r="AJ3539" s="43" t="str">
        <f ca="1"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9"/>
        <v>#REF!</v>
      </c>
      <c r="AI3540" s="43" t="str">
        <f ca="1">_xll.BInterpol('Base IPCA'!$C$3:$C$13,'Base IPCA'!$E$3:$E$13,AH3540,"Cubic","Extrapolate=Linear","MultiX=Average","Skip=True","Sort=True")</f>
        <v>#N/A Invalid Parameter: Interpolation value</v>
      </c>
      <c r="AJ3540" s="43" t="str">
        <f ca="1"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9"/>
        <v>#REF!</v>
      </c>
      <c r="AI3541" s="43" t="str">
        <f ca="1">_xll.BInterpol('Base IPCA'!$C$3:$C$13,'Base IPCA'!$E$3:$E$13,AH3541,"Cubic","Extrapolate=Linear","MultiX=Average","Skip=True","Sort=True")</f>
        <v>#N/A Invalid Parameter: Interpolation value</v>
      </c>
      <c r="AJ3541" s="43" t="str">
        <f ca="1"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9"/>
        <v>#REF!</v>
      </c>
      <c r="AI3542" s="43" t="str">
        <f ca="1">_xll.BInterpol('Base IPCA'!$C$3:$C$13,'Base IPCA'!$E$3:$E$13,AH3542,"Cubic","Extrapolate=Linear","MultiX=Average","Skip=True","Sort=True")</f>
        <v>#N/A Invalid Parameter: Interpolation value</v>
      </c>
      <c r="AJ3542" s="43" t="str">
        <f ca="1"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9"/>
        <v>#REF!</v>
      </c>
      <c r="AI3543" s="43" t="str">
        <f ca="1">_xll.BInterpol('Base IPCA'!$C$3:$C$13,'Base IPCA'!$E$3:$E$13,AH3543,"Cubic","Extrapolate=Linear","MultiX=Average","Skip=True","Sort=True")</f>
        <v>#N/A Invalid Parameter: Interpolation value</v>
      </c>
      <c r="AJ3543" s="43" t="str">
        <f ca="1"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9"/>
        <v>#REF!</v>
      </c>
      <c r="AI3544" s="43" t="str">
        <f ca="1">_xll.BInterpol('Base IPCA'!$C$3:$C$13,'Base IPCA'!$E$3:$E$13,AH3544,"Cubic","Extrapolate=Linear","MultiX=Average","Skip=True","Sort=True")</f>
        <v>#N/A Invalid Parameter: Interpolation value</v>
      </c>
      <c r="AJ3544" s="43" t="str">
        <f ca="1"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9"/>
        <v>#REF!</v>
      </c>
      <c r="AI3545" s="43" t="str">
        <f ca="1">_xll.BInterpol('Base IPCA'!$C$3:$C$13,'Base IPCA'!$E$3:$E$13,AH3545,"Cubic","Extrapolate=Linear","MultiX=Average","Skip=True","Sort=True")</f>
        <v>#N/A Invalid Parameter: Interpolation value</v>
      </c>
      <c r="AJ3545" s="43" t="str">
        <f ca="1"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9"/>
        <v>#REF!</v>
      </c>
      <c r="AI3546" s="43" t="str">
        <f ca="1">_xll.BInterpol('Base IPCA'!$C$3:$C$13,'Base IPCA'!$E$3:$E$13,AH3546,"Cubic","Extrapolate=Linear","MultiX=Average","Skip=True","Sort=True")</f>
        <v>#N/A Invalid Parameter: Interpolation value</v>
      </c>
      <c r="AJ3546" s="43" t="str">
        <f ca="1"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9"/>
        <v>#REF!</v>
      </c>
      <c r="AI3547" s="43" t="str">
        <f ca="1">_xll.BInterpol('Base IPCA'!$C$3:$C$13,'Base IPCA'!$E$3:$E$13,AH3547,"Cubic","Extrapolate=Linear","MultiX=Average","Skip=True","Sort=True")</f>
        <v>#N/A Invalid Parameter: Interpolation value</v>
      </c>
      <c r="AJ3547" s="43" t="str">
        <f ca="1"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9"/>
        <v>#REF!</v>
      </c>
      <c r="AI3548" s="43" t="str">
        <f ca="1">_xll.BInterpol('Base IPCA'!$C$3:$C$13,'Base IPCA'!$E$3:$E$13,AH3548,"Cubic","Extrapolate=Linear","MultiX=Average","Skip=True","Sort=True")</f>
        <v>#N/A Invalid Parameter: Interpolation value</v>
      </c>
      <c r="AJ3548" s="43" t="str">
        <f ca="1"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9"/>
        <v>#REF!</v>
      </c>
      <c r="AI3549" s="43" t="str">
        <f ca="1">_xll.BInterpol('Base IPCA'!$C$3:$C$13,'Base IPCA'!$E$3:$E$13,AH3549,"Cubic","Extrapolate=Linear","MultiX=Average","Skip=True","Sort=True")</f>
        <v>#N/A Invalid Parameter: Interpolation value</v>
      </c>
      <c r="AJ3549" s="43" t="str">
        <f ca="1"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9"/>
        <v>#REF!</v>
      </c>
      <c r="AI3550" s="43" t="str">
        <f ca="1">_xll.BInterpol('Base IPCA'!$C$3:$C$13,'Base IPCA'!$E$3:$E$13,AH3550,"Cubic","Extrapolate=Linear","MultiX=Average","Skip=True","Sort=True")</f>
        <v>#N/A Invalid Parameter: Interpolation value</v>
      </c>
      <c r="AJ3550" s="43" t="str">
        <f ca="1"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9"/>
        <v>#REF!</v>
      </c>
      <c r="AI3551" s="43" t="str">
        <f ca="1">_xll.BInterpol('Base IPCA'!$C$3:$C$13,'Base IPCA'!$E$3:$E$13,AH3551,"Cubic","Extrapolate=Linear","MultiX=Average","Skip=True","Sort=True")</f>
        <v>#N/A Invalid Parameter: Interpolation value</v>
      </c>
      <c r="AJ3551" s="43" t="str">
        <f ca="1"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9"/>
        <v>#REF!</v>
      </c>
      <c r="AI3552" s="43" t="str">
        <f ca="1">_xll.BInterpol('Base IPCA'!$C$3:$C$13,'Base IPCA'!$E$3:$E$13,AH3552,"Cubic","Extrapolate=Linear","MultiX=Average","Skip=True","Sort=True")</f>
        <v>#N/A Invalid Parameter: Interpolation value</v>
      </c>
      <c r="AJ3552" s="43" t="str">
        <f ca="1"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9"/>
        <v>#REF!</v>
      </c>
      <c r="AI3553" s="43" t="str">
        <f ca="1">_xll.BInterpol('Base IPCA'!$C$3:$C$13,'Base IPCA'!$E$3:$E$13,AH3553,"Cubic","Extrapolate=Linear","MultiX=Average","Skip=True","Sort=True")</f>
        <v>#N/A Invalid Parameter: Interpolation value</v>
      </c>
      <c r="AJ3553" s="43" t="str">
        <f ca="1"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9"/>
        <v>#REF!</v>
      </c>
      <c r="AI3554" s="43" t="str">
        <f ca="1">_xll.BInterpol('Base IPCA'!$C$3:$C$13,'Base IPCA'!$E$3:$E$13,AH3554,"Cubic","Extrapolate=Linear","MultiX=Average","Skip=True","Sort=True")</f>
        <v>#N/A Invalid Parameter: Interpolation value</v>
      </c>
      <c r="AJ3554" s="43" t="str">
        <f ca="1"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9"/>
        <v>#REF!</v>
      </c>
      <c r="AI3555" s="43" t="str">
        <f ca="1">_xll.BInterpol('Base IPCA'!$C$3:$C$13,'Base IPCA'!$E$3:$E$13,AH3555,"Cubic","Extrapolate=Linear","MultiX=Average","Skip=True","Sort=True")</f>
        <v>#N/A Invalid Parameter: Interpolation value</v>
      </c>
      <c r="AJ3555" s="43" t="str">
        <f ca="1"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9"/>
        <v>#REF!</v>
      </c>
      <c r="AI3556" s="43" t="str">
        <f ca="1">_xll.BInterpol('Base IPCA'!$C$3:$C$13,'Base IPCA'!$E$3:$E$13,AH3556,"Cubic","Extrapolate=Linear","MultiX=Average","Skip=True","Sort=True")</f>
        <v>#N/A Invalid Parameter: Interpolation value</v>
      </c>
      <c r="AJ3556" s="43" t="str">
        <f ca="1"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9"/>
        <v>#REF!</v>
      </c>
      <c r="AI3557" s="43" t="str">
        <f ca="1">_xll.BInterpol('Base IPCA'!$C$3:$C$13,'Base IPCA'!$E$3:$E$13,AH3557,"Cubic","Extrapolate=Linear","MultiX=Average","Skip=True","Sort=True")</f>
        <v>#N/A Invalid Parameter: Interpolation value</v>
      </c>
      <c r="AJ3557" s="43" t="str">
        <f ca="1"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9"/>
        <v>#REF!</v>
      </c>
      <c r="AI3558" s="43" t="str">
        <f ca="1">_xll.BInterpol('Base IPCA'!$C$3:$C$13,'Base IPCA'!$E$3:$E$13,AH3558,"Cubic","Extrapolate=Linear","MultiX=Average","Skip=True","Sort=True")</f>
        <v>#N/A Invalid Parameter: Interpolation value</v>
      </c>
      <c r="AJ3558" s="43" t="str">
        <f ca="1"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9"/>
        <v>#REF!</v>
      </c>
      <c r="AI3559" s="43" t="str">
        <f ca="1">_xll.BInterpol('Base IPCA'!$C$3:$C$13,'Base IPCA'!$E$3:$E$13,AH3559,"Cubic","Extrapolate=Linear","MultiX=Average","Skip=True","Sort=True")</f>
        <v>#N/A Invalid Parameter: Interpolation value</v>
      </c>
      <c r="AJ3559" s="43" t="str">
        <f ca="1"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9"/>
        <v>#REF!</v>
      </c>
      <c r="AI3560" s="43" t="str">
        <f ca="1">_xll.BInterpol('Base IPCA'!$C$3:$C$13,'Base IPCA'!$E$3:$E$13,AH3560,"Cubic","Extrapolate=Linear","MultiX=Average","Skip=True","Sort=True")</f>
        <v>#N/A Invalid Parameter: Interpolation value</v>
      </c>
      <c r="AJ3560" s="43" t="str">
        <f ca="1"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9"/>
        <v>#REF!</v>
      </c>
      <c r="AI3561" s="43" t="str">
        <f ca="1">_xll.BInterpol('Base IPCA'!$C$3:$C$13,'Base IPCA'!$E$3:$E$13,AH3561,"Cubic","Extrapolate=Linear","MultiX=Average","Skip=True","Sort=True")</f>
        <v>#N/A Invalid Parameter: Interpolation value</v>
      </c>
      <c r="AJ3561" s="43" t="str">
        <f ca="1"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9"/>
        <v>#REF!</v>
      </c>
      <c r="AI3562" s="43" t="str">
        <f ca="1">_xll.BInterpol('Base IPCA'!$C$3:$C$13,'Base IPCA'!$E$3:$E$13,AH3562,"Cubic","Extrapolate=Linear","MultiX=Average","Skip=True","Sort=True")</f>
        <v>#N/A Invalid Parameter: Interpolation value</v>
      </c>
      <c r="AJ3562" s="43" t="str">
        <f ca="1"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9"/>
        <v>#REF!</v>
      </c>
      <c r="AI3563" s="43" t="str">
        <f ca="1">_xll.BInterpol('Base IPCA'!$C$3:$C$13,'Base IPCA'!$E$3:$E$13,AH3563,"Cubic","Extrapolate=Linear","MultiX=Average","Skip=True","Sort=True")</f>
        <v>#N/A Invalid Parameter: Interpolation value</v>
      </c>
      <c r="AJ3563" s="43" t="str">
        <f ca="1"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9"/>
        <v>#REF!</v>
      </c>
      <c r="AI3564" s="43" t="str">
        <f ca="1">_xll.BInterpol('Base IPCA'!$C$3:$C$13,'Base IPCA'!$E$3:$E$13,AH3564,"Cubic","Extrapolate=Linear","MultiX=Average","Skip=True","Sort=True")</f>
        <v>#N/A Invalid Parameter: Interpolation value</v>
      </c>
      <c r="AJ3564" s="43" t="str">
        <f ca="1"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9"/>
        <v>#REF!</v>
      </c>
      <c r="AI3565" s="43" t="str">
        <f ca="1">_xll.BInterpol('Base IPCA'!$C$3:$C$13,'Base IPCA'!$E$3:$E$13,AH3565,"Cubic","Extrapolate=Linear","MultiX=Average","Skip=True","Sort=True")</f>
        <v>#N/A Invalid Parameter: Interpolation value</v>
      </c>
      <c r="AJ3565" s="43" t="str">
        <f ca="1"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9"/>
        <v>#REF!</v>
      </c>
      <c r="AI3566" s="43" t="str">
        <f ca="1">_xll.BInterpol('Base IPCA'!$C$3:$C$13,'Base IPCA'!$E$3:$E$13,AH3566,"Cubic","Extrapolate=Linear","MultiX=Average","Skip=True","Sort=True")</f>
        <v>#N/A Invalid Parameter: Interpolation value</v>
      </c>
      <c r="AJ3566" s="43" t="str">
        <f ca="1"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9"/>
        <v>#REF!</v>
      </c>
      <c r="AI3567" s="43" t="str">
        <f ca="1">_xll.BInterpol('Base IPCA'!$C$3:$C$13,'Base IPCA'!$E$3:$E$13,AH3567,"Cubic","Extrapolate=Linear","MultiX=Average","Skip=True","Sort=True")</f>
        <v>#N/A Invalid Parameter: Interpolation value</v>
      </c>
      <c r="AJ3567" s="43" t="str">
        <f ca="1"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9"/>
        <v>#REF!</v>
      </c>
      <c r="AI3568" s="43" t="str">
        <f ca="1">_xll.BInterpol('Base IPCA'!$C$3:$C$13,'Base IPCA'!$E$3:$E$13,AH3568,"Cubic","Extrapolate=Linear","MultiX=Average","Skip=True","Sort=True")</f>
        <v>#N/A Invalid Parameter: Interpolation value</v>
      </c>
      <c r="AJ3568" s="43" t="str">
        <f ca="1"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9"/>
        <v>#REF!</v>
      </c>
      <c r="AI3569" s="43" t="str">
        <f ca="1">_xll.BInterpol('Base IPCA'!$C$3:$C$13,'Base IPCA'!$E$3:$E$13,AH3569,"Cubic","Extrapolate=Linear","MultiX=Average","Skip=True","Sort=True")</f>
        <v>#N/A Invalid Parameter: Interpolation value</v>
      </c>
      <c r="AJ3569" s="43" t="str">
        <f ca="1"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9"/>
        <v>#REF!</v>
      </c>
      <c r="AI3570" s="43" t="str">
        <f ca="1">_xll.BInterpol('Base IPCA'!$C$3:$C$13,'Base IPCA'!$E$3:$E$13,AH3570,"Cubic","Extrapolate=Linear","MultiX=Average","Skip=True","Sort=True")</f>
        <v>#N/A Invalid Parameter: Interpolation value</v>
      </c>
      <c r="AJ3570" s="43" t="str">
        <f ca="1"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9"/>
        <v>#REF!</v>
      </c>
      <c r="AI3571" s="43" t="str">
        <f ca="1">_xll.BInterpol('Base IPCA'!$C$3:$C$13,'Base IPCA'!$E$3:$E$13,AH3571,"Cubic","Extrapolate=Linear","MultiX=Average","Skip=True","Sort=True")</f>
        <v>#N/A Invalid Parameter: Interpolation value</v>
      </c>
      <c r="AJ3571" s="43" t="str">
        <f ca="1"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9"/>
        <v>#REF!</v>
      </c>
      <c r="AI3572" s="43" t="str">
        <f ca="1">_xll.BInterpol('Base IPCA'!$C$3:$C$13,'Base IPCA'!$E$3:$E$13,AH3572,"Cubic","Extrapolate=Linear","MultiX=Average","Skip=True","Sort=True")</f>
        <v>#N/A Invalid Parameter: Interpolation value</v>
      </c>
      <c r="AJ3572" s="43" t="str">
        <f ca="1"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9"/>
        <v>#REF!</v>
      </c>
      <c r="AI3573" s="43" t="str">
        <f ca="1">_xll.BInterpol('Base IPCA'!$C$3:$C$13,'Base IPCA'!$E$3:$E$13,AH3573,"Cubic","Extrapolate=Linear","MultiX=Average","Skip=True","Sort=True")</f>
        <v>#N/A Invalid Parameter: Interpolation value</v>
      </c>
      <c r="AJ3573" s="43" t="str">
        <f ca="1"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9"/>
        <v>#REF!</v>
      </c>
      <c r="AI3574" s="43" t="str">
        <f ca="1">_xll.BInterpol('Base IPCA'!$C$3:$C$13,'Base IPCA'!$E$3:$E$13,AH3574,"Cubic","Extrapolate=Linear","MultiX=Average","Skip=True","Sort=True")</f>
        <v>#N/A Invalid Parameter: Interpolation value</v>
      </c>
      <c r="AJ3574" s="43" t="str">
        <f ca="1"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9"/>
        <v>#REF!</v>
      </c>
      <c r="AI3575" s="43" t="str">
        <f ca="1">_xll.BInterpol('Base IPCA'!$C$3:$C$13,'Base IPCA'!$E$3:$E$13,AH3575,"Cubic","Extrapolate=Linear","MultiX=Average","Skip=True","Sort=True")</f>
        <v>#N/A Invalid Parameter: Interpolation value</v>
      </c>
      <c r="AJ3575" s="43" t="str">
        <f ca="1"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9"/>
        <v>#REF!</v>
      </c>
      <c r="AI3576" s="43" t="str">
        <f ca="1">_xll.BInterpol('Base IPCA'!$C$3:$C$13,'Base IPCA'!$E$3:$E$13,AH3576,"Cubic","Extrapolate=Linear","MultiX=Average","Skip=True","Sort=True")</f>
        <v>#N/A Invalid Parameter: Interpolation value</v>
      </c>
      <c r="AJ3576" s="43" t="str">
        <f ca="1"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9"/>
        <v>#REF!</v>
      </c>
      <c r="AI3577" s="43" t="str">
        <f ca="1">_xll.BInterpol('Base IPCA'!$C$3:$C$13,'Base IPCA'!$E$3:$E$13,AH3577,"Cubic","Extrapolate=Linear","MultiX=Average","Skip=True","Sort=True")</f>
        <v>#N/A Invalid Parameter: Interpolation value</v>
      </c>
      <c r="AJ3577" s="43" t="str">
        <f ca="1"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9"/>
        <v>#REF!</v>
      </c>
      <c r="AI3578" s="43" t="str">
        <f ca="1">_xll.BInterpol('Base IPCA'!$C$3:$C$13,'Base IPCA'!$E$3:$E$13,AH3578,"Cubic","Extrapolate=Linear","MultiX=Average","Skip=True","Sort=True")</f>
        <v>#N/A Invalid Parameter: Interpolation value</v>
      </c>
      <c r="AJ3578" s="43" t="str">
        <f ca="1"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9"/>
        <v>#REF!</v>
      </c>
      <c r="AI3579" s="43" t="str">
        <f ca="1">_xll.BInterpol('Base IPCA'!$C$3:$C$13,'Base IPCA'!$E$3:$E$13,AH3579,"Cubic","Extrapolate=Linear","MultiX=Average","Skip=True","Sort=True")</f>
        <v>#N/A Invalid Parameter: Interpolation value</v>
      </c>
      <c r="AJ3579" s="43" t="str">
        <f ca="1"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9"/>
        <v>#REF!</v>
      </c>
      <c r="AI3580" s="43" t="str">
        <f ca="1">_xll.BInterpol('Base IPCA'!$C$3:$C$13,'Base IPCA'!$E$3:$E$13,AH3580,"Cubic","Extrapolate=Linear","MultiX=Average","Skip=True","Sort=True")</f>
        <v>#N/A Invalid Parameter: Interpolation value</v>
      </c>
      <c r="AJ3580" s="43" t="str">
        <f ca="1"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9"/>
        <v>#REF!</v>
      </c>
      <c r="AI3581" s="43" t="str">
        <f ca="1">_xll.BInterpol('Base IPCA'!$C$3:$C$13,'Base IPCA'!$E$3:$E$13,AH3581,"Cubic","Extrapolate=Linear","MultiX=Average","Skip=True","Sort=True")</f>
        <v>#N/A Invalid Parameter: Interpolation value</v>
      </c>
      <c r="AJ3581" s="43" t="str">
        <f ca="1"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9"/>
        <v>#REF!</v>
      </c>
      <c r="AI3582" s="43" t="str">
        <f ca="1">_xll.BInterpol('Base IPCA'!$C$3:$C$13,'Base IPCA'!$E$3:$E$13,AH3582,"Cubic","Extrapolate=Linear","MultiX=Average","Skip=True","Sort=True")</f>
        <v>#N/A Invalid Parameter: Interpolation value</v>
      </c>
      <c r="AJ3582" s="43" t="str">
        <f ca="1"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9"/>
        <v>#REF!</v>
      </c>
      <c r="AI3583" s="43" t="str">
        <f ca="1">_xll.BInterpol('Base IPCA'!$C$3:$C$13,'Base IPCA'!$E$3:$E$13,AH3583,"Cubic","Extrapolate=Linear","MultiX=Average","Skip=True","Sort=True")</f>
        <v>#N/A Invalid Parameter: Interpolation value</v>
      </c>
      <c r="AJ3583" s="43" t="str">
        <f ca="1"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9"/>
        <v>#REF!</v>
      </c>
      <c r="AI3584" s="43" t="str">
        <f ca="1">_xll.BInterpol('Base IPCA'!$C$3:$C$13,'Base IPCA'!$E$3:$E$13,AH3584,"Cubic","Extrapolate=Linear","MultiX=Average","Skip=True","Sort=True")</f>
        <v>#N/A Invalid Parameter: Interpolation value</v>
      </c>
      <c r="AJ3584" s="43" t="str">
        <f ca="1"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9"/>
        <v>#REF!</v>
      </c>
      <c r="AI3585" s="43" t="str">
        <f ca="1">_xll.BInterpol('Base IPCA'!$C$3:$C$13,'Base IPCA'!$E$3:$E$13,AH3585,"Cubic","Extrapolate=Linear","MultiX=Average","Skip=True","Sort=True")</f>
        <v>#N/A Invalid Parameter: Interpolation value</v>
      </c>
      <c r="AJ3585" s="43" t="str">
        <f ca="1"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9"/>
        <v>#REF!</v>
      </c>
      <c r="AI3586" s="43" t="str">
        <f ca="1">_xll.BInterpol('Base IPCA'!$C$3:$C$13,'Base IPCA'!$E$3:$E$13,AH3586,"Cubic","Extrapolate=Linear","MultiX=Average","Skip=True","Sort=True")</f>
        <v>#N/A Invalid Parameter: Interpolation value</v>
      </c>
      <c r="AJ3586" s="43" t="str">
        <f ca="1"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9"/>
        <v>#REF!</v>
      </c>
      <c r="AI3587" s="43" t="str">
        <f ca="1">_xll.BInterpol('Base IPCA'!$C$3:$C$13,'Base IPCA'!$E$3:$E$13,AH3587,"Cubic","Extrapolate=Linear","MultiX=Average","Skip=True","Sort=True")</f>
        <v>#N/A Invalid Parameter: Interpolation value</v>
      </c>
      <c r="AJ3587" s="43" t="str">
        <f ca="1"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9"/>
        <v>#REF!</v>
      </c>
      <c r="AI3588" s="43" t="str">
        <f ca="1">_xll.BInterpol('Base IPCA'!$C$3:$C$13,'Base IPCA'!$E$3:$E$13,AH3588,"Cubic","Extrapolate=Linear","MultiX=Average","Skip=True","Sort=True")</f>
        <v>#N/A Invalid Parameter: Interpolation value</v>
      </c>
      <c r="AJ3588" s="43" t="str">
        <f ca="1"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9"/>
        <v>#REF!</v>
      </c>
      <c r="AI3589" s="43" t="str">
        <f ca="1">_xll.BInterpol('Base IPCA'!$C$3:$C$13,'Base IPCA'!$E$3:$E$13,AH3589,"Cubic","Extrapolate=Linear","MultiX=Average","Skip=True","Sort=True")</f>
        <v>#N/A Invalid Parameter: Interpolation value</v>
      </c>
      <c r="AJ3589" s="43" t="str">
        <f ca="1"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50">AH3589+1</f>
        <v>#REF!</v>
      </c>
      <c r="AI3590" s="43" t="str">
        <f ca="1">_xll.BInterpol('Base IPCA'!$C$3:$C$13,'Base IPCA'!$E$3:$E$13,AH3590,"Cubic","Extrapolate=Linear","MultiX=Average","Skip=True","Sort=True")</f>
        <v>#N/A Invalid Parameter: Interpolation value</v>
      </c>
      <c r="AJ3590" s="43" t="str">
        <f ca="1"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50"/>
        <v>#REF!</v>
      </c>
      <c r="AI3591" s="43" t="str">
        <f ca="1">_xll.BInterpol('Base IPCA'!$C$3:$C$13,'Base IPCA'!$E$3:$E$13,AH3591,"Cubic","Extrapolate=Linear","MultiX=Average","Skip=True","Sort=True")</f>
        <v>#N/A Invalid Parameter: Interpolation value</v>
      </c>
      <c r="AJ3591" s="43" t="str">
        <f ca="1"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50"/>
        <v>#REF!</v>
      </c>
      <c r="AI3592" s="43" t="str">
        <f ca="1">_xll.BInterpol('Base IPCA'!$C$3:$C$13,'Base IPCA'!$E$3:$E$13,AH3592,"Cubic","Extrapolate=Linear","MultiX=Average","Skip=True","Sort=True")</f>
        <v>#N/A Invalid Parameter: Interpolation value</v>
      </c>
      <c r="AJ3592" s="43" t="str">
        <f ca="1"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50"/>
        <v>#REF!</v>
      </c>
      <c r="AI3593" s="43" t="str">
        <f ca="1">_xll.BInterpol('Base IPCA'!$C$3:$C$13,'Base IPCA'!$E$3:$E$13,AH3593,"Cubic","Extrapolate=Linear","MultiX=Average","Skip=True","Sort=True")</f>
        <v>#N/A Invalid Parameter: Interpolation value</v>
      </c>
      <c r="AJ3593" s="43" t="str">
        <f ca="1"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50"/>
        <v>#REF!</v>
      </c>
      <c r="AI3594" s="43" t="str">
        <f ca="1">_xll.BInterpol('Base IPCA'!$C$3:$C$13,'Base IPCA'!$E$3:$E$13,AH3594,"Cubic","Extrapolate=Linear","MultiX=Average","Skip=True","Sort=True")</f>
        <v>#N/A Invalid Parameter: Interpolation value</v>
      </c>
      <c r="AJ3594" s="43" t="str">
        <f ca="1"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50"/>
        <v>#REF!</v>
      </c>
      <c r="AI3595" s="43" t="str">
        <f ca="1">_xll.BInterpol('Base IPCA'!$C$3:$C$13,'Base IPCA'!$E$3:$E$13,AH3595,"Cubic","Extrapolate=Linear","MultiX=Average","Skip=True","Sort=True")</f>
        <v>#N/A Invalid Parameter: Interpolation value</v>
      </c>
      <c r="AJ3595" s="43" t="str">
        <f ca="1"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50"/>
        <v>#REF!</v>
      </c>
      <c r="AI3596" s="43" t="str">
        <f ca="1">_xll.BInterpol('Base IPCA'!$C$3:$C$13,'Base IPCA'!$E$3:$E$13,AH3596,"Cubic","Extrapolate=Linear","MultiX=Average","Skip=True","Sort=True")</f>
        <v>#N/A Invalid Parameter: Interpolation value</v>
      </c>
      <c r="AJ3596" s="43" t="str">
        <f ca="1"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50"/>
        <v>#REF!</v>
      </c>
      <c r="AI3597" s="43" t="str">
        <f ca="1">_xll.BInterpol('Base IPCA'!$C$3:$C$13,'Base IPCA'!$E$3:$E$13,AH3597,"Cubic","Extrapolate=Linear","MultiX=Average","Skip=True","Sort=True")</f>
        <v>#N/A Invalid Parameter: Interpolation value</v>
      </c>
      <c r="AJ3597" s="43" t="str">
        <f ca="1"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50"/>
        <v>#REF!</v>
      </c>
      <c r="AI3598" s="43" t="str">
        <f ca="1">_xll.BInterpol('Base IPCA'!$C$3:$C$13,'Base IPCA'!$E$3:$E$13,AH3598,"Cubic","Extrapolate=Linear","MultiX=Average","Skip=True","Sort=True")</f>
        <v>#N/A Invalid Parameter: Interpolation value</v>
      </c>
      <c r="AJ3598" s="43" t="str">
        <f ca="1"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50"/>
        <v>#REF!</v>
      </c>
      <c r="AI3599" s="43" t="str">
        <f ca="1">_xll.BInterpol('Base IPCA'!$C$3:$C$13,'Base IPCA'!$E$3:$E$13,AH3599,"Cubic","Extrapolate=Linear","MultiX=Average","Skip=True","Sort=True")</f>
        <v>#N/A Invalid Parameter: Interpolation value</v>
      </c>
      <c r="AJ3599" s="43" t="str">
        <f ca="1"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50"/>
        <v>#REF!</v>
      </c>
      <c r="AI3600" s="43" t="str">
        <f ca="1">_xll.BInterpol('Base IPCA'!$C$3:$C$13,'Base IPCA'!$E$3:$E$13,AH3600,"Cubic","Extrapolate=Linear","MultiX=Average","Skip=True","Sort=True")</f>
        <v>#N/A Invalid Parameter: Interpolation value</v>
      </c>
      <c r="AJ3600" s="43" t="str">
        <f ca="1"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50"/>
        <v>#REF!</v>
      </c>
      <c r="AI3601" s="43" t="str">
        <f ca="1">_xll.BInterpol('Base IPCA'!$C$3:$C$13,'Base IPCA'!$E$3:$E$13,AH3601,"Cubic","Extrapolate=Linear","MultiX=Average","Skip=True","Sort=True")</f>
        <v>#N/A Invalid Parameter: Interpolation value</v>
      </c>
      <c r="AJ3601" s="43" t="str">
        <f ca="1"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50"/>
        <v>#REF!</v>
      </c>
      <c r="AI3602" s="43" t="str">
        <f ca="1">_xll.BInterpol('Base IPCA'!$C$3:$C$13,'Base IPCA'!$E$3:$E$13,AH3602,"Cubic","Extrapolate=Linear","MultiX=Average","Skip=True","Sort=True")</f>
        <v>#N/A Invalid Parameter: Interpolation value</v>
      </c>
      <c r="AJ3602" s="43" t="str">
        <f ca="1"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50"/>
        <v>#REF!</v>
      </c>
      <c r="AI3603" s="43" t="str">
        <f ca="1">_xll.BInterpol('Base IPCA'!$C$3:$C$13,'Base IPCA'!$E$3:$E$13,AH3603,"Cubic","Extrapolate=Linear","MultiX=Average","Skip=True","Sort=True")</f>
        <v>#N/A Invalid Parameter: Interpolation value</v>
      </c>
      <c r="AJ3603" s="43" t="str">
        <f ca="1"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50"/>
        <v>#REF!</v>
      </c>
      <c r="AI3604" s="43" t="str">
        <f ca="1">_xll.BInterpol('Base IPCA'!$C$3:$C$13,'Base IPCA'!$E$3:$E$13,AH3604,"Cubic","Extrapolate=Linear","MultiX=Average","Skip=True","Sort=True")</f>
        <v>#N/A Invalid Parameter: Interpolation value</v>
      </c>
      <c r="AJ3604" s="43" t="str">
        <f ca="1"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50"/>
        <v>#REF!</v>
      </c>
      <c r="AI3605" s="43" t="str">
        <f ca="1">_xll.BInterpol('Base IPCA'!$C$3:$C$13,'Base IPCA'!$E$3:$E$13,AH3605,"Cubic","Extrapolate=Linear","MultiX=Average","Skip=True","Sort=True")</f>
        <v>#N/A Invalid Parameter: Interpolation value</v>
      </c>
      <c r="AJ3605" s="43" t="str">
        <f ca="1"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50"/>
        <v>#REF!</v>
      </c>
      <c r="AI3606" s="43" t="str">
        <f ca="1">_xll.BInterpol('Base IPCA'!$C$3:$C$13,'Base IPCA'!$E$3:$E$13,AH3606,"Cubic","Extrapolate=Linear","MultiX=Average","Skip=True","Sort=True")</f>
        <v>#N/A Invalid Parameter: Interpolation value</v>
      </c>
      <c r="AJ3606" s="43" t="str">
        <f ca="1"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50"/>
        <v>#REF!</v>
      </c>
      <c r="AI3607" s="43" t="str">
        <f ca="1">_xll.BInterpol('Base IPCA'!$C$3:$C$13,'Base IPCA'!$E$3:$E$13,AH3607,"Cubic","Extrapolate=Linear","MultiX=Average","Skip=True","Sort=True")</f>
        <v>#N/A Invalid Parameter: Interpolation value</v>
      </c>
      <c r="AJ3607" s="43" t="str">
        <f ca="1"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50"/>
        <v>#REF!</v>
      </c>
      <c r="AI3608" s="43" t="str">
        <f ca="1">_xll.BInterpol('Base IPCA'!$C$3:$C$13,'Base IPCA'!$E$3:$E$13,AH3608,"Cubic","Extrapolate=Linear","MultiX=Average","Skip=True","Sort=True")</f>
        <v>#N/A Invalid Parameter: Interpolation value</v>
      </c>
      <c r="AJ3608" s="43" t="str">
        <f ca="1"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50"/>
        <v>#REF!</v>
      </c>
      <c r="AI3609" s="43" t="str">
        <f ca="1">_xll.BInterpol('Base IPCA'!$C$3:$C$13,'Base IPCA'!$E$3:$E$13,AH3609,"Cubic","Extrapolate=Linear","MultiX=Average","Skip=True","Sort=True")</f>
        <v>#N/A Invalid Parameter: Interpolation value</v>
      </c>
      <c r="AJ3609" s="43" t="str">
        <f ca="1"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50"/>
        <v>#REF!</v>
      </c>
      <c r="AI3610" s="43" t="str">
        <f ca="1">_xll.BInterpol('Base IPCA'!$C$3:$C$13,'Base IPCA'!$E$3:$E$13,AH3610,"Cubic","Extrapolate=Linear","MultiX=Average","Skip=True","Sort=True")</f>
        <v>#N/A Invalid Parameter: Interpolation value</v>
      </c>
      <c r="AJ3610" s="43" t="str">
        <f ca="1"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50"/>
        <v>#REF!</v>
      </c>
      <c r="AI3611" s="43" t="str">
        <f ca="1">_xll.BInterpol('Base IPCA'!$C$3:$C$13,'Base IPCA'!$E$3:$E$13,AH3611,"Cubic","Extrapolate=Linear","MultiX=Average","Skip=True","Sort=True")</f>
        <v>#N/A Invalid Parameter: Interpolation value</v>
      </c>
      <c r="AJ3611" s="43" t="str">
        <f ca="1"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50"/>
        <v>#REF!</v>
      </c>
      <c r="AI3612" s="43" t="str">
        <f ca="1">_xll.BInterpol('Base IPCA'!$C$3:$C$13,'Base IPCA'!$E$3:$E$13,AH3612,"Cubic","Extrapolate=Linear","MultiX=Average","Skip=True","Sort=True")</f>
        <v>#N/A Invalid Parameter: Interpolation value</v>
      </c>
      <c r="AJ3612" s="43" t="str">
        <f ca="1"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50"/>
        <v>#REF!</v>
      </c>
      <c r="AI3613" s="43" t="str">
        <f ca="1">_xll.BInterpol('Base IPCA'!$C$3:$C$13,'Base IPCA'!$E$3:$E$13,AH3613,"Cubic","Extrapolate=Linear","MultiX=Average","Skip=True","Sort=True")</f>
        <v>#N/A Invalid Parameter: Interpolation value</v>
      </c>
      <c r="AJ3613" s="43" t="str">
        <f ca="1"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50"/>
        <v>#REF!</v>
      </c>
      <c r="AI3614" s="43" t="str">
        <f ca="1">_xll.BInterpol('Base IPCA'!$C$3:$C$13,'Base IPCA'!$E$3:$E$13,AH3614,"Cubic","Extrapolate=Linear","MultiX=Average","Skip=True","Sort=True")</f>
        <v>#N/A Invalid Parameter: Interpolation value</v>
      </c>
      <c r="AJ3614" s="43" t="str">
        <f ca="1"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50"/>
        <v>#REF!</v>
      </c>
      <c r="AI3615" s="43" t="str">
        <f ca="1">_xll.BInterpol('Base IPCA'!$C$3:$C$13,'Base IPCA'!$E$3:$E$13,AH3615,"Cubic","Extrapolate=Linear","MultiX=Average","Skip=True","Sort=True")</f>
        <v>#N/A Invalid Parameter: Interpolation value</v>
      </c>
      <c r="AJ3615" s="43" t="str">
        <f ca="1"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50"/>
        <v>#REF!</v>
      </c>
      <c r="AI3616" s="43" t="str">
        <f ca="1">_xll.BInterpol('Base IPCA'!$C$3:$C$13,'Base IPCA'!$E$3:$E$13,AH3616,"Cubic","Extrapolate=Linear","MultiX=Average","Skip=True","Sort=True")</f>
        <v>#N/A Invalid Parameter: Interpolation value</v>
      </c>
      <c r="AJ3616" s="43" t="str">
        <f ca="1"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50"/>
        <v>#REF!</v>
      </c>
      <c r="AI3617" s="43" t="str">
        <f ca="1">_xll.BInterpol('Base IPCA'!$C$3:$C$13,'Base IPCA'!$E$3:$E$13,AH3617,"Cubic","Extrapolate=Linear","MultiX=Average","Skip=True","Sort=True")</f>
        <v>#N/A Invalid Parameter: Interpolation value</v>
      </c>
      <c r="AJ3617" s="43" t="str">
        <f ca="1"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50"/>
        <v>#REF!</v>
      </c>
      <c r="AI3618" s="43" t="str">
        <f ca="1">_xll.BInterpol('Base IPCA'!$C$3:$C$13,'Base IPCA'!$E$3:$E$13,AH3618,"Cubic","Extrapolate=Linear","MultiX=Average","Skip=True","Sort=True")</f>
        <v>#N/A Invalid Parameter: Interpolation value</v>
      </c>
      <c r="AJ3618" s="43" t="str">
        <f ca="1"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50"/>
        <v>#REF!</v>
      </c>
      <c r="AI3619" s="43" t="str">
        <f ca="1">_xll.BInterpol('Base IPCA'!$C$3:$C$13,'Base IPCA'!$E$3:$E$13,AH3619,"Cubic","Extrapolate=Linear","MultiX=Average","Skip=True","Sort=True")</f>
        <v>#N/A Invalid Parameter: Interpolation value</v>
      </c>
      <c r="AJ3619" s="43" t="str">
        <f ca="1"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50"/>
        <v>#REF!</v>
      </c>
      <c r="AI3620" s="43" t="str">
        <f ca="1">_xll.BInterpol('Base IPCA'!$C$3:$C$13,'Base IPCA'!$E$3:$E$13,AH3620,"Cubic","Extrapolate=Linear","MultiX=Average","Skip=True","Sort=True")</f>
        <v>#N/A Invalid Parameter: Interpolation value</v>
      </c>
      <c r="AJ3620" s="43" t="str">
        <f ca="1"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50"/>
        <v>#REF!</v>
      </c>
      <c r="AI3621" s="43" t="str">
        <f ca="1">_xll.BInterpol('Base IPCA'!$C$3:$C$13,'Base IPCA'!$E$3:$E$13,AH3621,"Cubic","Extrapolate=Linear","MultiX=Average","Skip=True","Sort=True")</f>
        <v>#N/A Invalid Parameter: Interpolation value</v>
      </c>
      <c r="AJ3621" s="43" t="str">
        <f ca="1"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50"/>
        <v>#REF!</v>
      </c>
      <c r="AI3622" s="43" t="str">
        <f ca="1">_xll.BInterpol('Base IPCA'!$C$3:$C$13,'Base IPCA'!$E$3:$E$13,AH3622,"Cubic","Extrapolate=Linear","MultiX=Average","Skip=True","Sort=True")</f>
        <v>#N/A Invalid Parameter: Interpolation value</v>
      </c>
      <c r="AJ3622" s="43" t="str">
        <f ca="1"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50"/>
        <v>#REF!</v>
      </c>
      <c r="AI3623" s="43" t="str">
        <f ca="1">_xll.BInterpol('Base IPCA'!$C$3:$C$13,'Base IPCA'!$E$3:$E$13,AH3623,"Cubic","Extrapolate=Linear","MultiX=Average","Skip=True","Sort=True")</f>
        <v>#N/A Invalid Parameter: Interpolation value</v>
      </c>
      <c r="AJ3623" s="43" t="str">
        <f ca="1"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50"/>
        <v>#REF!</v>
      </c>
      <c r="AI3624" s="43" t="str">
        <f ca="1">_xll.BInterpol('Base IPCA'!$C$3:$C$13,'Base IPCA'!$E$3:$E$13,AH3624,"Cubic","Extrapolate=Linear","MultiX=Average","Skip=True","Sort=True")</f>
        <v>#N/A Invalid Parameter: Interpolation value</v>
      </c>
      <c r="AJ3624" s="43" t="str">
        <f ca="1"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50"/>
        <v>#REF!</v>
      </c>
      <c r="AI3625" s="43" t="str">
        <f ca="1">_xll.BInterpol('Base IPCA'!$C$3:$C$13,'Base IPCA'!$E$3:$E$13,AH3625,"Cubic","Extrapolate=Linear","MultiX=Average","Skip=True","Sort=True")</f>
        <v>#N/A Invalid Parameter: Interpolation value</v>
      </c>
      <c r="AJ3625" s="43" t="str">
        <f ca="1"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50"/>
        <v>#REF!</v>
      </c>
      <c r="AI3626" s="43" t="str">
        <f ca="1">_xll.BInterpol('Base IPCA'!$C$3:$C$13,'Base IPCA'!$E$3:$E$13,AH3626,"Cubic","Extrapolate=Linear","MultiX=Average","Skip=True","Sort=True")</f>
        <v>#N/A Invalid Parameter: Interpolation value</v>
      </c>
      <c r="AJ3626" s="43" t="str">
        <f ca="1"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50"/>
        <v>#REF!</v>
      </c>
      <c r="AI3627" s="43" t="str">
        <f ca="1">_xll.BInterpol('Base IPCA'!$C$3:$C$13,'Base IPCA'!$E$3:$E$13,AH3627,"Cubic","Extrapolate=Linear","MultiX=Average","Skip=True","Sort=True")</f>
        <v>#N/A Invalid Parameter: Interpolation value</v>
      </c>
      <c r="AJ3627" s="43" t="str">
        <f ca="1"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50"/>
        <v>#REF!</v>
      </c>
      <c r="AI3628" s="43" t="str">
        <f ca="1">_xll.BInterpol('Base IPCA'!$C$3:$C$13,'Base IPCA'!$E$3:$E$13,AH3628,"Cubic","Extrapolate=Linear","MultiX=Average","Skip=True","Sort=True")</f>
        <v>#N/A Invalid Parameter: Interpolation value</v>
      </c>
      <c r="AJ3628" s="43" t="str">
        <f ca="1"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50"/>
        <v>#REF!</v>
      </c>
      <c r="AI3629" s="43" t="str">
        <f ca="1">_xll.BInterpol('Base IPCA'!$C$3:$C$13,'Base IPCA'!$E$3:$E$13,AH3629,"Cubic","Extrapolate=Linear","MultiX=Average","Skip=True","Sort=True")</f>
        <v>#N/A Invalid Parameter: Interpolation value</v>
      </c>
      <c r="AJ3629" s="43" t="str">
        <f ca="1"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50"/>
        <v>#REF!</v>
      </c>
      <c r="AI3630" s="43" t="str">
        <f ca="1">_xll.BInterpol('Base IPCA'!$C$3:$C$13,'Base IPCA'!$E$3:$E$13,AH3630,"Cubic","Extrapolate=Linear","MultiX=Average","Skip=True","Sort=True")</f>
        <v>#N/A Invalid Parameter: Interpolation value</v>
      </c>
      <c r="AJ3630" s="43" t="str">
        <f ca="1"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50"/>
        <v>#REF!</v>
      </c>
      <c r="AI3631" s="43" t="str">
        <f ca="1">_xll.BInterpol('Base IPCA'!$C$3:$C$13,'Base IPCA'!$E$3:$E$13,AH3631,"Cubic","Extrapolate=Linear","MultiX=Average","Skip=True","Sort=True")</f>
        <v>#N/A Invalid Parameter: Interpolation value</v>
      </c>
      <c r="AJ3631" s="43" t="str">
        <f ca="1"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50"/>
        <v>#REF!</v>
      </c>
      <c r="AI3632" s="43" t="str">
        <f ca="1">_xll.BInterpol('Base IPCA'!$C$3:$C$13,'Base IPCA'!$E$3:$E$13,AH3632,"Cubic","Extrapolate=Linear","MultiX=Average","Skip=True","Sort=True")</f>
        <v>#N/A Invalid Parameter: Interpolation value</v>
      </c>
      <c r="AJ3632" s="43" t="str">
        <f ca="1"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50"/>
        <v>#REF!</v>
      </c>
      <c r="AI3633" s="43" t="str">
        <f ca="1">_xll.BInterpol('Base IPCA'!$C$3:$C$13,'Base IPCA'!$E$3:$E$13,AH3633,"Cubic","Extrapolate=Linear","MultiX=Average","Skip=True","Sort=True")</f>
        <v>#N/A Invalid Parameter: Interpolation value</v>
      </c>
      <c r="AJ3633" s="43" t="str">
        <f ca="1"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50"/>
        <v>#REF!</v>
      </c>
      <c r="AI3634" s="43" t="str">
        <f ca="1">_xll.BInterpol('Base IPCA'!$C$3:$C$13,'Base IPCA'!$E$3:$E$13,AH3634,"Cubic","Extrapolate=Linear","MultiX=Average","Skip=True","Sort=True")</f>
        <v>#N/A Invalid Parameter: Interpolation value</v>
      </c>
      <c r="AJ3634" s="43" t="str">
        <f ca="1"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50"/>
        <v>#REF!</v>
      </c>
      <c r="AI3635" s="43" t="str">
        <f ca="1">_xll.BInterpol('Base IPCA'!$C$3:$C$13,'Base IPCA'!$E$3:$E$13,AH3635,"Cubic","Extrapolate=Linear","MultiX=Average","Skip=True","Sort=True")</f>
        <v>#N/A Invalid Parameter: Interpolation value</v>
      </c>
      <c r="AJ3635" s="43" t="str">
        <f ca="1"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50"/>
        <v>#REF!</v>
      </c>
      <c r="AI3636" s="43" t="str">
        <f ca="1">_xll.BInterpol('Base IPCA'!$C$3:$C$13,'Base IPCA'!$E$3:$E$13,AH3636,"Cubic","Extrapolate=Linear","MultiX=Average","Skip=True","Sort=True")</f>
        <v>#N/A Invalid Parameter: Interpolation value</v>
      </c>
      <c r="AJ3636" s="43" t="str">
        <f ca="1"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50"/>
        <v>#REF!</v>
      </c>
      <c r="AI3637" s="43" t="str">
        <f ca="1">_xll.BInterpol('Base IPCA'!$C$3:$C$13,'Base IPCA'!$E$3:$E$13,AH3637,"Cubic","Extrapolate=Linear","MultiX=Average","Skip=True","Sort=True")</f>
        <v>#N/A Invalid Parameter: Interpolation value</v>
      </c>
      <c r="AJ3637" s="43" t="str">
        <f ca="1"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50"/>
        <v>#REF!</v>
      </c>
      <c r="AI3638" s="43" t="str">
        <f ca="1">_xll.BInterpol('Base IPCA'!$C$3:$C$13,'Base IPCA'!$E$3:$E$13,AH3638,"Cubic","Extrapolate=Linear","MultiX=Average","Skip=True","Sort=True")</f>
        <v>#N/A Invalid Parameter: Interpolation value</v>
      </c>
      <c r="AJ3638" s="43" t="str">
        <f ca="1"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50"/>
        <v>#REF!</v>
      </c>
      <c r="AI3639" s="43" t="str">
        <f ca="1">_xll.BInterpol('Base IPCA'!$C$3:$C$13,'Base IPCA'!$E$3:$E$13,AH3639,"Cubic","Extrapolate=Linear","MultiX=Average","Skip=True","Sort=True")</f>
        <v>#N/A Invalid Parameter: Interpolation value</v>
      </c>
      <c r="AJ3639" s="43" t="str">
        <f ca="1"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50"/>
        <v>#REF!</v>
      </c>
      <c r="AI3640" s="43" t="str">
        <f ca="1">_xll.BInterpol('Base IPCA'!$C$3:$C$13,'Base IPCA'!$E$3:$E$13,AH3640,"Cubic","Extrapolate=Linear","MultiX=Average","Skip=True","Sort=True")</f>
        <v>#N/A Invalid Parameter: Interpolation value</v>
      </c>
      <c r="AJ3640" s="43" t="str">
        <f ca="1"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50"/>
        <v>#REF!</v>
      </c>
      <c r="AI3641" s="43" t="str">
        <f ca="1">_xll.BInterpol('Base IPCA'!$C$3:$C$13,'Base IPCA'!$E$3:$E$13,AH3641,"Cubic","Extrapolate=Linear","MultiX=Average","Skip=True","Sort=True")</f>
        <v>#N/A Invalid Parameter: Interpolation value</v>
      </c>
      <c r="AJ3641" s="43" t="str">
        <f ca="1"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50"/>
        <v>#REF!</v>
      </c>
      <c r="AI3642" s="43" t="str">
        <f ca="1">_xll.BInterpol('Base IPCA'!$C$3:$C$13,'Base IPCA'!$E$3:$E$13,AH3642,"Cubic","Extrapolate=Linear","MultiX=Average","Skip=True","Sort=True")</f>
        <v>#N/A Invalid Parameter: Interpolation value</v>
      </c>
      <c r="AJ3642" s="43" t="str">
        <f ca="1"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50"/>
        <v>#REF!</v>
      </c>
      <c r="AI3643" s="43" t="str">
        <f ca="1">_xll.BInterpol('Base IPCA'!$C$3:$C$13,'Base IPCA'!$E$3:$E$13,AH3643,"Cubic","Extrapolate=Linear","MultiX=Average","Skip=True","Sort=True")</f>
        <v>#N/A Invalid Parameter: Interpolation value</v>
      </c>
      <c r="AJ3643" s="43" t="str">
        <f ca="1"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50"/>
        <v>#REF!</v>
      </c>
      <c r="AI3644" s="43" t="str">
        <f ca="1">_xll.BInterpol('Base IPCA'!$C$3:$C$13,'Base IPCA'!$E$3:$E$13,AH3644,"Cubic","Extrapolate=Linear","MultiX=Average","Skip=True","Sort=True")</f>
        <v>#N/A Invalid Parameter: Interpolation value</v>
      </c>
      <c r="AJ3644" s="43" t="str">
        <f ca="1"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50"/>
        <v>#REF!</v>
      </c>
      <c r="AI3645" s="43" t="str">
        <f ca="1">_xll.BInterpol('Base IPCA'!$C$3:$C$13,'Base IPCA'!$E$3:$E$13,AH3645,"Cubic","Extrapolate=Linear","MultiX=Average","Skip=True","Sort=True")</f>
        <v>#N/A Invalid Parameter: Interpolation value</v>
      </c>
      <c r="AJ3645" s="43" t="str">
        <f ca="1"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50"/>
        <v>#REF!</v>
      </c>
      <c r="AI3646" s="43" t="str">
        <f ca="1">_xll.BInterpol('Base IPCA'!$C$3:$C$13,'Base IPCA'!$E$3:$E$13,AH3646,"Cubic","Extrapolate=Linear","MultiX=Average","Skip=True","Sort=True")</f>
        <v>#N/A Invalid Parameter: Interpolation value</v>
      </c>
      <c r="AJ3646" s="43" t="str">
        <f ca="1"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50"/>
        <v>#REF!</v>
      </c>
      <c r="AI3647" s="43" t="str">
        <f ca="1">_xll.BInterpol('Base IPCA'!$C$3:$C$13,'Base IPCA'!$E$3:$E$13,AH3647,"Cubic","Extrapolate=Linear","MultiX=Average","Skip=True","Sort=True")</f>
        <v>#N/A Invalid Parameter: Interpolation value</v>
      </c>
      <c r="AJ3647" s="43" t="str">
        <f ca="1"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50"/>
        <v>#REF!</v>
      </c>
      <c r="AI3648" s="43" t="str">
        <f ca="1">_xll.BInterpol('Base IPCA'!$C$3:$C$13,'Base IPCA'!$E$3:$E$13,AH3648,"Cubic","Extrapolate=Linear","MultiX=Average","Skip=True","Sort=True")</f>
        <v>#N/A Invalid Parameter: Interpolation value</v>
      </c>
      <c r="AJ3648" s="43" t="str">
        <f ca="1"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50"/>
        <v>#REF!</v>
      </c>
      <c r="AI3649" s="43" t="str">
        <f ca="1">_xll.BInterpol('Base IPCA'!$C$3:$C$13,'Base IPCA'!$E$3:$E$13,AH3649,"Cubic","Extrapolate=Linear","MultiX=Average","Skip=True","Sort=True")</f>
        <v>#N/A Invalid Parameter: Interpolation value</v>
      </c>
      <c r="AJ3649" s="43" t="str">
        <f ca="1"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50"/>
        <v>#REF!</v>
      </c>
      <c r="AI3650" s="43" t="str">
        <f ca="1">_xll.BInterpol('Base IPCA'!$C$3:$C$13,'Base IPCA'!$E$3:$E$13,AH3650,"Cubic","Extrapolate=Linear","MultiX=Average","Skip=True","Sort=True")</f>
        <v>#N/A Invalid Parameter: Interpolation value</v>
      </c>
      <c r="AJ3650" s="43" t="str">
        <f ca="1"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50"/>
        <v>#REF!</v>
      </c>
      <c r="AI3651" s="43" t="str">
        <f ca="1">_xll.BInterpol('Base IPCA'!$C$3:$C$13,'Base IPCA'!$E$3:$E$13,AH3651,"Cubic","Extrapolate=Linear","MultiX=Average","Skip=True","Sort=True")</f>
        <v>#N/A Invalid Parameter: Interpolation value</v>
      </c>
      <c r="AJ3651" s="43" t="str">
        <f ca="1"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50"/>
        <v>#REF!</v>
      </c>
      <c r="AI3652" s="43" t="str">
        <f ca="1">_xll.BInterpol('Base IPCA'!$C$3:$C$13,'Base IPCA'!$E$3:$E$13,AH3652,"Cubic","Extrapolate=Linear","MultiX=Average","Skip=True","Sort=True")</f>
        <v>#N/A Invalid Parameter: Interpolation value</v>
      </c>
      <c r="AJ3652" s="43" t="str">
        <f ca="1"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50"/>
        <v>#REF!</v>
      </c>
      <c r="AI3653" s="43" t="str">
        <f ca="1">_xll.BInterpol('Base IPCA'!$C$3:$C$13,'Base IPCA'!$E$3:$E$13,AH3653,"Cubic","Extrapolate=Linear","MultiX=Average","Skip=True","Sort=True")</f>
        <v>#N/A Invalid Parameter: Interpolation value</v>
      </c>
      <c r="AJ3653" s="43" t="str">
        <f ca="1"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1">AH3653+1</f>
        <v>#REF!</v>
      </c>
      <c r="AI3654" s="43" t="str">
        <f ca="1">_xll.BInterpol('Base IPCA'!$C$3:$C$13,'Base IPCA'!$E$3:$E$13,AH3654,"Cubic","Extrapolate=Linear","MultiX=Average","Skip=True","Sort=True")</f>
        <v>#N/A Invalid Parameter: Interpolation value</v>
      </c>
      <c r="AJ3654" s="43" t="str">
        <f ca="1"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1"/>
        <v>#REF!</v>
      </c>
      <c r="AI3655" s="43" t="str">
        <f ca="1">_xll.BInterpol('Base IPCA'!$C$3:$C$13,'Base IPCA'!$E$3:$E$13,AH3655,"Cubic","Extrapolate=Linear","MultiX=Average","Skip=True","Sort=True")</f>
        <v>#N/A Invalid Parameter: Interpolation value</v>
      </c>
      <c r="AJ3655" s="43" t="str">
        <f ca="1"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1"/>
        <v>#REF!</v>
      </c>
      <c r="AI3656" s="43" t="str">
        <f ca="1">_xll.BInterpol('Base IPCA'!$C$3:$C$13,'Base IPCA'!$E$3:$E$13,AH3656,"Cubic","Extrapolate=Linear","MultiX=Average","Skip=True","Sort=True")</f>
        <v>#N/A Invalid Parameter: Interpolation value</v>
      </c>
      <c r="AJ3656" s="43" t="str">
        <f ca="1"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1"/>
        <v>#REF!</v>
      </c>
      <c r="AI3657" s="43" t="str">
        <f ca="1">_xll.BInterpol('Base IPCA'!$C$3:$C$13,'Base IPCA'!$E$3:$E$13,AH3657,"Cubic","Extrapolate=Linear","MultiX=Average","Skip=True","Sort=True")</f>
        <v>#N/A Invalid Parameter: Interpolation value</v>
      </c>
      <c r="AJ3657" s="43" t="str">
        <f ca="1"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1"/>
        <v>#REF!</v>
      </c>
      <c r="AI3658" s="43" t="str">
        <f ca="1">_xll.BInterpol('Base IPCA'!$C$3:$C$13,'Base IPCA'!$E$3:$E$13,AH3658,"Cubic","Extrapolate=Linear","MultiX=Average","Skip=True","Sort=True")</f>
        <v>#N/A Invalid Parameter: Interpolation value</v>
      </c>
      <c r="AJ3658" s="43" t="str">
        <f ca="1"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1"/>
        <v>#REF!</v>
      </c>
      <c r="AI3659" s="43" t="str">
        <f ca="1">_xll.BInterpol('Base IPCA'!$C$3:$C$13,'Base IPCA'!$E$3:$E$13,AH3659,"Cubic","Extrapolate=Linear","MultiX=Average","Skip=True","Sort=True")</f>
        <v>#N/A Invalid Parameter: Interpolation value</v>
      </c>
      <c r="AJ3659" s="43" t="str">
        <f ca="1"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1"/>
        <v>#REF!</v>
      </c>
      <c r="AI3660" s="43" t="str">
        <f ca="1">_xll.BInterpol('Base IPCA'!$C$3:$C$13,'Base IPCA'!$E$3:$E$13,AH3660,"Cubic","Extrapolate=Linear","MultiX=Average","Skip=True","Sort=True")</f>
        <v>#N/A Invalid Parameter: Interpolation value</v>
      </c>
      <c r="AJ3660" s="43" t="str">
        <f ca="1"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1"/>
        <v>#REF!</v>
      </c>
      <c r="AI3661" s="43" t="str">
        <f ca="1">_xll.BInterpol('Base IPCA'!$C$3:$C$13,'Base IPCA'!$E$3:$E$13,AH3661,"Cubic","Extrapolate=Linear","MultiX=Average","Skip=True","Sort=True")</f>
        <v>#N/A Invalid Parameter: Interpolation value</v>
      </c>
      <c r="AJ3661" s="43" t="str">
        <f ca="1"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1"/>
        <v>#REF!</v>
      </c>
      <c r="AI3662" s="43" t="str">
        <f ca="1">_xll.BInterpol('Base IPCA'!$C$3:$C$13,'Base IPCA'!$E$3:$E$13,AH3662,"Cubic","Extrapolate=Linear","MultiX=Average","Skip=True","Sort=True")</f>
        <v>#N/A Invalid Parameter: Interpolation value</v>
      </c>
      <c r="AJ3662" s="43" t="str">
        <f ca="1"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1"/>
        <v>#REF!</v>
      </c>
      <c r="AI3663" s="43" t="str">
        <f ca="1">_xll.BInterpol('Base IPCA'!$C$3:$C$13,'Base IPCA'!$E$3:$E$13,AH3663,"Cubic","Extrapolate=Linear","MultiX=Average","Skip=True","Sort=True")</f>
        <v>#N/A Invalid Parameter: Interpolation value</v>
      </c>
      <c r="AJ3663" s="43" t="str">
        <f ca="1"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1"/>
        <v>#REF!</v>
      </c>
      <c r="AI3664" s="43" t="str">
        <f ca="1">_xll.BInterpol('Base IPCA'!$C$3:$C$13,'Base IPCA'!$E$3:$E$13,AH3664,"Cubic","Extrapolate=Linear","MultiX=Average","Skip=True","Sort=True")</f>
        <v>#N/A Invalid Parameter: Interpolation value</v>
      </c>
      <c r="AJ3664" s="43" t="str">
        <f ca="1"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1"/>
        <v>#REF!</v>
      </c>
      <c r="AI3665" s="43" t="str">
        <f ca="1">_xll.BInterpol('Base IPCA'!$C$3:$C$13,'Base IPCA'!$E$3:$E$13,AH3665,"Cubic","Extrapolate=Linear","MultiX=Average","Skip=True","Sort=True")</f>
        <v>#N/A Invalid Parameter: Interpolation value</v>
      </c>
      <c r="AJ3665" s="43" t="str">
        <f ca="1"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1"/>
        <v>#REF!</v>
      </c>
      <c r="AI3666" s="43" t="str">
        <f ca="1">_xll.BInterpol('Base IPCA'!$C$3:$C$13,'Base IPCA'!$E$3:$E$13,AH3666,"Cubic","Extrapolate=Linear","MultiX=Average","Skip=True","Sort=True")</f>
        <v>#N/A Invalid Parameter: Interpolation value</v>
      </c>
      <c r="AJ3666" s="43" t="str">
        <f ca="1"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1"/>
        <v>#REF!</v>
      </c>
      <c r="AI3667" s="43" t="str">
        <f ca="1">_xll.BInterpol('Base IPCA'!$C$3:$C$13,'Base IPCA'!$E$3:$E$13,AH3667,"Cubic","Extrapolate=Linear","MultiX=Average","Skip=True","Sort=True")</f>
        <v>#N/A Invalid Parameter: Interpolation value</v>
      </c>
      <c r="AJ3667" s="43" t="str">
        <f ca="1"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1"/>
        <v>#REF!</v>
      </c>
      <c r="AI3668" s="43" t="str">
        <f ca="1">_xll.BInterpol('Base IPCA'!$C$3:$C$13,'Base IPCA'!$E$3:$E$13,AH3668,"Cubic","Extrapolate=Linear","MultiX=Average","Skip=True","Sort=True")</f>
        <v>#N/A Invalid Parameter: Interpolation value</v>
      </c>
      <c r="AJ3668" s="43" t="str">
        <f ca="1"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1"/>
        <v>#REF!</v>
      </c>
      <c r="AI3669" s="43" t="str">
        <f ca="1">_xll.BInterpol('Base IPCA'!$C$3:$C$13,'Base IPCA'!$E$3:$E$13,AH3669,"Cubic","Extrapolate=Linear","MultiX=Average","Skip=True","Sort=True")</f>
        <v>#N/A Invalid Parameter: Interpolation value</v>
      </c>
      <c r="AJ3669" s="43" t="str">
        <f ca="1"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1"/>
        <v>#REF!</v>
      </c>
      <c r="AI3670" s="43" t="str">
        <f ca="1">_xll.BInterpol('Base IPCA'!$C$3:$C$13,'Base IPCA'!$E$3:$E$13,AH3670,"Cubic","Extrapolate=Linear","MultiX=Average","Skip=True","Sort=True")</f>
        <v>#N/A Invalid Parameter: Interpolation value</v>
      </c>
      <c r="AJ3670" s="43" t="str">
        <f ca="1"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1"/>
        <v>#REF!</v>
      </c>
      <c r="AI3671" s="43" t="str">
        <f ca="1">_xll.BInterpol('Base IPCA'!$C$3:$C$13,'Base IPCA'!$E$3:$E$13,AH3671,"Cubic","Extrapolate=Linear","MultiX=Average","Skip=True","Sort=True")</f>
        <v>#N/A Invalid Parameter: Interpolation value</v>
      </c>
      <c r="AJ3671" s="43" t="str">
        <f ca="1"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1"/>
        <v>#REF!</v>
      </c>
      <c r="AI3672" s="43" t="str">
        <f ca="1">_xll.BInterpol('Base IPCA'!$C$3:$C$13,'Base IPCA'!$E$3:$E$13,AH3672,"Cubic","Extrapolate=Linear","MultiX=Average","Skip=True","Sort=True")</f>
        <v>#N/A Invalid Parameter: Interpolation value</v>
      </c>
      <c r="AJ3672" s="43" t="str">
        <f ca="1"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1"/>
        <v>#REF!</v>
      </c>
      <c r="AI3673" s="43" t="str">
        <f ca="1">_xll.BInterpol('Base IPCA'!$C$3:$C$13,'Base IPCA'!$E$3:$E$13,AH3673,"Cubic","Extrapolate=Linear","MultiX=Average","Skip=True","Sort=True")</f>
        <v>#N/A Invalid Parameter: Interpolation value</v>
      </c>
      <c r="AJ3673" s="43" t="str">
        <f ca="1"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1"/>
        <v>#REF!</v>
      </c>
      <c r="AI3674" s="43" t="str">
        <f ca="1">_xll.BInterpol('Base IPCA'!$C$3:$C$13,'Base IPCA'!$E$3:$E$13,AH3674,"Cubic","Extrapolate=Linear","MultiX=Average","Skip=True","Sort=True")</f>
        <v>#N/A Invalid Parameter: Interpolation value</v>
      </c>
      <c r="AJ3674" s="43" t="str">
        <f ca="1"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1"/>
        <v>#REF!</v>
      </c>
      <c r="AI3675" s="43" t="str">
        <f ca="1">_xll.BInterpol('Base IPCA'!$C$3:$C$13,'Base IPCA'!$E$3:$E$13,AH3675,"Cubic","Extrapolate=Linear","MultiX=Average","Skip=True","Sort=True")</f>
        <v>#N/A Invalid Parameter: Interpolation value</v>
      </c>
      <c r="AJ3675" s="43" t="str">
        <f ca="1"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1"/>
        <v>#REF!</v>
      </c>
      <c r="AI3676" s="43" t="str">
        <f ca="1">_xll.BInterpol('Base IPCA'!$C$3:$C$13,'Base IPCA'!$E$3:$E$13,AH3676,"Cubic","Extrapolate=Linear","MultiX=Average","Skip=True","Sort=True")</f>
        <v>#N/A Invalid Parameter: Interpolation value</v>
      </c>
      <c r="AJ3676" s="43" t="str">
        <f ca="1"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1"/>
        <v>#REF!</v>
      </c>
      <c r="AI3677" s="43" t="str">
        <f ca="1">_xll.BInterpol('Base IPCA'!$C$3:$C$13,'Base IPCA'!$E$3:$E$13,AH3677,"Cubic","Extrapolate=Linear","MultiX=Average","Skip=True","Sort=True")</f>
        <v>#N/A Invalid Parameter: Interpolation value</v>
      </c>
      <c r="AJ3677" s="43" t="str">
        <f ca="1"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1"/>
        <v>#REF!</v>
      </c>
      <c r="AI3678" s="43" t="str">
        <f ca="1">_xll.BInterpol('Base IPCA'!$C$3:$C$13,'Base IPCA'!$E$3:$E$13,AH3678,"Cubic","Extrapolate=Linear","MultiX=Average","Skip=True","Sort=True")</f>
        <v>#N/A Invalid Parameter: Interpolation value</v>
      </c>
      <c r="AJ3678" s="43" t="str">
        <f ca="1"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1"/>
        <v>#REF!</v>
      </c>
      <c r="AI3679" s="43" t="str">
        <f ca="1">_xll.BInterpol('Base IPCA'!$C$3:$C$13,'Base IPCA'!$E$3:$E$13,AH3679,"Cubic","Extrapolate=Linear","MultiX=Average","Skip=True","Sort=True")</f>
        <v>#N/A Invalid Parameter: Interpolation value</v>
      </c>
      <c r="AJ3679" s="43" t="str">
        <f ca="1"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1"/>
        <v>#REF!</v>
      </c>
      <c r="AI3680" s="43" t="str">
        <f ca="1">_xll.BInterpol('Base IPCA'!$C$3:$C$13,'Base IPCA'!$E$3:$E$13,AH3680,"Cubic","Extrapolate=Linear","MultiX=Average","Skip=True","Sort=True")</f>
        <v>#N/A Invalid Parameter: Interpolation value</v>
      </c>
      <c r="AJ3680" s="43" t="str">
        <f ca="1"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1"/>
        <v>#REF!</v>
      </c>
      <c r="AI3681" s="43" t="str">
        <f ca="1">_xll.BInterpol('Base IPCA'!$C$3:$C$13,'Base IPCA'!$E$3:$E$13,AH3681,"Cubic","Extrapolate=Linear","MultiX=Average","Skip=True","Sort=True")</f>
        <v>#N/A Invalid Parameter: Interpolation value</v>
      </c>
      <c r="AJ3681" s="43" t="str">
        <f ca="1"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1"/>
        <v>#REF!</v>
      </c>
      <c r="AI3682" s="43" t="str">
        <f ca="1">_xll.BInterpol('Base IPCA'!$C$3:$C$13,'Base IPCA'!$E$3:$E$13,AH3682,"Cubic","Extrapolate=Linear","MultiX=Average","Skip=True","Sort=True")</f>
        <v>#N/A Invalid Parameter: Interpolation value</v>
      </c>
      <c r="AJ3682" s="43" t="str">
        <f ca="1"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1"/>
        <v>#REF!</v>
      </c>
      <c r="AI3683" s="43" t="str">
        <f ca="1">_xll.BInterpol('Base IPCA'!$C$3:$C$13,'Base IPCA'!$E$3:$E$13,AH3683,"Cubic","Extrapolate=Linear","MultiX=Average","Skip=True","Sort=True")</f>
        <v>#N/A Invalid Parameter: Interpolation value</v>
      </c>
      <c r="AJ3683" s="43" t="str">
        <f ca="1"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1"/>
        <v>#REF!</v>
      </c>
      <c r="AI3684" s="43" t="str">
        <f ca="1">_xll.BInterpol('Base IPCA'!$C$3:$C$13,'Base IPCA'!$E$3:$E$13,AH3684,"Cubic","Extrapolate=Linear","MultiX=Average","Skip=True","Sort=True")</f>
        <v>#N/A Invalid Parameter: Interpolation value</v>
      </c>
      <c r="AJ3684" s="43" t="str">
        <f ca="1"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1"/>
        <v>#REF!</v>
      </c>
      <c r="AI3685" s="43" t="str">
        <f ca="1">_xll.BInterpol('Base IPCA'!$C$3:$C$13,'Base IPCA'!$E$3:$E$13,AH3685,"Cubic","Extrapolate=Linear","MultiX=Average","Skip=True","Sort=True")</f>
        <v>#N/A Invalid Parameter: Interpolation value</v>
      </c>
      <c r="AJ3685" s="43" t="str">
        <f ca="1"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1"/>
        <v>#REF!</v>
      </c>
      <c r="AI3686" s="43" t="str">
        <f ca="1">_xll.BInterpol('Base IPCA'!$C$3:$C$13,'Base IPCA'!$E$3:$E$13,AH3686,"Cubic","Extrapolate=Linear","MultiX=Average","Skip=True","Sort=True")</f>
        <v>#N/A Invalid Parameter: Interpolation value</v>
      </c>
      <c r="AJ3686" s="43" t="str">
        <f ca="1"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1"/>
        <v>#REF!</v>
      </c>
      <c r="AI3687" s="43" t="str">
        <f ca="1">_xll.BInterpol('Base IPCA'!$C$3:$C$13,'Base IPCA'!$E$3:$E$13,AH3687,"Cubic","Extrapolate=Linear","MultiX=Average","Skip=True","Sort=True")</f>
        <v>#N/A Invalid Parameter: Interpolation value</v>
      </c>
      <c r="AJ3687" s="43" t="str">
        <f ca="1"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1"/>
        <v>#REF!</v>
      </c>
      <c r="AI3688" s="43" t="str">
        <f ca="1">_xll.BInterpol('Base IPCA'!$C$3:$C$13,'Base IPCA'!$E$3:$E$13,AH3688,"Cubic","Extrapolate=Linear","MultiX=Average","Skip=True","Sort=True")</f>
        <v>#N/A Invalid Parameter: Interpolation value</v>
      </c>
      <c r="AJ3688" s="43" t="str">
        <f ca="1"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1"/>
        <v>#REF!</v>
      </c>
      <c r="AI3689" s="43" t="str">
        <f ca="1">_xll.BInterpol('Base IPCA'!$C$3:$C$13,'Base IPCA'!$E$3:$E$13,AH3689,"Cubic","Extrapolate=Linear","MultiX=Average","Skip=True","Sort=True")</f>
        <v>#N/A Invalid Parameter: Interpolation value</v>
      </c>
      <c r="AJ3689" s="43" t="str">
        <f ca="1"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1"/>
        <v>#REF!</v>
      </c>
      <c r="AI3690" s="43" t="str">
        <f ca="1">_xll.BInterpol('Base IPCA'!$C$3:$C$13,'Base IPCA'!$E$3:$E$13,AH3690,"Cubic","Extrapolate=Linear","MultiX=Average","Skip=True","Sort=True")</f>
        <v>#N/A Invalid Parameter: Interpolation value</v>
      </c>
      <c r="AJ3690" s="43" t="str">
        <f ca="1"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1"/>
        <v>#REF!</v>
      </c>
      <c r="AI3691" s="43" t="str">
        <f ca="1">_xll.BInterpol('Base IPCA'!$C$3:$C$13,'Base IPCA'!$E$3:$E$13,AH3691,"Cubic","Extrapolate=Linear","MultiX=Average","Skip=True","Sort=True")</f>
        <v>#N/A Invalid Parameter: Interpolation value</v>
      </c>
      <c r="AJ3691" s="43" t="str">
        <f ca="1"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1"/>
        <v>#REF!</v>
      </c>
      <c r="AI3692" s="43" t="str">
        <f ca="1">_xll.BInterpol('Base IPCA'!$C$3:$C$13,'Base IPCA'!$E$3:$E$13,AH3692,"Cubic","Extrapolate=Linear","MultiX=Average","Skip=True","Sort=True")</f>
        <v>#N/A Invalid Parameter: Interpolation value</v>
      </c>
      <c r="AJ3692" s="43" t="str">
        <f ca="1"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1"/>
        <v>#REF!</v>
      </c>
      <c r="AI3693" s="43" t="str">
        <f ca="1">_xll.BInterpol('Base IPCA'!$C$3:$C$13,'Base IPCA'!$E$3:$E$13,AH3693,"Cubic","Extrapolate=Linear","MultiX=Average","Skip=True","Sort=True")</f>
        <v>#N/A Invalid Parameter: Interpolation value</v>
      </c>
      <c r="AJ3693" s="43" t="str">
        <f ca="1"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1"/>
        <v>#REF!</v>
      </c>
      <c r="AI3694" s="43" t="str">
        <f ca="1">_xll.BInterpol('Base IPCA'!$C$3:$C$13,'Base IPCA'!$E$3:$E$13,AH3694,"Cubic","Extrapolate=Linear","MultiX=Average","Skip=True","Sort=True")</f>
        <v>#N/A Invalid Parameter: Interpolation value</v>
      </c>
      <c r="AJ3694" s="43" t="str">
        <f ca="1"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1"/>
        <v>#REF!</v>
      </c>
      <c r="AI3695" s="43" t="str">
        <f ca="1">_xll.BInterpol('Base IPCA'!$C$3:$C$13,'Base IPCA'!$E$3:$E$13,AH3695,"Cubic","Extrapolate=Linear","MultiX=Average","Skip=True","Sort=True")</f>
        <v>#N/A Invalid Parameter: Interpolation value</v>
      </c>
      <c r="AJ3695" s="43" t="str">
        <f ca="1"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1"/>
        <v>#REF!</v>
      </c>
      <c r="AI3696" s="43" t="str">
        <f ca="1">_xll.BInterpol('Base IPCA'!$C$3:$C$13,'Base IPCA'!$E$3:$E$13,AH3696,"Cubic","Extrapolate=Linear","MultiX=Average","Skip=True","Sort=True")</f>
        <v>#N/A Invalid Parameter: Interpolation value</v>
      </c>
      <c r="AJ3696" s="43" t="str">
        <f ca="1"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1"/>
        <v>#REF!</v>
      </c>
      <c r="AI3697" s="43" t="str">
        <f ca="1">_xll.BInterpol('Base IPCA'!$C$3:$C$13,'Base IPCA'!$E$3:$E$13,AH3697,"Cubic","Extrapolate=Linear","MultiX=Average","Skip=True","Sort=True")</f>
        <v>#N/A Invalid Parameter: Interpolation value</v>
      </c>
      <c r="AJ3697" s="43" t="str">
        <f ca="1"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1"/>
        <v>#REF!</v>
      </c>
      <c r="AI3698" s="43" t="str">
        <f ca="1">_xll.BInterpol('Base IPCA'!$C$3:$C$13,'Base IPCA'!$E$3:$E$13,AH3698,"Cubic","Extrapolate=Linear","MultiX=Average","Skip=True","Sort=True")</f>
        <v>#N/A Invalid Parameter: Interpolation value</v>
      </c>
      <c r="AJ3698" s="43" t="str">
        <f ca="1"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1"/>
        <v>#REF!</v>
      </c>
      <c r="AI3699" s="43" t="str">
        <f ca="1">_xll.BInterpol('Base IPCA'!$C$3:$C$13,'Base IPCA'!$E$3:$E$13,AH3699,"Cubic","Extrapolate=Linear","MultiX=Average","Skip=True","Sort=True")</f>
        <v>#N/A Invalid Parameter: Interpolation value</v>
      </c>
      <c r="AJ3699" s="43" t="str">
        <f ca="1"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1"/>
        <v>#REF!</v>
      </c>
      <c r="AI3700" s="43" t="str">
        <f ca="1">_xll.BInterpol('Base IPCA'!$C$3:$C$13,'Base IPCA'!$E$3:$E$13,AH3700,"Cubic","Extrapolate=Linear","MultiX=Average","Skip=True","Sort=True")</f>
        <v>#N/A Invalid Parameter: Interpolation value</v>
      </c>
      <c r="AJ3700" s="43" t="str">
        <f ca="1"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1"/>
        <v>#REF!</v>
      </c>
      <c r="AI3701" s="43" t="str">
        <f ca="1">_xll.BInterpol('Base IPCA'!$C$3:$C$13,'Base IPCA'!$E$3:$E$13,AH3701,"Cubic","Extrapolate=Linear","MultiX=Average","Skip=True","Sort=True")</f>
        <v>#N/A Invalid Parameter: Interpolation value</v>
      </c>
      <c r="AJ3701" s="43" t="str">
        <f ca="1"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1"/>
        <v>#REF!</v>
      </c>
      <c r="AI3702" s="43" t="str">
        <f ca="1">_xll.BInterpol('Base IPCA'!$C$3:$C$13,'Base IPCA'!$E$3:$E$13,AH3702,"Cubic","Extrapolate=Linear","MultiX=Average","Skip=True","Sort=True")</f>
        <v>#N/A Invalid Parameter: Interpolation value</v>
      </c>
      <c r="AJ3702" s="43" t="str">
        <f ca="1"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1"/>
        <v>#REF!</v>
      </c>
      <c r="AI3703" s="43" t="str">
        <f ca="1">_xll.BInterpol('Base IPCA'!$C$3:$C$13,'Base IPCA'!$E$3:$E$13,AH3703,"Cubic","Extrapolate=Linear","MultiX=Average","Skip=True","Sort=True")</f>
        <v>#N/A Invalid Parameter: Interpolation value</v>
      </c>
      <c r="AJ3703" s="43" t="str">
        <f ca="1"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1"/>
        <v>#REF!</v>
      </c>
      <c r="AI3704" s="43" t="str">
        <f ca="1">_xll.BInterpol('Base IPCA'!$C$3:$C$13,'Base IPCA'!$E$3:$E$13,AH3704,"Cubic","Extrapolate=Linear","MultiX=Average","Skip=True","Sort=True")</f>
        <v>#N/A Invalid Parameter: Interpolation value</v>
      </c>
      <c r="AJ3704" s="43" t="str">
        <f ca="1"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1"/>
        <v>#REF!</v>
      </c>
      <c r="AI3705" s="43" t="str">
        <f ca="1">_xll.BInterpol('Base IPCA'!$C$3:$C$13,'Base IPCA'!$E$3:$E$13,AH3705,"Cubic","Extrapolate=Linear","MultiX=Average","Skip=True","Sort=True")</f>
        <v>#N/A Invalid Parameter: Interpolation value</v>
      </c>
      <c r="AJ3705" s="43" t="str">
        <f ca="1"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1"/>
        <v>#REF!</v>
      </c>
      <c r="AI3706" s="43" t="str">
        <f ca="1">_xll.BInterpol('Base IPCA'!$C$3:$C$13,'Base IPCA'!$E$3:$E$13,AH3706,"Cubic","Extrapolate=Linear","MultiX=Average","Skip=True","Sort=True")</f>
        <v>#N/A Invalid Parameter: Interpolation value</v>
      </c>
      <c r="AJ3706" s="43" t="str">
        <f ca="1"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1"/>
        <v>#REF!</v>
      </c>
      <c r="AI3707" s="43" t="str">
        <f ca="1">_xll.BInterpol('Base IPCA'!$C$3:$C$13,'Base IPCA'!$E$3:$E$13,AH3707,"Cubic","Extrapolate=Linear","MultiX=Average","Skip=True","Sort=True")</f>
        <v>#N/A Invalid Parameter: Interpolation value</v>
      </c>
      <c r="AJ3707" s="43" t="str">
        <f ca="1"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1"/>
        <v>#REF!</v>
      </c>
      <c r="AI3708" s="43" t="str">
        <f ca="1">_xll.BInterpol('Base IPCA'!$C$3:$C$13,'Base IPCA'!$E$3:$E$13,AH3708,"Cubic","Extrapolate=Linear","MultiX=Average","Skip=True","Sort=True")</f>
        <v>#N/A Invalid Parameter: Interpolation value</v>
      </c>
      <c r="AJ3708" s="43" t="str">
        <f ca="1"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1"/>
        <v>#REF!</v>
      </c>
      <c r="AI3709" s="43" t="str">
        <f ca="1">_xll.BInterpol('Base IPCA'!$C$3:$C$13,'Base IPCA'!$E$3:$E$13,AH3709,"Cubic","Extrapolate=Linear","MultiX=Average","Skip=True","Sort=True")</f>
        <v>#N/A Invalid Parameter: Interpolation value</v>
      </c>
      <c r="AJ3709" s="43" t="str">
        <f ca="1"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1"/>
        <v>#REF!</v>
      </c>
      <c r="AI3710" s="43" t="str">
        <f ca="1">_xll.BInterpol('Base IPCA'!$C$3:$C$13,'Base IPCA'!$E$3:$E$13,AH3710,"Cubic","Extrapolate=Linear","MultiX=Average","Skip=True","Sort=True")</f>
        <v>#N/A Invalid Parameter: Interpolation value</v>
      </c>
      <c r="AJ3710" s="43" t="str">
        <f ca="1"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1"/>
        <v>#REF!</v>
      </c>
      <c r="AI3711" s="43" t="str">
        <f ca="1">_xll.BInterpol('Base IPCA'!$C$3:$C$13,'Base IPCA'!$E$3:$E$13,AH3711,"Cubic","Extrapolate=Linear","MultiX=Average","Skip=True","Sort=True")</f>
        <v>#N/A Invalid Parameter: Interpolation value</v>
      </c>
      <c r="AJ3711" s="43" t="str">
        <f ca="1"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1"/>
        <v>#REF!</v>
      </c>
      <c r="AI3712" s="43" t="str">
        <f ca="1">_xll.BInterpol('Base IPCA'!$C$3:$C$13,'Base IPCA'!$E$3:$E$13,AH3712,"Cubic","Extrapolate=Linear","MultiX=Average","Skip=True","Sort=True")</f>
        <v>#N/A Invalid Parameter: Interpolation value</v>
      </c>
      <c r="AJ3712" s="43" t="str">
        <f ca="1"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1"/>
        <v>#REF!</v>
      </c>
      <c r="AI3713" s="43" t="str">
        <f ca="1">_xll.BInterpol('Base IPCA'!$C$3:$C$13,'Base IPCA'!$E$3:$E$13,AH3713,"Cubic","Extrapolate=Linear","MultiX=Average","Skip=True","Sort=True")</f>
        <v>#N/A Invalid Parameter: Interpolation value</v>
      </c>
      <c r="AJ3713" s="43" t="str">
        <f ca="1"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1"/>
        <v>#REF!</v>
      </c>
      <c r="AI3714" s="43" t="str">
        <f ca="1">_xll.BInterpol('Base IPCA'!$C$3:$C$13,'Base IPCA'!$E$3:$E$13,AH3714,"Cubic","Extrapolate=Linear","MultiX=Average","Skip=True","Sort=True")</f>
        <v>#N/A Invalid Parameter: Interpolation value</v>
      </c>
      <c r="AJ3714" s="43" t="str">
        <f ca="1"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1"/>
        <v>#REF!</v>
      </c>
      <c r="AI3715" s="43" t="str">
        <f ca="1">_xll.BInterpol('Base IPCA'!$C$3:$C$13,'Base IPCA'!$E$3:$E$13,AH3715,"Cubic","Extrapolate=Linear","MultiX=Average","Skip=True","Sort=True")</f>
        <v>#N/A Invalid Parameter: Interpolation value</v>
      </c>
      <c r="AJ3715" s="43" t="str">
        <f ca="1"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1"/>
        <v>#REF!</v>
      </c>
      <c r="AI3716" s="43" t="str">
        <f ca="1">_xll.BInterpol('Base IPCA'!$C$3:$C$13,'Base IPCA'!$E$3:$E$13,AH3716,"Cubic","Extrapolate=Linear","MultiX=Average","Skip=True","Sort=True")</f>
        <v>#N/A Invalid Parameter: Interpolation value</v>
      </c>
      <c r="AJ3716" s="43" t="str">
        <f ca="1"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1"/>
        <v>#REF!</v>
      </c>
      <c r="AI3717" s="43" t="str">
        <f ca="1">_xll.BInterpol('Base IPCA'!$C$3:$C$13,'Base IPCA'!$E$3:$E$13,AH3717,"Cubic","Extrapolate=Linear","MultiX=Average","Skip=True","Sort=True")</f>
        <v>#N/A Invalid Parameter: Interpolation value</v>
      </c>
      <c r="AJ3717" s="43" t="str">
        <f ca="1"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2">AH3717+1</f>
        <v>#REF!</v>
      </c>
      <c r="AI3718" s="43" t="str">
        <f ca="1">_xll.BInterpol('Base IPCA'!$C$3:$C$13,'Base IPCA'!$E$3:$E$13,AH3718,"Cubic","Extrapolate=Linear","MultiX=Average","Skip=True","Sort=True")</f>
        <v>#N/A Invalid Parameter: Interpolation value</v>
      </c>
      <c r="AJ3718" s="43" t="str">
        <f ca="1"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2"/>
        <v>#REF!</v>
      </c>
      <c r="AI3719" s="43" t="str">
        <f ca="1">_xll.BInterpol('Base IPCA'!$C$3:$C$13,'Base IPCA'!$E$3:$E$13,AH3719,"Cubic","Extrapolate=Linear","MultiX=Average","Skip=True","Sort=True")</f>
        <v>#N/A Invalid Parameter: Interpolation value</v>
      </c>
      <c r="AJ3719" s="43" t="str">
        <f ca="1"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2"/>
        <v>#REF!</v>
      </c>
      <c r="AI3720" s="43" t="str">
        <f ca="1">_xll.BInterpol('Base IPCA'!$C$3:$C$13,'Base IPCA'!$E$3:$E$13,AH3720,"Cubic","Extrapolate=Linear","MultiX=Average","Skip=True","Sort=True")</f>
        <v>#N/A Invalid Parameter: Interpolation value</v>
      </c>
      <c r="AJ3720" s="43" t="str">
        <f ca="1"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2"/>
        <v>#REF!</v>
      </c>
      <c r="AI3721" s="43" t="str">
        <f ca="1">_xll.BInterpol('Base IPCA'!$C$3:$C$13,'Base IPCA'!$E$3:$E$13,AH3721,"Cubic","Extrapolate=Linear","MultiX=Average","Skip=True","Sort=True")</f>
        <v>#N/A Invalid Parameter: Interpolation value</v>
      </c>
      <c r="AJ3721" s="43" t="str">
        <f ca="1"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2"/>
        <v>#REF!</v>
      </c>
      <c r="AI3722" s="43" t="str">
        <f ca="1">_xll.BInterpol('Base IPCA'!$C$3:$C$13,'Base IPCA'!$E$3:$E$13,AH3722,"Cubic","Extrapolate=Linear","MultiX=Average","Skip=True","Sort=True")</f>
        <v>#N/A Invalid Parameter: Interpolation value</v>
      </c>
      <c r="AJ3722" s="43" t="str">
        <f ca="1"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2"/>
        <v>#REF!</v>
      </c>
      <c r="AI3723" s="43" t="str">
        <f ca="1">_xll.BInterpol('Base IPCA'!$C$3:$C$13,'Base IPCA'!$E$3:$E$13,AH3723,"Cubic","Extrapolate=Linear","MultiX=Average","Skip=True","Sort=True")</f>
        <v>#N/A Invalid Parameter: Interpolation value</v>
      </c>
      <c r="AJ3723" s="43" t="str">
        <f ca="1"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2"/>
        <v>#REF!</v>
      </c>
      <c r="AI3724" s="43" t="str">
        <f ca="1">_xll.BInterpol('Base IPCA'!$C$3:$C$13,'Base IPCA'!$E$3:$E$13,AH3724,"Cubic","Extrapolate=Linear","MultiX=Average","Skip=True","Sort=True")</f>
        <v>#N/A Invalid Parameter: Interpolation value</v>
      </c>
      <c r="AJ3724" s="43" t="str">
        <f ca="1"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2"/>
        <v>#REF!</v>
      </c>
      <c r="AI3725" s="43" t="str">
        <f ca="1">_xll.BInterpol('Base IPCA'!$C$3:$C$13,'Base IPCA'!$E$3:$E$13,AH3725,"Cubic","Extrapolate=Linear","MultiX=Average","Skip=True","Sort=True")</f>
        <v>#N/A Invalid Parameter: Interpolation value</v>
      </c>
      <c r="AJ3725" s="43" t="str">
        <f ca="1"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2"/>
        <v>#REF!</v>
      </c>
      <c r="AI3726" s="43" t="str">
        <f ca="1">_xll.BInterpol('Base IPCA'!$C$3:$C$13,'Base IPCA'!$E$3:$E$13,AH3726,"Cubic","Extrapolate=Linear","MultiX=Average","Skip=True","Sort=True")</f>
        <v>#N/A Invalid Parameter: Interpolation value</v>
      </c>
      <c r="AJ3726" s="43" t="str">
        <f ca="1"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2"/>
        <v>#REF!</v>
      </c>
      <c r="AI3727" s="43" t="str">
        <f ca="1">_xll.BInterpol('Base IPCA'!$C$3:$C$13,'Base IPCA'!$E$3:$E$13,AH3727,"Cubic","Extrapolate=Linear","MultiX=Average","Skip=True","Sort=True")</f>
        <v>#N/A Invalid Parameter: Interpolation value</v>
      </c>
      <c r="AJ3727" s="43" t="str">
        <f ca="1"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2"/>
        <v>#REF!</v>
      </c>
      <c r="AI3728" s="43" t="str">
        <f ca="1">_xll.BInterpol('Base IPCA'!$C$3:$C$13,'Base IPCA'!$E$3:$E$13,AH3728,"Cubic","Extrapolate=Linear","MultiX=Average","Skip=True","Sort=True")</f>
        <v>#N/A Invalid Parameter: Interpolation value</v>
      </c>
      <c r="AJ3728" s="43" t="str">
        <f ca="1"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2"/>
        <v>#REF!</v>
      </c>
      <c r="AI3729" s="43" t="str">
        <f ca="1">_xll.BInterpol('Base IPCA'!$C$3:$C$13,'Base IPCA'!$E$3:$E$13,AH3729,"Cubic","Extrapolate=Linear","MultiX=Average","Skip=True","Sort=True")</f>
        <v>#N/A Invalid Parameter: Interpolation value</v>
      </c>
      <c r="AJ3729" s="43" t="str">
        <f ca="1"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2"/>
        <v>#REF!</v>
      </c>
      <c r="AI3730" s="43" t="str">
        <f ca="1">_xll.BInterpol('Base IPCA'!$C$3:$C$13,'Base IPCA'!$E$3:$E$13,AH3730,"Cubic","Extrapolate=Linear","MultiX=Average","Skip=True","Sort=True")</f>
        <v>#N/A Invalid Parameter: Interpolation value</v>
      </c>
      <c r="AJ3730" s="43" t="str">
        <f ca="1"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2"/>
        <v>#REF!</v>
      </c>
      <c r="AI3731" s="43" t="str">
        <f ca="1">_xll.BInterpol('Base IPCA'!$C$3:$C$13,'Base IPCA'!$E$3:$E$13,AH3731,"Cubic","Extrapolate=Linear","MultiX=Average","Skip=True","Sort=True")</f>
        <v>#N/A Invalid Parameter: Interpolation value</v>
      </c>
      <c r="AJ3731" s="43" t="str">
        <f ca="1"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2"/>
        <v>#REF!</v>
      </c>
      <c r="AI3732" s="43" t="str">
        <f ca="1">_xll.BInterpol('Base IPCA'!$C$3:$C$13,'Base IPCA'!$E$3:$E$13,AH3732,"Cubic","Extrapolate=Linear","MultiX=Average","Skip=True","Sort=True")</f>
        <v>#N/A Invalid Parameter: Interpolation value</v>
      </c>
      <c r="AJ3732" s="43" t="str">
        <f ca="1"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2"/>
        <v>#REF!</v>
      </c>
      <c r="AI3733" s="43" t="str">
        <f ca="1">_xll.BInterpol('Base IPCA'!$C$3:$C$13,'Base IPCA'!$E$3:$E$13,AH3733,"Cubic","Extrapolate=Linear","MultiX=Average","Skip=True","Sort=True")</f>
        <v>#N/A Invalid Parameter: Interpolation value</v>
      </c>
      <c r="AJ3733" s="43" t="str">
        <f ca="1"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2"/>
        <v>#REF!</v>
      </c>
      <c r="AI3734" s="43" t="str">
        <f ca="1">_xll.BInterpol('Base IPCA'!$C$3:$C$13,'Base IPCA'!$E$3:$E$13,AH3734,"Cubic","Extrapolate=Linear","MultiX=Average","Skip=True","Sort=True")</f>
        <v>#N/A Invalid Parameter: Interpolation value</v>
      </c>
      <c r="AJ3734" s="43" t="str">
        <f ca="1"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2"/>
        <v>#REF!</v>
      </c>
      <c r="AI3735" s="43" t="str">
        <f ca="1">_xll.BInterpol('Base IPCA'!$C$3:$C$13,'Base IPCA'!$E$3:$E$13,AH3735,"Cubic","Extrapolate=Linear","MultiX=Average","Skip=True","Sort=True")</f>
        <v>#N/A Invalid Parameter: Interpolation value</v>
      </c>
      <c r="AJ3735" s="43" t="str">
        <f ca="1"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2"/>
        <v>#REF!</v>
      </c>
      <c r="AI3736" s="43" t="str">
        <f ca="1">_xll.BInterpol('Base IPCA'!$C$3:$C$13,'Base IPCA'!$E$3:$E$13,AH3736,"Cubic","Extrapolate=Linear","MultiX=Average","Skip=True","Sort=True")</f>
        <v>#N/A Invalid Parameter: Interpolation value</v>
      </c>
      <c r="AJ3736" s="43" t="str">
        <f ca="1"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2"/>
        <v>#REF!</v>
      </c>
      <c r="AI3737" s="43" t="str">
        <f ca="1">_xll.BInterpol('Base IPCA'!$C$3:$C$13,'Base IPCA'!$E$3:$E$13,AH3737,"Cubic","Extrapolate=Linear","MultiX=Average","Skip=True","Sort=True")</f>
        <v>#N/A Invalid Parameter: Interpolation value</v>
      </c>
      <c r="AJ3737" s="43" t="str">
        <f ca="1"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2"/>
        <v>#REF!</v>
      </c>
      <c r="AI3738" s="43" t="str">
        <f ca="1">_xll.BInterpol('Base IPCA'!$C$3:$C$13,'Base IPCA'!$E$3:$E$13,AH3738,"Cubic","Extrapolate=Linear","MultiX=Average","Skip=True","Sort=True")</f>
        <v>#N/A Invalid Parameter: Interpolation value</v>
      </c>
      <c r="AJ3738" s="43" t="str">
        <f ca="1"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2"/>
        <v>#REF!</v>
      </c>
      <c r="AI3739" s="43" t="str">
        <f ca="1">_xll.BInterpol('Base IPCA'!$C$3:$C$13,'Base IPCA'!$E$3:$E$13,AH3739,"Cubic","Extrapolate=Linear","MultiX=Average","Skip=True","Sort=True")</f>
        <v>#N/A Invalid Parameter: Interpolation value</v>
      </c>
      <c r="AJ3739" s="43" t="str">
        <f ca="1"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2"/>
        <v>#REF!</v>
      </c>
      <c r="AI3740" s="43" t="str">
        <f ca="1">_xll.BInterpol('Base IPCA'!$C$3:$C$13,'Base IPCA'!$E$3:$E$13,AH3740,"Cubic","Extrapolate=Linear","MultiX=Average","Skip=True","Sort=True")</f>
        <v>#N/A Invalid Parameter: Interpolation value</v>
      </c>
      <c r="AJ3740" s="43" t="str">
        <f ca="1"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2"/>
        <v>#REF!</v>
      </c>
      <c r="AI3741" s="43" t="str">
        <f ca="1">_xll.BInterpol('Base IPCA'!$C$3:$C$13,'Base IPCA'!$E$3:$E$13,AH3741,"Cubic","Extrapolate=Linear","MultiX=Average","Skip=True","Sort=True")</f>
        <v>#N/A Invalid Parameter: Interpolation value</v>
      </c>
      <c r="AJ3741" s="43" t="str">
        <f ca="1"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2"/>
        <v>#REF!</v>
      </c>
      <c r="AI3742" s="43" t="str">
        <f ca="1">_xll.BInterpol('Base IPCA'!$C$3:$C$13,'Base IPCA'!$E$3:$E$13,AH3742,"Cubic","Extrapolate=Linear","MultiX=Average","Skip=True","Sort=True")</f>
        <v>#N/A Invalid Parameter: Interpolation value</v>
      </c>
      <c r="AJ3742" s="43" t="str">
        <f ca="1"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2"/>
        <v>#REF!</v>
      </c>
      <c r="AI3743" s="43" t="str">
        <f ca="1">_xll.BInterpol('Base IPCA'!$C$3:$C$13,'Base IPCA'!$E$3:$E$13,AH3743,"Cubic","Extrapolate=Linear","MultiX=Average","Skip=True","Sort=True")</f>
        <v>#N/A Invalid Parameter: Interpolation value</v>
      </c>
      <c r="AJ3743" s="43" t="str">
        <f ca="1"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2"/>
        <v>#REF!</v>
      </c>
      <c r="AI3744" s="43" t="str">
        <f ca="1">_xll.BInterpol('Base IPCA'!$C$3:$C$13,'Base IPCA'!$E$3:$E$13,AH3744,"Cubic","Extrapolate=Linear","MultiX=Average","Skip=True","Sort=True")</f>
        <v>#N/A Invalid Parameter: Interpolation value</v>
      </c>
      <c r="AJ3744" s="43" t="str">
        <f ca="1"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2"/>
        <v>#REF!</v>
      </c>
      <c r="AI3745" s="43" t="str">
        <f ca="1">_xll.BInterpol('Base IPCA'!$C$3:$C$13,'Base IPCA'!$E$3:$E$13,AH3745,"Cubic","Extrapolate=Linear","MultiX=Average","Skip=True","Sort=True")</f>
        <v>#N/A Invalid Parameter: Interpolation value</v>
      </c>
      <c r="AJ3745" s="43" t="str">
        <f ca="1"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2"/>
        <v>#REF!</v>
      </c>
      <c r="AI3746" s="43" t="str">
        <f ca="1">_xll.BInterpol('Base IPCA'!$C$3:$C$13,'Base IPCA'!$E$3:$E$13,AH3746,"Cubic","Extrapolate=Linear","MultiX=Average","Skip=True","Sort=True")</f>
        <v>#N/A Invalid Parameter: Interpolation value</v>
      </c>
      <c r="AJ3746" s="43" t="str">
        <f ca="1"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2"/>
        <v>#REF!</v>
      </c>
      <c r="AI3747" s="43" t="str">
        <f ca="1">_xll.BInterpol('Base IPCA'!$C$3:$C$13,'Base IPCA'!$E$3:$E$13,AH3747,"Cubic","Extrapolate=Linear","MultiX=Average","Skip=True","Sort=True")</f>
        <v>#N/A Invalid Parameter: Interpolation value</v>
      </c>
      <c r="AJ3747" s="43" t="str">
        <f ca="1"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2"/>
        <v>#REF!</v>
      </c>
      <c r="AI3748" s="43" t="str">
        <f ca="1">_xll.BInterpol('Base IPCA'!$C$3:$C$13,'Base IPCA'!$E$3:$E$13,AH3748,"Cubic","Extrapolate=Linear","MultiX=Average","Skip=True","Sort=True")</f>
        <v>#N/A Invalid Parameter: Interpolation value</v>
      </c>
      <c r="AJ3748" s="43" t="str">
        <f ca="1"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2"/>
        <v>#REF!</v>
      </c>
      <c r="AI3749" s="43" t="str">
        <f ca="1">_xll.BInterpol('Base IPCA'!$C$3:$C$13,'Base IPCA'!$E$3:$E$13,AH3749,"Cubic","Extrapolate=Linear","MultiX=Average","Skip=True","Sort=True")</f>
        <v>#N/A Invalid Parameter: Interpolation value</v>
      </c>
      <c r="AJ3749" s="43" t="str">
        <f ca="1"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2"/>
        <v>#REF!</v>
      </c>
      <c r="AI3750" s="43" t="str">
        <f ca="1">_xll.BInterpol('Base IPCA'!$C$3:$C$13,'Base IPCA'!$E$3:$E$13,AH3750,"Cubic","Extrapolate=Linear","MultiX=Average","Skip=True","Sort=True")</f>
        <v>#N/A Invalid Parameter: Interpolation value</v>
      </c>
      <c r="AJ3750" s="43" t="str">
        <f ca="1"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2"/>
        <v>#REF!</v>
      </c>
      <c r="AI3751" s="43" t="str">
        <f ca="1">_xll.BInterpol('Base IPCA'!$C$3:$C$13,'Base IPCA'!$E$3:$E$13,AH3751,"Cubic","Extrapolate=Linear","MultiX=Average","Skip=True","Sort=True")</f>
        <v>#N/A Invalid Parameter: Interpolation value</v>
      </c>
      <c r="AJ3751" s="43" t="str">
        <f ca="1"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2"/>
        <v>#REF!</v>
      </c>
      <c r="AI3752" s="43" t="str">
        <f ca="1">_xll.BInterpol('Base IPCA'!$C$3:$C$13,'Base IPCA'!$E$3:$E$13,AH3752,"Cubic","Extrapolate=Linear","MultiX=Average","Skip=True","Sort=True")</f>
        <v>#N/A Invalid Parameter: Interpolation value</v>
      </c>
      <c r="AJ3752" s="43" t="str">
        <f ca="1"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2"/>
        <v>#REF!</v>
      </c>
      <c r="AI3753" s="43" t="str">
        <f ca="1">_xll.BInterpol('Base IPCA'!$C$3:$C$13,'Base IPCA'!$E$3:$E$13,AH3753,"Cubic","Extrapolate=Linear","MultiX=Average","Skip=True","Sort=True")</f>
        <v>#N/A Invalid Parameter: Interpolation value</v>
      </c>
      <c r="AJ3753" s="43" t="str">
        <f ca="1"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2"/>
        <v>#REF!</v>
      </c>
      <c r="AI3754" s="43" t="str">
        <f ca="1">_xll.BInterpol('Base IPCA'!$C$3:$C$13,'Base IPCA'!$E$3:$E$13,AH3754,"Cubic","Extrapolate=Linear","MultiX=Average","Skip=True","Sort=True")</f>
        <v>#N/A Invalid Parameter: Interpolation value</v>
      </c>
      <c r="AJ3754" s="43" t="str">
        <f ca="1"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2"/>
        <v>#REF!</v>
      </c>
      <c r="AI3755" s="43" t="str">
        <f ca="1">_xll.BInterpol('Base IPCA'!$C$3:$C$13,'Base IPCA'!$E$3:$E$13,AH3755,"Cubic","Extrapolate=Linear","MultiX=Average","Skip=True","Sort=True")</f>
        <v>#N/A Invalid Parameter: Interpolation value</v>
      </c>
      <c r="AJ3755" s="43" t="str">
        <f ca="1"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2"/>
        <v>#REF!</v>
      </c>
      <c r="AI3756" s="43" t="str">
        <f ca="1">_xll.BInterpol('Base IPCA'!$C$3:$C$13,'Base IPCA'!$E$3:$E$13,AH3756,"Cubic","Extrapolate=Linear","MultiX=Average","Skip=True","Sort=True")</f>
        <v>#N/A Invalid Parameter: Interpolation value</v>
      </c>
      <c r="AJ3756" s="43" t="str">
        <f ca="1"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2"/>
        <v>#REF!</v>
      </c>
      <c r="AI3757" s="43" t="str">
        <f ca="1">_xll.BInterpol('Base IPCA'!$C$3:$C$13,'Base IPCA'!$E$3:$E$13,AH3757,"Cubic","Extrapolate=Linear","MultiX=Average","Skip=True","Sort=True")</f>
        <v>#N/A Invalid Parameter: Interpolation value</v>
      </c>
      <c r="AJ3757" s="43" t="str">
        <f ca="1"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2"/>
        <v>#REF!</v>
      </c>
      <c r="AI3758" s="43" t="str">
        <f ca="1">_xll.BInterpol('Base IPCA'!$C$3:$C$13,'Base IPCA'!$E$3:$E$13,AH3758,"Cubic","Extrapolate=Linear","MultiX=Average","Skip=True","Sort=True")</f>
        <v>#N/A Invalid Parameter: Interpolation value</v>
      </c>
      <c r="AJ3758" s="43" t="str">
        <f ca="1"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2"/>
        <v>#REF!</v>
      </c>
      <c r="AI3759" s="43" t="str">
        <f ca="1">_xll.BInterpol('Base IPCA'!$C$3:$C$13,'Base IPCA'!$E$3:$E$13,AH3759,"Cubic","Extrapolate=Linear","MultiX=Average","Skip=True","Sort=True")</f>
        <v>#N/A Invalid Parameter: Interpolation value</v>
      </c>
      <c r="AJ3759" s="43" t="str">
        <f ca="1"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2"/>
        <v>#REF!</v>
      </c>
      <c r="AI3760" s="43" t="str">
        <f ca="1">_xll.BInterpol('Base IPCA'!$C$3:$C$13,'Base IPCA'!$E$3:$E$13,AH3760,"Cubic","Extrapolate=Linear","MultiX=Average","Skip=True","Sort=True")</f>
        <v>#N/A Invalid Parameter: Interpolation value</v>
      </c>
      <c r="AJ3760" s="43" t="str">
        <f ca="1"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2"/>
        <v>#REF!</v>
      </c>
      <c r="AI3761" s="43" t="str">
        <f ca="1">_xll.BInterpol('Base IPCA'!$C$3:$C$13,'Base IPCA'!$E$3:$E$13,AH3761,"Cubic","Extrapolate=Linear","MultiX=Average","Skip=True","Sort=True")</f>
        <v>#N/A Invalid Parameter: Interpolation value</v>
      </c>
      <c r="AJ3761" s="43" t="str">
        <f ca="1"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2"/>
        <v>#REF!</v>
      </c>
      <c r="AI3762" s="43" t="str">
        <f ca="1">_xll.BInterpol('Base IPCA'!$C$3:$C$13,'Base IPCA'!$E$3:$E$13,AH3762,"Cubic","Extrapolate=Linear","MultiX=Average","Skip=True","Sort=True")</f>
        <v>#N/A Invalid Parameter: Interpolation value</v>
      </c>
      <c r="AJ3762" s="43" t="str">
        <f ca="1"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2"/>
        <v>#REF!</v>
      </c>
      <c r="AI3763" s="43" t="str">
        <f ca="1">_xll.BInterpol('Base IPCA'!$C$3:$C$13,'Base IPCA'!$E$3:$E$13,AH3763,"Cubic","Extrapolate=Linear","MultiX=Average","Skip=True","Sort=True")</f>
        <v>#N/A Invalid Parameter: Interpolation value</v>
      </c>
      <c r="AJ3763" s="43" t="str">
        <f ca="1"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2"/>
        <v>#REF!</v>
      </c>
      <c r="AI3764" s="43" t="str">
        <f ca="1">_xll.BInterpol('Base IPCA'!$C$3:$C$13,'Base IPCA'!$E$3:$E$13,AH3764,"Cubic","Extrapolate=Linear","MultiX=Average","Skip=True","Sort=True")</f>
        <v>#N/A Invalid Parameter: Interpolation value</v>
      </c>
      <c r="AJ3764" s="43" t="str">
        <f ca="1"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2"/>
        <v>#REF!</v>
      </c>
      <c r="AI3765" s="43" t="str">
        <f ca="1">_xll.BInterpol('Base IPCA'!$C$3:$C$13,'Base IPCA'!$E$3:$E$13,AH3765,"Cubic","Extrapolate=Linear","MultiX=Average","Skip=True","Sort=True")</f>
        <v>#N/A Invalid Parameter: Interpolation value</v>
      </c>
      <c r="AJ3765" s="43" t="str">
        <f ca="1"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2"/>
        <v>#REF!</v>
      </c>
      <c r="AI3766" s="43" t="str">
        <f ca="1">_xll.BInterpol('Base IPCA'!$C$3:$C$13,'Base IPCA'!$E$3:$E$13,AH3766,"Cubic","Extrapolate=Linear","MultiX=Average","Skip=True","Sort=True")</f>
        <v>#N/A Invalid Parameter: Interpolation value</v>
      </c>
      <c r="AJ3766" s="43" t="str">
        <f ca="1"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2"/>
        <v>#REF!</v>
      </c>
      <c r="AI3767" s="43" t="str">
        <f ca="1">_xll.BInterpol('Base IPCA'!$C$3:$C$13,'Base IPCA'!$E$3:$E$13,AH3767,"Cubic","Extrapolate=Linear","MultiX=Average","Skip=True","Sort=True")</f>
        <v>#N/A Invalid Parameter: Interpolation value</v>
      </c>
      <c r="AJ3767" s="43" t="str">
        <f ca="1"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2"/>
        <v>#REF!</v>
      </c>
      <c r="AI3768" s="43" t="str">
        <f ca="1">_xll.BInterpol('Base IPCA'!$C$3:$C$13,'Base IPCA'!$E$3:$E$13,AH3768,"Cubic","Extrapolate=Linear","MultiX=Average","Skip=True","Sort=True")</f>
        <v>#N/A Invalid Parameter: Interpolation value</v>
      </c>
      <c r="AJ3768" s="43" t="str">
        <f ca="1"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2"/>
        <v>#REF!</v>
      </c>
      <c r="AI3769" s="43" t="str">
        <f ca="1">_xll.BInterpol('Base IPCA'!$C$3:$C$13,'Base IPCA'!$E$3:$E$13,AH3769,"Cubic","Extrapolate=Linear","MultiX=Average","Skip=True","Sort=True")</f>
        <v>#N/A Invalid Parameter: Interpolation value</v>
      </c>
      <c r="AJ3769" s="43" t="str">
        <f ca="1"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2"/>
        <v>#REF!</v>
      </c>
      <c r="AI3770" s="43" t="str">
        <f ca="1">_xll.BInterpol('Base IPCA'!$C$3:$C$13,'Base IPCA'!$E$3:$E$13,AH3770,"Cubic","Extrapolate=Linear","MultiX=Average","Skip=True","Sort=True")</f>
        <v>#N/A Invalid Parameter: Interpolation value</v>
      </c>
      <c r="AJ3770" s="43" t="str">
        <f ca="1"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2"/>
        <v>#REF!</v>
      </c>
      <c r="AI3771" s="43" t="str">
        <f ca="1">_xll.BInterpol('Base IPCA'!$C$3:$C$13,'Base IPCA'!$E$3:$E$13,AH3771,"Cubic","Extrapolate=Linear","MultiX=Average","Skip=True","Sort=True")</f>
        <v>#N/A Invalid Parameter: Interpolation value</v>
      </c>
      <c r="AJ3771" s="43" t="str">
        <f ca="1"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2"/>
        <v>#REF!</v>
      </c>
      <c r="AI3772" s="43" t="str">
        <f ca="1">_xll.BInterpol('Base IPCA'!$C$3:$C$13,'Base IPCA'!$E$3:$E$13,AH3772,"Cubic","Extrapolate=Linear","MultiX=Average","Skip=True","Sort=True")</f>
        <v>#N/A Invalid Parameter: Interpolation value</v>
      </c>
      <c r="AJ3772" s="43" t="str">
        <f ca="1"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2"/>
        <v>#REF!</v>
      </c>
      <c r="AI3773" s="43" t="str">
        <f ca="1">_xll.BInterpol('Base IPCA'!$C$3:$C$13,'Base IPCA'!$E$3:$E$13,AH3773,"Cubic","Extrapolate=Linear","MultiX=Average","Skip=True","Sort=True")</f>
        <v>#N/A Invalid Parameter: Interpolation value</v>
      </c>
      <c r="AJ3773" s="43" t="str">
        <f ca="1"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2"/>
        <v>#REF!</v>
      </c>
      <c r="AI3774" s="43" t="str">
        <f ca="1">_xll.BInterpol('Base IPCA'!$C$3:$C$13,'Base IPCA'!$E$3:$E$13,AH3774,"Cubic","Extrapolate=Linear","MultiX=Average","Skip=True","Sort=True")</f>
        <v>#N/A Invalid Parameter: Interpolation value</v>
      </c>
      <c r="AJ3774" s="43" t="str">
        <f ca="1"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2"/>
        <v>#REF!</v>
      </c>
      <c r="AI3775" s="43" t="str">
        <f ca="1">_xll.BInterpol('Base IPCA'!$C$3:$C$13,'Base IPCA'!$E$3:$E$13,AH3775,"Cubic","Extrapolate=Linear","MultiX=Average","Skip=True","Sort=True")</f>
        <v>#N/A Invalid Parameter: Interpolation value</v>
      </c>
      <c r="AJ3775" s="43" t="str">
        <f ca="1"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2"/>
        <v>#REF!</v>
      </c>
      <c r="AI3776" s="43" t="str">
        <f ca="1">_xll.BInterpol('Base IPCA'!$C$3:$C$13,'Base IPCA'!$E$3:$E$13,AH3776,"Cubic","Extrapolate=Linear","MultiX=Average","Skip=True","Sort=True")</f>
        <v>#N/A Invalid Parameter: Interpolation value</v>
      </c>
      <c r="AJ3776" s="43" t="str">
        <f ca="1"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2"/>
        <v>#REF!</v>
      </c>
      <c r="AI3777" s="43" t="str">
        <f ca="1">_xll.BInterpol('Base IPCA'!$C$3:$C$13,'Base IPCA'!$E$3:$E$13,AH3777,"Cubic","Extrapolate=Linear","MultiX=Average","Skip=True","Sort=True")</f>
        <v>#N/A Invalid Parameter: Interpolation value</v>
      </c>
      <c r="AJ3777" s="43" t="str">
        <f ca="1"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2"/>
        <v>#REF!</v>
      </c>
      <c r="AI3778" s="43" t="str">
        <f ca="1">_xll.BInterpol('Base IPCA'!$C$3:$C$13,'Base IPCA'!$E$3:$E$13,AH3778,"Cubic","Extrapolate=Linear","MultiX=Average","Skip=True","Sort=True")</f>
        <v>#N/A Invalid Parameter: Interpolation value</v>
      </c>
      <c r="AJ3778" s="43" t="str">
        <f ca="1"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2"/>
        <v>#REF!</v>
      </c>
      <c r="AI3779" s="43" t="str">
        <f ca="1">_xll.BInterpol('Base IPCA'!$C$3:$C$13,'Base IPCA'!$E$3:$E$13,AH3779,"Cubic","Extrapolate=Linear","MultiX=Average","Skip=True","Sort=True")</f>
        <v>#N/A Invalid Parameter: Interpolation value</v>
      </c>
      <c r="AJ3779" s="43" t="str">
        <f ca="1"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2"/>
        <v>#REF!</v>
      </c>
      <c r="AI3780" s="43" t="str">
        <f ca="1">_xll.BInterpol('Base IPCA'!$C$3:$C$13,'Base IPCA'!$E$3:$E$13,AH3780,"Cubic","Extrapolate=Linear","MultiX=Average","Skip=True","Sort=True")</f>
        <v>#N/A Invalid Parameter: Interpolation value</v>
      </c>
      <c r="AJ3780" s="43" t="str">
        <f ca="1"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2"/>
        <v>#REF!</v>
      </c>
      <c r="AI3781" s="43" t="str">
        <f ca="1">_xll.BInterpol('Base IPCA'!$C$3:$C$13,'Base IPCA'!$E$3:$E$13,AH3781,"Cubic","Extrapolate=Linear","MultiX=Average","Skip=True","Sort=True")</f>
        <v>#N/A Invalid Parameter: Interpolation value</v>
      </c>
      <c r="AJ3781" s="43" t="str">
        <f ca="1"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3">AH3781+1</f>
        <v>#REF!</v>
      </c>
      <c r="AI3782" s="43" t="str">
        <f ca="1">_xll.BInterpol('Base IPCA'!$C$3:$C$13,'Base IPCA'!$E$3:$E$13,AH3782,"Cubic","Extrapolate=Linear","MultiX=Average","Skip=True","Sort=True")</f>
        <v>#N/A Invalid Parameter: Interpolation value</v>
      </c>
      <c r="AJ3782" s="43" t="str">
        <f ca="1"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3"/>
        <v>#REF!</v>
      </c>
      <c r="AI3783" s="43" t="str">
        <f ca="1">_xll.BInterpol('Base IPCA'!$C$3:$C$13,'Base IPCA'!$E$3:$E$13,AH3783,"Cubic","Extrapolate=Linear","MultiX=Average","Skip=True","Sort=True")</f>
        <v>#N/A Invalid Parameter: Interpolation value</v>
      </c>
      <c r="AJ3783" s="43" t="str">
        <f ca="1"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3"/>
        <v>#REF!</v>
      </c>
      <c r="AI3784" s="43" t="str">
        <f ca="1">_xll.BInterpol('Base IPCA'!$C$3:$C$13,'Base IPCA'!$E$3:$E$13,AH3784,"Cubic","Extrapolate=Linear","MultiX=Average","Skip=True","Sort=True")</f>
        <v>#N/A Invalid Parameter: Interpolation value</v>
      </c>
      <c r="AJ3784" s="43" t="str">
        <f ca="1"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3"/>
        <v>#REF!</v>
      </c>
      <c r="AI3785" s="43" t="str">
        <f ca="1">_xll.BInterpol('Base IPCA'!$C$3:$C$13,'Base IPCA'!$E$3:$E$13,AH3785,"Cubic","Extrapolate=Linear","MultiX=Average","Skip=True","Sort=True")</f>
        <v>#N/A Invalid Parameter: Interpolation value</v>
      </c>
      <c r="AJ3785" s="43" t="str">
        <f ca="1"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3"/>
        <v>#REF!</v>
      </c>
      <c r="AI3786" s="43" t="str">
        <f ca="1">_xll.BInterpol('Base IPCA'!$C$3:$C$13,'Base IPCA'!$E$3:$E$13,AH3786,"Cubic","Extrapolate=Linear","MultiX=Average","Skip=True","Sort=True")</f>
        <v>#N/A Invalid Parameter: Interpolation value</v>
      </c>
      <c r="AJ3786" s="43" t="str">
        <f ca="1"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3"/>
        <v>#REF!</v>
      </c>
      <c r="AI3787" s="43" t="str">
        <f ca="1">_xll.BInterpol('Base IPCA'!$C$3:$C$13,'Base IPCA'!$E$3:$E$13,AH3787,"Cubic","Extrapolate=Linear","MultiX=Average","Skip=True","Sort=True")</f>
        <v>#N/A Invalid Parameter: Interpolation value</v>
      </c>
      <c r="AJ3787" s="43" t="str">
        <f ca="1"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3"/>
        <v>#REF!</v>
      </c>
      <c r="AI3788" s="43" t="str">
        <f ca="1">_xll.BInterpol('Base IPCA'!$C$3:$C$13,'Base IPCA'!$E$3:$E$13,AH3788,"Cubic","Extrapolate=Linear","MultiX=Average","Skip=True","Sort=True")</f>
        <v>#N/A Invalid Parameter: Interpolation value</v>
      </c>
      <c r="AJ3788" s="43" t="str">
        <f ca="1"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3"/>
        <v>#REF!</v>
      </c>
      <c r="AI3789" s="43" t="str">
        <f ca="1">_xll.BInterpol('Base IPCA'!$C$3:$C$13,'Base IPCA'!$E$3:$E$13,AH3789,"Cubic","Extrapolate=Linear","MultiX=Average","Skip=True","Sort=True")</f>
        <v>#N/A Invalid Parameter: Interpolation value</v>
      </c>
      <c r="AJ3789" s="43" t="str">
        <f ca="1"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3"/>
        <v>#REF!</v>
      </c>
      <c r="AI3790" s="43" t="str">
        <f ca="1">_xll.BInterpol('Base IPCA'!$C$3:$C$13,'Base IPCA'!$E$3:$E$13,AH3790,"Cubic","Extrapolate=Linear","MultiX=Average","Skip=True","Sort=True")</f>
        <v>#N/A Invalid Parameter: Interpolation value</v>
      </c>
      <c r="AJ3790" s="43" t="str">
        <f ca="1"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3"/>
        <v>#REF!</v>
      </c>
      <c r="AI3791" s="43" t="str">
        <f ca="1">_xll.BInterpol('Base IPCA'!$C$3:$C$13,'Base IPCA'!$E$3:$E$13,AH3791,"Cubic","Extrapolate=Linear","MultiX=Average","Skip=True","Sort=True")</f>
        <v>#N/A Invalid Parameter: Interpolation value</v>
      </c>
      <c r="AJ3791" s="43" t="str">
        <f ca="1"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3"/>
        <v>#REF!</v>
      </c>
      <c r="AI3792" s="43" t="str">
        <f ca="1">_xll.BInterpol('Base IPCA'!$C$3:$C$13,'Base IPCA'!$E$3:$E$13,AH3792,"Cubic","Extrapolate=Linear","MultiX=Average","Skip=True","Sort=True")</f>
        <v>#N/A Invalid Parameter: Interpolation value</v>
      </c>
      <c r="AJ3792" s="43" t="str">
        <f ca="1"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3"/>
        <v>#REF!</v>
      </c>
      <c r="AI3793" s="43" t="str">
        <f ca="1">_xll.BInterpol('Base IPCA'!$C$3:$C$13,'Base IPCA'!$E$3:$E$13,AH3793,"Cubic","Extrapolate=Linear","MultiX=Average","Skip=True","Sort=True")</f>
        <v>#N/A Invalid Parameter: Interpolation value</v>
      </c>
      <c r="AJ3793" s="43" t="str">
        <f ca="1"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3"/>
        <v>#REF!</v>
      </c>
      <c r="AI3794" s="43" t="str">
        <f ca="1">_xll.BInterpol('Base IPCA'!$C$3:$C$13,'Base IPCA'!$E$3:$E$13,AH3794,"Cubic","Extrapolate=Linear","MultiX=Average","Skip=True","Sort=True")</f>
        <v>#N/A Invalid Parameter: Interpolation value</v>
      </c>
      <c r="AJ3794" s="43" t="str">
        <f ca="1"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3"/>
        <v>#REF!</v>
      </c>
      <c r="AI3795" s="43" t="str">
        <f ca="1">_xll.BInterpol('Base IPCA'!$C$3:$C$13,'Base IPCA'!$E$3:$E$13,AH3795,"Cubic","Extrapolate=Linear","MultiX=Average","Skip=True","Sort=True")</f>
        <v>#N/A Invalid Parameter: Interpolation value</v>
      </c>
      <c r="AJ3795" s="43" t="str">
        <f ca="1"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3"/>
        <v>#REF!</v>
      </c>
      <c r="AI3796" s="43" t="str">
        <f ca="1">_xll.BInterpol('Base IPCA'!$C$3:$C$13,'Base IPCA'!$E$3:$E$13,AH3796,"Cubic","Extrapolate=Linear","MultiX=Average","Skip=True","Sort=True")</f>
        <v>#N/A Invalid Parameter: Interpolation value</v>
      </c>
      <c r="AJ3796" s="43" t="str">
        <f ca="1"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3"/>
        <v>#REF!</v>
      </c>
      <c r="AI3797" s="43" t="str">
        <f ca="1">_xll.BInterpol('Base IPCA'!$C$3:$C$13,'Base IPCA'!$E$3:$E$13,AH3797,"Cubic","Extrapolate=Linear","MultiX=Average","Skip=True","Sort=True")</f>
        <v>#N/A Invalid Parameter: Interpolation value</v>
      </c>
      <c r="AJ3797" s="43" t="str">
        <f ca="1"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3"/>
        <v>#REF!</v>
      </c>
      <c r="AI3798" s="43" t="str">
        <f ca="1">_xll.BInterpol('Base IPCA'!$C$3:$C$13,'Base IPCA'!$E$3:$E$13,AH3798,"Cubic","Extrapolate=Linear","MultiX=Average","Skip=True","Sort=True")</f>
        <v>#N/A Invalid Parameter: Interpolation value</v>
      </c>
      <c r="AJ3798" s="43" t="str">
        <f ca="1"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3"/>
        <v>#REF!</v>
      </c>
      <c r="AI3799" s="43" t="str">
        <f ca="1">_xll.BInterpol('Base IPCA'!$C$3:$C$13,'Base IPCA'!$E$3:$E$13,AH3799,"Cubic","Extrapolate=Linear","MultiX=Average","Skip=True","Sort=True")</f>
        <v>#N/A Invalid Parameter: Interpolation value</v>
      </c>
      <c r="AJ3799" s="43" t="str">
        <f ca="1"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3"/>
        <v>#REF!</v>
      </c>
      <c r="AI3800" s="43" t="str">
        <f ca="1">_xll.BInterpol('Base IPCA'!$C$3:$C$13,'Base IPCA'!$E$3:$E$13,AH3800,"Cubic","Extrapolate=Linear","MultiX=Average","Skip=True","Sort=True")</f>
        <v>#N/A Invalid Parameter: Interpolation value</v>
      </c>
      <c r="AJ3800" s="43" t="str">
        <f ca="1"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3"/>
        <v>#REF!</v>
      </c>
      <c r="AI3801" s="43" t="str">
        <f ca="1">_xll.BInterpol('Base IPCA'!$C$3:$C$13,'Base IPCA'!$E$3:$E$13,AH3801,"Cubic","Extrapolate=Linear","MultiX=Average","Skip=True","Sort=True")</f>
        <v>#N/A Invalid Parameter: Interpolation value</v>
      </c>
      <c r="AJ3801" s="43" t="str">
        <f ca="1"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3"/>
        <v>#REF!</v>
      </c>
      <c r="AI3802" s="43" t="str">
        <f ca="1">_xll.BInterpol('Base IPCA'!$C$3:$C$13,'Base IPCA'!$E$3:$E$13,AH3802,"Cubic","Extrapolate=Linear","MultiX=Average","Skip=True","Sort=True")</f>
        <v>#N/A Invalid Parameter: Interpolation value</v>
      </c>
      <c r="AJ3802" s="43" t="str">
        <f ca="1"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3"/>
        <v>#REF!</v>
      </c>
      <c r="AI3803" s="43" t="str">
        <f ca="1">_xll.BInterpol('Base IPCA'!$C$3:$C$13,'Base IPCA'!$E$3:$E$13,AH3803,"Cubic","Extrapolate=Linear","MultiX=Average","Skip=True","Sort=True")</f>
        <v>#N/A Invalid Parameter: Interpolation value</v>
      </c>
      <c r="AJ3803" s="43" t="str">
        <f ca="1"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3"/>
        <v>#REF!</v>
      </c>
      <c r="AI3804" s="43" t="str">
        <f ca="1">_xll.BInterpol('Base IPCA'!$C$3:$C$13,'Base IPCA'!$E$3:$E$13,AH3804,"Cubic","Extrapolate=Linear","MultiX=Average","Skip=True","Sort=True")</f>
        <v>#N/A Invalid Parameter: Interpolation value</v>
      </c>
      <c r="AJ3804" s="43" t="str">
        <f ca="1"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3"/>
        <v>#REF!</v>
      </c>
      <c r="AI3805" s="43" t="str">
        <f ca="1">_xll.BInterpol('Base IPCA'!$C$3:$C$13,'Base IPCA'!$E$3:$E$13,AH3805,"Cubic","Extrapolate=Linear","MultiX=Average","Skip=True","Sort=True")</f>
        <v>#N/A Invalid Parameter: Interpolation value</v>
      </c>
      <c r="AJ3805" s="43" t="str">
        <f ca="1"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3"/>
        <v>#REF!</v>
      </c>
      <c r="AI3806" s="43" t="str">
        <f ca="1">_xll.BInterpol('Base IPCA'!$C$3:$C$13,'Base IPCA'!$E$3:$E$13,AH3806,"Cubic","Extrapolate=Linear","MultiX=Average","Skip=True","Sort=True")</f>
        <v>#N/A Invalid Parameter: Interpolation value</v>
      </c>
      <c r="AJ3806" s="43" t="str">
        <f ca="1"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3"/>
        <v>#REF!</v>
      </c>
      <c r="AI3807" s="43" t="str">
        <f ca="1">_xll.BInterpol('Base IPCA'!$C$3:$C$13,'Base IPCA'!$E$3:$E$13,AH3807,"Cubic","Extrapolate=Linear","MultiX=Average","Skip=True","Sort=True")</f>
        <v>#N/A Invalid Parameter: Interpolation value</v>
      </c>
      <c r="AJ3807" s="43" t="str">
        <f ca="1"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3"/>
        <v>#REF!</v>
      </c>
      <c r="AI3808" s="43" t="str">
        <f ca="1">_xll.BInterpol('Base IPCA'!$C$3:$C$13,'Base IPCA'!$E$3:$E$13,AH3808,"Cubic","Extrapolate=Linear","MultiX=Average","Skip=True","Sort=True")</f>
        <v>#N/A Invalid Parameter: Interpolation value</v>
      </c>
      <c r="AJ3808" s="43" t="str">
        <f ca="1"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3"/>
        <v>#REF!</v>
      </c>
      <c r="AI3809" s="43" t="str">
        <f ca="1">_xll.BInterpol('Base IPCA'!$C$3:$C$13,'Base IPCA'!$E$3:$E$13,AH3809,"Cubic","Extrapolate=Linear","MultiX=Average","Skip=True","Sort=True")</f>
        <v>#N/A Invalid Parameter: Interpolation value</v>
      </c>
      <c r="AJ3809" s="43" t="str">
        <f ca="1"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3"/>
        <v>#REF!</v>
      </c>
      <c r="AI3810" s="43" t="str">
        <f ca="1">_xll.BInterpol('Base IPCA'!$C$3:$C$13,'Base IPCA'!$E$3:$E$13,AH3810,"Cubic","Extrapolate=Linear","MultiX=Average","Skip=True","Sort=True")</f>
        <v>#N/A Invalid Parameter: Interpolation value</v>
      </c>
      <c r="AJ3810" s="43" t="str">
        <f ca="1"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3"/>
        <v>#REF!</v>
      </c>
      <c r="AI3811" s="43" t="str">
        <f ca="1">_xll.BInterpol('Base IPCA'!$C$3:$C$13,'Base IPCA'!$E$3:$E$13,AH3811,"Cubic","Extrapolate=Linear","MultiX=Average","Skip=True","Sort=True")</f>
        <v>#N/A Invalid Parameter: Interpolation value</v>
      </c>
      <c r="AJ3811" s="43" t="str">
        <f ca="1"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3"/>
        <v>#REF!</v>
      </c>
      <c r="AI3812" s="43" t="str">
        <f ca="1">_xll.BInterpol('Base IPCA'!$C$3:$C$13,'Base IPCA'!$E$3:$E$13,AH3812,"Cubic","Extrapolate=Linear","MultiX=Average","Skip=True","Sort=True")</f>
        <v>#N/A Invalid Parameter: Interpolation value</v>
      </c>
      <c r="AJ3812" s="43" t="str">
        <f ca="1"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3"/>
        <v>#REF!</v>
      </c>
      <c r="AI3813" s="43" t="str">
        <f ca="1">_xll.BInterpol('Base IPCA'!$C$3:$C$13,'Base IPCA'!$E$3:$E$13,AH3813,"Cubic","Extrapolate=Linear","MultiX=Average","Skip=True","Sort=True")</f>
        <v>#N/A Invalid Parameter: Interpolation value</v>
      </c>
      <c r="AJ3813" s="43" t="str">
        <f ca="1"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3"/>
        <v>#REF!</v>
      </c>
      <c r="AI3814" s="43" t="str">
        <f ca="1">_xll.BInterpol('Base IPCA'!$C$3:$C$13,'Base IPCA'!$E$3:$E$13,AH3814,"Cubic","Extrapolate=Linear","MultiX=Average","Skip=True","Sort=True")</f>
        <v>#N/A Invalid Parameter: Interpolation value</v>
      </c>
      <c r="AJ3814" s="43" t="str">
        <f ca="1"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3"/>
        <v>#REF!</v>
      </c>
      <c r="AI3815" s="43" t="str">
        <f ca="1">_xll.BInterpol('Base IPCA'!$C$3:$C$13,'Base IPCA'!$E$3:$E$13,AH3815,"Cubic","Extrapolate=Linear","MultiX=Average","Skip=True","Sort=True")</f>
        <v>#N/A Invalid Parameter: Interpolation value</v>
      </c>
      <c r="AJ3815" s="43" t="str">
        <f ca="1"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3"/>
        <v>#REF!</v>
      </c>
      <c r="AI3816" s="43" t="str">
        <f ca="1">_xll.BInterpol('Base IPCA'!$C$3:$C$13,'Base IPCA'!$E$3:$E$13,AH3816,"Cubic","Extrapolate=Linear","MultiX=Average","Skip=True","Sort=True")</f>
        <v>#N/A Invalid Parameter: Interpolation value</v>
      </c>
      <c r="AJ3816" s="43" t="str">
        <f ca="1"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3"/>
        <v>#REF!</v>
      </c>
      <c r="AI3817" s="43" t="str">
        <f ca="1">_xll.BInterpol('Base IPCA'!$C$3:$C$13,'Base IPCA'!$E$3:$E$13,AH3817,"Cubic","Extrapolate=Linear","MultiX=Average","Skip=True","Sort=True")</f>
        <v>#N/A Invalid Parameter: Interpolation value</v>
      </c>
      <c r="AJ3817" s="43" t="str">
        <f ca="1"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3"/>
        <v>#REF!</v>
      </c>
      <c r="AI3818" s="43" t="str">
        <f ca="1">_xll.BInterpol('Base IPCA'!$C$3:$C$13,'Base IPCA'!$E$3:$E$13,AH3818,"Cubic","Extrapolate=Linear","MultiX=Average","Skip=True","Sort=True")</f>
        <v>#N/A Invalid Parameter: Interpolation value</v>
      </c>
      <c r="AJ3818" s="43" t="str">
        <f ca="1"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3"/>
        <v>#REF!</v>
      </c>
      <c r="AI3819" s="43" t="str">
        <f ca="1">_xll.BInterpol('Base IPCA'!$C$3:$C$13,'Base IPCA'!$E$3:$E$13,AH3819,"Cubic","Extrapolate=Linear","MultiX=Average","Skip=True","Sort=True")</f>
        <v>#N/A Invalid Parameter: Interpolation value</v>
      </c>
      <c r="AJ3819" s="43" t="str">
        <f ca="1"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3"/>
        <v>#REF!</v>
      </c>
      <c r="AI3820" s="43" t="str">
        <f ca="1">_xll.BInterpol('Base IPCA'!$C$3:$C$13,'Base IPCA'!$E$3:$E$13,AH3820,"Cubic","Extrapolate=Linear","MultiX=Average","Skip=True","Sort=True")</f>
        <v>#N/A Invalid Parameter: Interpolation value</v>
      </c>
      <c r="AJ3820" s="43" t="str">
        <f ca="1"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3"/>
        <v>#REF!</v>
      </c>
      <c r="AI3821" s="43" t="str">
        <f ca="1">_xll.BInterpol('Base IPCA'!$C$3:$C$13,'Base IPCA'!$E$3:$E$13,AH3821,"Cubic","Extrapolate=Linear","MultiX=Average","Skip=True","Sort=True")</f>
        <v>#N/A Invalid Parameter: Interpolation value</v>
      </c>
      <c r="AJ3821" s="43" t="str">
        <f ca="1"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3"/>
        <v>#REF!</v>
      </c>
      <c r="AI3822" s="43" t="str">
        <f ca="1">_xll.BInterpol('Base IPCA'!$C$3:$C$13,'Base IPCA'!$E$3:$E$13,AH3822,"Cubic","Extrapolate=Linear","MultiX=Average","Skip=True","Sort=True")</f>
        <v>#N/A Invalid Parameter: Interpolation value</v>
      </c>
      <c r="AJ3822" s="43" t="str">
        <f ca="1"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3"/>
        <v>#REF!</v>
      </c>
      <c r="AI3823" s="43" t="str">
        <f ca="1">_xll.BInterpol('Base IPCA'!$C$3:$C$13,'Base IPCA'!$E$3:$E$13,AH3823,"Cubic","Extrapolate=Linear","MultiX=Average","Skip=True","Sort=True")</f>
        <v>#N/A Invalid Parameter: Interpolation value</v>
      </c>
      <c r="AJ3823" s="43" t="str">
        <f ca="1"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3"/>
        <v>#REF!</v>
      </c>
      <c r="AI3824" s="43" t="str">
        <f ca="1">_xll.BInterpol('Base IPCA'!$C$3:$C$13,'Base IPCA'!$E$3:$E$13,AH3824,"Cubic","Extrapolate=Linear","MultiX=Average","Skip=True","Sort=True")</f>
        <v>#N/A Invalid Parameter: Interpolation value</v>
      </c>
      <c r="AJ3824" s="43" t="str">
        <f ca="1"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3"/>
        <v>#REF!</v>
      </c>
      <c r="AI3825" s="43" t="str">
        <f ca="1">_xll.BInterpol('Base IPCA'!$C$3:$C$13,'Base IPCA'!$E$3:$E$13,AH3825,"Cubic","Extrapolate=Linear","MultiX=Average","Skip=True","Sort=True")</f>
        <v>#N/A Invalid Parameter: Interpolation value</v>
      </c>
      <c r="AJ3825" s="43" t="str">
        <f ca="1"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3"/>
        <v>#REF!</v>
      </c>
      <c r="AI3826" s="43" t="str">
        <f ca="1">_xll.BInterpol('Base IPCA'!$C$3:$C$13,'Base IPCA'!$E$3:$E$13,AH3826,"Cubic","Extrapolate=Linear","MultiX=Average","Skip=True","Sort=True")</f>
        <v>#N/A Invalid Parameter: Interpolation value</v>
      </c>
      <c r="AJ3826" s="43" t="str">
        <f ca="1"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3"/>
        <v>#REF!</v>
      </c>
      <c r="AI3827" s="43" t="str">
        <f ca="1">_xll.BInterpol('Base IPCA'!$C$3:$C$13,'Base IPCA'!$E$3:$E$13,AH3827,"Cubic","Extrapolate=Linear","MultiX=Average","Skip=True","Sort=True")</f>
        <v>#N/A Invalid Parameter: Interpolation value</v>
      </c>
      <c r="AJ3827" s="43" t="str">
        <f ca="1"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3"/>
        <v>#REF!</v>
      </c>
      <c r="AI3828" s="43" t="str">
        <f ca="1">_xll.BInterpol('Base IPCA'!$C$3:$C$13,'Base IPCA'!$E$3:$E$13,AH3828,"Cubic","Extrapolate=Linear","MultiX=Average","Skip=True","Sort=True")</f>
        <v>#N/A Invalid Parameter: Interpolation value</v>
      </c>
      <c r="AJ3828" s="43" t="str">
        <f ca="1"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3"/>
        <v>#REF!</v>
      </c>
      <c r="AI3829" s="43" t="str">
        <f ca="1">_xll.BInterpol('Base IPCA'!$C$3:$C$13,'Base IPCA'!$E$3:$E$13,AH3829,"Cubic","Extrapolate=Linear","MultiX=Average","Skip=True","Sort=True")</f>
        <v>#N/A Invalid Parameter: Interpolation value</v>
      </c>
      <c r="AJ3829" s="43" t="str">
        <f ca="1"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3"/>
        <v>#REF!</v>
      </c>
      <c r="AI3830" s="43" t="str">
        <f ca="1">_xll.BInterpol('Base IPCA'!$C$3:$C$13,'Base IPCA'!$E$3:$E$13,AH3830,"Cubic","Extrapolate=Linear","MultiX=Average","Skip=True","Sort=True")</f>
        <v>#N/A Invalid Parameter: Interpolation value</v>
      </c>
      <c r="AJ3830" s="43" t="str">
        <f ca="1"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3"/>
        <v>#REF!</v>
      </c>
      <c r="AI3831" s="43" t="str">
        <f ca="1">_xll.BInterpol('Base IPCA'!$C$3:$C$13,'Base IPCA'!$E$3:$E$13,AH3831,"Cubic","Extrapolate=Linear","MultiX=Average","Skip=True","Sort=True")</f>
        <v>#N/A Invalid Parameter: Interpolation value</v>
      </c>
      <c r="AJ3831" s="43" t="str">
        <f ca="1"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3"/>
        <v>#REF!</v>
      </c>
      <c r="AI3832" s="43" t="str">
        <f ca="1">_xll.BInterpol('Base IPCA'!$C$3:$C$13,'Base IPCA'!$E$3:$E$13,AH3832,"Cubic","Extrapolate=Linear","MultiX=Average","Skip=True","Sort=True")</f>
        <v>#N/A Invalid Parameter: Interpolation value</v>
      </c>
      <c r="AJ3832" s="43" t="str">
        <f ca="1"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3"/>
        <v>#REF!</v>
      </c>
      <c r="AI3833" s="43" t="str">
        <f ca="1">_xll.BInterpol('Base IPCA'!$C$3:$C$13,'Base IPCA'!$E$3:$E$13,AH3833,"Cubic","Extrapolate=Linear","MultiX=Average","Skip=True","Sort=True")</f>
        <v>#N/A Invalid Parameter: Interpolation value</v>
      </c>
      <c r="AJ3833" s="43" t="str">
        <f ca="1"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3"/>
        <v>#REF!</v>
      </c>
      <c r="AI3834" s="43" t="str">
        <f ca="1">_xll.BInterpol('Base IPCA'!$C$3:$C$13,'Base IPCA'!$E$3:$E$13,AH3834,"Cubic","Extrapolate=Linear","MultiX=Average","Skip=True","Sort=True")</f>
        <v>#N/A Invalid Parameter: Interpolation value</v>
      </c>
      <c r="AJ3834" s="43" t="str">
        <f ca="1"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3"/>
        <v>#REF!</v>
      </c>
      <c r="AI3835" s="43" t="str">
        <f ca="1">_xll.BInterpol('Base IPCA'!$C$3:$C$13,'Base IPCA'!$E$3:$E$13,AH3835,"Cubic","Extrapolate=Linear","MultiX=Average","Skip=True","Sort=True")</f>
        <v>#N/A Invalid Parameter: Interpolation value</v>
      </c>
      <c r="AJ3835" s="43" t="str">
        <f ca="1"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3"/>
        <v>#REF!</v>
      </c>
      <c r="AI3836" s="43" t="str">
        <f ca="1">_xll.BInterpol('Base IPCA'!$C$3:$C$13,'Base IPCA'!$E$3:$E$13,AH3836,"Cubic","Extrapolate=Linear","MultiX=Average","Skip=True","Sort=True")</f>
        <v>#N/A Invalid Parameter: Interpolation value</v>
      </c>
      <c r="AJ3836" s="43" t="str">
        <f ca="1"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3"/>
        <v>#REF!</v>
      </c>
      <c r="AI3837" s="43" t="str">
        <f ca="1">_xll.BInterpol('Base IPCA'!$C$3:$C$13,'Base IPCA'!$E$3:$E$13,AH3837,"Cubic","Extrapolate=Linear","MultiX=Average","Skip=True","Sort=True")</f>
        <v>#N/A Invalid Parameter: Interpolation value</v>
      </c>
      <c r="AJ3837" s="43" t="str">
        <f ca="1"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3"/>
        <v>#REF!</v>
      </c>
      <c r="AI3838" s="43" t="str">
        <f ca="1">_xll.BInterpol('Base IPCA'!$C$3:$C$13,'Base IPCA'!$E$3:$E$13,AH3838,"Cubic","Extrapolate=Linear","MultiX=Average","Skip=True","Sort=True")</f>
        <v>#N/A Invalid Parameter: Interpolation value</v>
      </c>
      <c r="AJ3838" s="43" t="str">
        <f ca="1"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3"/>
        <v>#REF!</v>
      </c>
      <c r="AI3839" s="43" t="str">
        <f ca="1">_xll.BInterpol('Base IPCA'!$C$3:$C$13,'Base IPCA'!$E$3:$E$13,AH3839,"Cubic","Extrapolate=Linear","MultiX=Average","Skip=True","Sort=True")</f>
        <v>#N/A Invalid Parameter: Interpolation value</v>
      </c>
      <c r="AJ3839" s="43" t="str">
        <f ca="1"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3"/>
        <v>#REF!</v>
      </c>
      <c r="AI3840" s="43" t="str">
        <f ca="1">_xll.BInterpol('Base IPCA'!$C$3:$C$13,'Base IPCA'!$E$3:$E$13,AH3840,"Cubic","Extrapolate=Linear","MultiX=Average","Skip=True","Sort=True")</f>
        <v>#N/A Invalid Parameter: Interpolation value</v>
      </c>
      <c r="AJ3840" s="43" t="str">
        <f ca="1"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3"/>
        <v>#REF!</v>
      </c>
      <c r="AI3841" s="43" t="str">
        <f ca="1">_xll.BInterpol('Base IPCA'!$C$3:$C$13,'Base IPCA'!$E$3:$E$13,AH3841,"Cubic","Extrapolate=Linear","MultiX=Average","Skip=True","Sort=True")</f>
        <v>#N/A Invalid Parameter: Interpolation value</v>
      </c>
      <c r="AJ3841" s="43" t="str">
        <f ca="1"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3"/>
        <v>#REF!</v>
      </c>
      <c r="AI3842" s="43" t="str">
        <f ca="1">_xll.BInterpol('Base IPCA'!$C$3:$C$13,'Base IPCA'!$E$3:$E$13,AH3842,"Cubic","Extrapolate=Linear","MultiX=Average","Skip=True","Sort=True")</f>
        <v>#N/A Invalid Parameter: Interpolation value</v>
      </c>
      <c r="AJ3842" s="43" t="str">
        <f ca="1"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3"/>
        <v>#REF!</v>
      </c>
      <c r="AI3843" s="43" t="str">
        <f ca="1">_xll.BInterpol('Base IPCA'!$C$3:$C$13,'Base IPCA'!$E$3:$E$13,AH3843,"Cubic","Extrapolate=Linear","MultiX=Average","Skip=True","Sort=True")</f>
        <v>#N/A Invalid Parameter: Interpolation value</v>
      </c>
      <c r="AJ3843" s="43" t="str">
        <f ca="1"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3"/>
        <v>#REF!</v>
      </c>
      <c r="AI3844" s="43" t="str">
        <f ca="1">_xll.BInterpol('Base IPCA'!$C$3:$C$13,'Base IPCA'!$E$3:$E$13,AH3844,"Cubic","Extrapolate=Linear","MultiX=Average","Skip=True","Sort=True")</f>
        <v>#N/A Invalid Parameter: Interpolation value</v>
      </c>
      <c r="AJ3844" s="43" t="str">
        <f ca="1"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3"/>
        <v>#REF!</v>
      </c>
      <c r="AI3845" s="43" t="str">
        <f ca="1">_xll.BInterpol('Base IPCA'!$C$3:$C$13,'Base IPCA'!$E$3:$E$13,AH3845,"Cubic","Extrapolate=Linear","MultiX=Average","Skip=True","Sort=True")</f>
        <v>#N/A Invalid Parameter: Interpolation value</v>
      </c>
      <c r="AJ3845" s="43" t="str">
        <f ca="1"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4">AH3845+1</f>
        <v>#REF!</v>
      </c>
      <c r="AI3846" s="43" t="str">
        <f ca="1">_xll.BInterpol('Base IPCA'!$C$3:$C$13,'Base IPCA'!$E$3:$E$13,AH3846,"Cubic","Extrapolate=Linear","MultiX=Average","Skip=True","Sort=True")</f>
        <v>#N/A Invalid Parameter: Interpolation value</v>
      </c>
      <c r="AJ3846" s="43" t="str">
        <f ca="1"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4"/>
        <v>#REF!</v>
      </c>
      <c r="AI3847" s="43" t="str">
        <f ca="1">_xll.BInterpol('Base IPCA'!$C$3:$C$13,'Base IPCA'!$E$3:$E$13,AH3847,"Cubic","Extrapolate=Linear","MultiX=Average","Skip=True","Sort=True")</f>
        <v>#N/A Invalid Parameter: Interpolation value</v>
      </c>
      <c r="AJ3847" s="43" t="str">
        <f ca="1"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4"/>
        <v>#REF!</v>
      </c>
      <c r="AI3848" s="43" t="str">
        <f ca="1">_xll.BInterpol('Base IPCA'!$C$3:$C$13,'Base IPCA'!$E$3:$E$13,AH3848,"Cubic","Extrapolate=Linear","MultiX=Average","Skip=True","Sort=True")</f>
        <v>#N/A Invalid Parameter: Interpolation value</v>
      </c>
      <c r="AJ3848" s="43" t="str">
        <f ca="1"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4"/>
        <v>#REF!</v>
      </c>
      <c r="AI3849" s="43" t="str">
        <f ca="1">_xll.BInterpol('Base IPCA'!$C$3:$C$13,'Base IPCA'!$E$3:$E$13,AH3849,"Cubic","Extrapolate=Linear","MultiX=Average","Skip=True","Sort=True")</f>
        <v>#N/A Invalid Parameter: Interpolation value</v>
      </c>
      <c r="AJ3849" s="43" t="str">
        <f ca="1"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4"/>
        <v>#REF!</v>
      </c>
      <c r="AI3850" s="43" t="str">
        <f ca="1">_xll.BInterpol('Base IPCA'!$C$3:$C$13,'Base IPCA'!$E$3:$E$13,AH3850,"Cubic","Extrapolate=Linear","MultiX=Average","Skip=True","Sort=True")</f>
        <v>#N/A Invalid Parameter: Interpolation value</v>
      </c>
      <c r="AJ3850" s="43" t="str">
        <f ca="1"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4"/>
        <v>#REF!</v>
      </c>
      <c r="AI3851" s="43" t="str">
        <f ca="1">_xll.BInterpol('Base IPCA'!$C$3:$C$13,'Base IPCA'!$E$3:$E$13,AH3851,"Cubic","Extrapolate=Linear","MultiX=Average","Skip=True","Sort=True")</f>
        <v>#N/A Invalid Parameter: Interpolation value</v>
      </c>
      <c r="AJ3851" s="43" t="str">
        <f ca="1"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4"/>
        <v>#REF!</v>
      </c>
      <c r="AI3852" s="43" t="str">
        <f ca="1">_xll.BInterpol('Base IPCA'!$C$3:$C$13,'Base IPCA'!$E$3:$E$13,AH3852,"Cubic","Extrapolate=Linear","MultiX=Average","Skip=True","Sort=True")</f>
        <v>#N/A Invalid Parameter: Interpolation value</v>
      </c>
      <c r="AJ3852" s="43" t="str">
        <f ca="1"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4"/>
        <v>#REF!</v>
      </c>
      <c r="AI3853" s="43" t="str">
        <f ca="1">_xll.BInterpol('Base IPCA'!$C$3:$C$13,'Base IPCA'!$E$3:$E$13,AH3853,"Cubic","Extrapolate=Linear","MultiX=Average","Skip=True","Sort=True")</f>
        <v>#N/A Invalid Parameter: Interpolation value</v>
      </c>
      <c r="AJ3853" s="43" t="str">
        <f ca="1"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4"/>
        <v>#REF!</v>
      </c>
      <c r="AI3854" s="43" t="str">
        <f ca="1">_xll.BInterpol('Base IPCA'!$C$3:$C$13,'Base IPCA'!$E$3:$E$13,AH3854,"Cubic","Extrapolate=Linear","MultiX=Average","Skip=True","Sort=True")</f>
        <v>#N/A Invalid Parameter: Interpolation value</v>
      </c>
      <c r="AJ3854" s="43" t="str">
        <f ca="1"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4"/>
        <v>#REF!</v>
      </c>
      <c r="AI3855" s="43" t="str">
        <f ca="1">_xll.BInterpol('Base IPCA'!$C$3:$C$13,'Base IPCA'!$E$3:$E$13,AH3855,"Cubic","Extrapolate=Linear","MultiX=Average","Skip=True","Sort=True")</f>
        <v>#N/A Invalid Parameter: Interpolation value</v>
      </c>
      <c r="AJ3855" s="43" t="str">
        <f ca="1"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4"/>
        <v>#REF!</v>
      </c>
      <c r="AI3856" s="43" t="str">
        <f ca="1">_xll.BInterpol('Base IPCA'!$C$3:$C$13,'Base IPCA'!$E$3:$E$13,AH3856,"Cubic","Extrapolate=Linear","MultiX=Average","Skip=True","Sort=True")</f>
        <v>#N/A Invalid Parameter: Interpolation value</v>
      </c>
      <c r="AJ3856" s="43" t="str">
        <f ca="1"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4"/>
        <v>#REF!</v>
      </c>
      <c r="AI3857" s="43" t="str">
        <f ca="1">_xll.BInterpol('Base IPCA'!$C$3:$C$13,'Base IPCA'!$E$3:$E$13,AH3857,"Cubic","Extrapolate=Linear","MultiX=Average","Skip=True","Sort=True")</f>
        <v>#N/A Invalid Parameter: Interpolation value</v>
      </c>
      <c r="AJ3857" s="43" t="str">
        <f ca="1"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4"/>
        <v>#REF!</v>
      </c>
      <c r="AI3858" s="43" t="str">
        <f ca="1">_xll.BInterpol('Base IPCA'!$C$3:$C$13,'Base IPCA'!$E$3:$E$13,AH3858,"Cubic","Extrapolate=Linear","MultiX=Average","Skip=True","Sort=True")</f>
        <v>#N/A Invalid Parameter: Interpolation value</v>
      </c>
      <c r="AJ3858" s="43" t="str">
        <f ca="1"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4"/>
        <v>#REF!</v>
      </c>
      <c r="AI3859" s="43" t="str">
        <f ca="1">_xll.BInterpol('Base IPCA'!$C$3:$C$13,'Base IPCA'!$E$3:$E$13,AH3859,"Cubic","Extrapolate=Linear","MultiX=Average","Skip=True","Sort=True")</f>
        <v>#N/A Invalid Parameter: Interpolation value</v>
      </c>
      <c r="AJ3859" s="43" t="str">
        <f ca="1"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4"/>
        <v>#REF!</v>
      </c>
      <c r="AI3860" s="43" t="str">
        <f ca="1">_xll.BInterpol('Base IPCA'!$C$3:$C$13,'Base IPCA'!$E$3:$E$13,AH3860,"Cubic","Extrapolate=Linear","MultiX=Average","Skip=True","Sort=True")</f>
        <v>#N/A Invalid Parameter: Interpolation value</v>
      </c>
      <c r="AJ3860" s="43" t="str">
        <f ca="1"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4"/>
        <v>#REF!</v>
      </c>
      <c r="AI3861" s="43" t="str">
        <f ca="1">_xll.BInterpol('Base IPCA'!$C$3:$C$13,'Base IPCA'!$E$3:$E$13,AH3861,"Cubic","Extrapolate=Linear","MultiX=Average","Skip=True","Sort=True")</f>
        <v>#N/A Invalid Parameter: Interpolation value</v>
      </c>
      <c r="AJ3861" s="43" t="str">
        <f ca="1"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4"/>
        <v>#REF!</v>
      </c>
      <c r="AI3862" s="43" t="str">
        <f ca="1">_xll.BInterpol('Base IPCA'!$C$3:$C$13,'Base IPCA'!$E$3:$E$13,AH3862,"Cubic","Extrapolate=Linear","MultiX=Average","Skip=True","Sort=True")</f>
        <v>#N/A Invalid Parameter: Interpolation value</v>
      </c>
      <c r="AJ3862" s="43" t="str">
        <f ca="1"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4"/>
        <v>#REF!</v>
      </c>
      <c r="AI3863" s="43" t="str">
        <f ca="1">_xll.BInterpol('Base IPCA'!$C$3:$C$13,'Base IPCA'!$E$3:$E$13,AH3863,"Cubic","Extrapolate=Linear","MultiX=Average","Skip=True","Sort=True")</f>
        <v>#N/A Invalid Parameter: Interpolation value</v>
      </c>
      <c r="AJ3863" s="43" t="str">
        <f ca="1"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4"/>
        <v>#REF!</v>
      </c>
      <c r="AI3864" s="43" t="str">
        <f ca="1">_xll.BInterpol('Base IPCA'!$C$3:$C$13,'Base IPCA'!$E$3:$E$13,AH3864,"Cubic","Extrapolate=Linear","MultiX=Average","Skip=True","Sort=True")</f>
        <v>#N/A Invalid Parameter: Interpolation value</v>
      </c>
      <c r="AJ3864" s="43" t="str">
        <f ca="1"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4"/>
        <v>#REF!</v>
      </c>
      <c r="AI3865" s="43" t="str">
        <f ca="1">_xll.BInterpol('Base IPCA'!$C$3:$C$13,'Base IPCA'!$E$3:$E$13,AH3865,"Cubic","Extrapolate=Linear","MultiX=Average","Skip=True","Sort=True")</f>
        <v>#N/A Invalid Parameter: Interpolation value</v>
      </c>
      <c r="AJ3865" s="43" t="str">
        <f ca="1"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4"/>
        <v>#REF!</v>
      </c>
      <c r="AI3866" s="43" t="str">
        <f ca="1">_xll.BInterpol('Base IPCA'!$C$3:$C$13,'Base IPCA'!$E$3:$E$13,AH3866,"Cubic","Extrapolate=Linear","MultiX=Average","Skip=True","Sort=True")</f>
        <v>#N/A Invalid Parameter: Interpolation value</v>
      </c>
      <c r="AJ3866" s="43" t="str">
        <f ca="1"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4"/>
        <v>#REF!</v>
      </c>
      <c r="AI3867" s="43" t="str">
        <f ca="1">_xll.BInterpol('Base IPCA'!$C$3:$C$13,'Base IPCA'!$E$3:$E$13,AH3867,"Cubic","Extrapolate=Linear","MultiX=Average","Skip=True","Sort=True")</f>
        <v>#N/A Invalid Parameter: Interpolation value</v>
      </c>
      <c r="AJ3867" s="43" t="str">
        <f ca="1"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4"/>
        <v>#REF!</v>
      </c>
      <c r="AI3868" s="43" t="str">
        <f ca="1">_xll.BInterpol('Base IPCA'!$C$3:$C$13,'Base IPCA'!$E$3:$E$13,AH3868,"Cubic","Extrapolate=Linear","MultiX=Average","Skip=True","Sort=True")</f>
        <v>#N/A Invalid Parameter: Interpolation value</v>
      </c>
      <c r="AJ3868" s="43" t="str">
        <f ca="1"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4"/>
        <v>#REF!</v>
      </c>
      <c r="AI3869" s="43" t="str">
        <f ca="1">_xll.BInterpol('Base IPCA'!$C$3:$C$13,'Base IPCA'!$E$3:$E$13,AH3869,"Cubic","Extrapolate=Linear","MultiX=Average","Skip=True","Sort=True")</f>
        <v>#N/A Invalid Parameter: Interpolation value</v>
      </c>
      <c r="AJ3869" s="43" t="str">
        <f ca="1"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4"/>
        <v>#REF!</v>
      </c>
      <c r="AI3870" s="43" t="str">
        <f ca="1">_xll.BInterpol('Base IPCA'!$C$3:$C$13,'Base IPCA'!$E$3:$E$13,AH3870,"Cubic","Extrapolate=Linear","MultiX=Average","Skip=True","Sort=True")</f>
        <v>#N/A Invalid Parameter: Interpolation value</v>
      </c>
      <c r="AJ3870" s="43" t="str">
        <f ca="1"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4"/>
        <v>#REF!</v>
      </c>
      <c r="AI3871" s="43" t="str">
        <f ca="1">_xll.BInterpol('Base IPCA'!$C$3:$C$13,'Base IPCA'!$E$3:$E$13,AH3871,"Cubic","Extrapolate=Linear","MultiX=Average","Skip=True","Sort=True")</f>
        <v>#N/A Invalid Parameter: Interpolation value</v>
      </c>
      <c r="AJ3871" s="43" t="str">
        <f ca="1"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4"/>
        <v>#REF!</v>
      </c>
      <c r="AI3872" s="43" t="str">
        <f ca="1">_xll.BInterpol('Base IPCA'!$C$3:$C$13,'Base IPCA'!$E$3:$E$13,AH3872,"Cubic","Extrapolate=Linear","MultiX=Average","Skip=True","Sort=True")</f>
        <v>#N/A Invalid Parameter: Interpolation value</v>
      </c>
      <c r="AJ3872" s="43" t="str">
        <f ca="1"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4"/>
        <v>#REF!</v>
      </c>
      <c r="AI3873" s="43" t="str">
        <f ca="1">_xll.BInterpol('Base IPCA'!$C$3:$C$13,'Base IPCA'!$E$3:$E$13,AH3873,"Cubic","Extrapolate=Linear","MultiX=Average","Skip=True","Sort=True")</f>
        <v>#N/A Invalid Parameter: Interpolation value</v>
      </c>
      <c r="AJ3873" s="43" t="str">
        <f ca="1"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4"/>
        <v>#REF!</v>
      </c>
      <c r="AI3874" s="43" t="str">
        <f ca="1">_xll.BInterpol('Base IPCA'!$C$3:$C$13,'Base IPCA'!$E$3:$E$13,AH3874,"Cubic","Extrapolate=Linear","MultiX=Average","Skip=True","Sort=True")</f>
        <v>#N/A Invalid Parameter: Interpolation value</v>
      </c>
      <c r="AJ3874" s="43" t="str">
        <f ca="1"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4"/>
        <v>#REF!</v>
      </c>
      <c r="AI3875" s="43" t="str">
        <f ca="1">_xll.BInterpol('Base IPCA'!$C$3:$C$13,'Base IPCA'!$E$3:$E$13,AH3875,"Cubic","Extrapolate=Linear","MultiX=Average","Skip=True","Sort=True")</f>
        <v>#N/A Invalid Parameter: Interpolation value</v>
      </c>
      <c r="AJ3875" s="43" t="str">
        <f ca="1"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4"/>
        <v>#REF!</v>
      </c>
      <c r="AI3876" s="43" t="str">
        <f ca="1">_xll.BInterpol('Base IPCA'!$C$3:$C$13,'Base IPCA'!$E$3:$E$13,AH3876,"Cubic","Extrapolate=Linear","MultiX=Average","Skip=True","Sort=True")</f>
        <v>#N/A Invalid Parameter: Interpolation value</v>
      </c>
      <c r="AJ3876" s="43" t="str">
        <f ca="1"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4"/>
        <v>#REF!</v>
      </c>
      <c r="AI3877" s="43" t="str">
        <f ca="1">_xll.BInterpol('Base IPCA'!$C$3:$C$13,'Base IPCA'!$E$3:$E$13,AH3877,"Cubic","Extrapolate=Linear","MultiX=Average","Skip=True","Sort=True")</f>
        <v>#N/A Invalid Parameter: Interpolation value</v>
      </c>
      <c r="AJ3877" s="43" t="str">
        <f ca="1"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4"/>
        <v>#REF!</v>
      </c>
      <c r="AI3878" s="43" t="str">
        <f ca="1">_xll.BInterpol('Base IPCA'!$C$3:$C$13,'Base IPCA'!$E$3:$E$13,AH3878,"Cubic","Extrapolate=Linear","MultiX=Average","Skip=True","Sort=True")</f>
        <v>#N/A Invalid Parameter: Interpolation value</v>
      </c>
      <c r="AJ3878" s="43" t="str">
        <f ca="1"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4"/>
        <v>#REF!</v>
      </c>
      <c r="AI3879" s="43" t="str">
        <f ca="1">_xll.BInterpol('Base IPCA'!$C$3:$C$13,'Base IPCA'!$E$3:$E$13,AH3879,"Cubic","Extrapolate=Linear","MultiX=Average","Skip=True","Sort=True")</f>
        <v>#N/A Invalid Parameter: Interpolation value</v>
      </c>
      <c r="AJ3879" s="43" t="str">
        <f ca="1"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4"/>
        <v>#REF!</v>
      </c>
      <c r="AI3880" s="43" t="str">
        <f ca="1">_xll.BInterpol('Base IPCA'!$C$3:$C$13,'Base IPCA'!$E$3:$E$13,AH3880,"Cubic","Extrapolate=Linear","MultiX=Average","Skip=True","Sort=True")</f>
        <v>#N/A Invalid Parameter: Interpolation value</v>
      </c>
      <c r="AJ3880" s="43" t="str">
        <f ca="1"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4"/>
        <v>#REF!</v>
      </c>
      <c r="AI3881" s="43" t="str">
        <f ca="1">_xll.BInterpol('Base IPCA'!$C$3:$C$13,'Base IPCA'!$E$3:$E$13,AH3881,"Cubic","Extrapolate=Linear","MultiX=Average","Skip=True","Sort=True")</f>
        <v>#N/A Invalid Parameter: Interpolation value</v>
      </c>
      <c r="AJ3881" s="43" t="str">
        <f ca="1"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4"/>
        <v>#REF!</v>
      </c>
      <c r="AI3882" s="43" t="str">
        <f ca="1">_xll.BInterpol('Base IPCA'!$C$3:$C$13,'Base IPCA'!$E$3:$E$13,AH3882,"Cubic","Extrapolate=Linear","MultiX=Average","Skip=True","Sort=True")</f>
        <v>#N/A Invalid Parameter: Interpolation value</v>
      </c>
      <c r="AJ3882" s="43" t="str">
        <f ca="1"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4"/>
        <v>#REF!</v>
      </c>
      <c r="AI3883" s="43" t="str">
        <f ca="1">_xll.BInterpol('Base IPCA'!$C$3:$C$13,'Base IPCA'!$E$3:$E$13,AH3883,"Cubic","Extrapolate=Linear","MultiX=Average","Skip=True","Sort=True")</f>
        <v>#N/A Invalid Parameter: Interpolation value</v>
      </c>
      <c r="AJ3883" s="43" t="str">
        <f ca="1"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4"/>
        <v>#REF!</v>
      </c>
      <c r="AI3884" s="43" t="str">
        <f ca="1">_xll.BInterpol('Base IPCA'!$C$3:$C$13,'Base IPCA'!$E$3:$E$13,AH3884,"Cubic","Extrapolate=Linear","MultiX=Average","Skip=True","Sort=True")</f>
        <v>#N/A Invalid Parameter: Interpolation value</v>
      </c>
      <c r="AJ3884" s="43" t="str">
        <f ca="1"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4"/>
        <v>#REF!</v>
      </c>
      <c r="AI3885" s="43" t="str">
        <f ca="1">_xll.BInterpol('Base IPCA'!$C$3:$C$13,'Base IPCA'!$E$3:$E$13,AH3885,"Cubic","Extrapolate=Linear","MultiX=Average","Skip=True","Sort=True")</f>
        <v>#N/A Invalid Parameter: Interpolation value</v>
      </c>
      <c r="AJ3885" s="43" t="str">
        <f ca="1"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4"/>
        <v>#REF!</v>
      </c>
      <c r="AI3886" s="43" t="str">
        <f ca="1">_xll.BInterpol('Base IPCA'!$C$3:$C$13,'Base IPCA'!$E$3:$E$13,AH3886,"Cubic","Extrapolate=Linear","MultiX=Average","Skip=True","Sort=True")</f>
        <v>#N/A Invalid Parameter: Interpolation value</v>
      </c>
      <c r="AJ3886" s="43" t="str">
        <f ca="1"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4"/>
        <v>#REF!</v>
      </c>
      <c r="AI3887" s="43" t="str">
        <f ca="1">_xll.BInterpol('Base IPCA'!$C$3:$C$13,'Base IPCA'!$E$3:$E$13,AH3887,"Cubic","Extrapolate=Linear","MultiX=Average","Skip=True","Sort=True")</f>
        <v>#N/A Invalid Parameter: Interpolation value</v>
      </c>
      <c r="AJ3887" s="43" t="str">
        <f ca="1"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4"/>
        <v>#REF!</v>
      </c>
      <c r="AI3888" s="43" t="str">
        <f ca="1">_xll.BInterpol('Base IPCA'!$C$3:$C$13,'Base IPCA'!$E$3:$E$13,AH3888,"Cubic","Extrapolate=Linear","MultiX=Average","Skip=True","Sort=True")</f>
        <v>#N/A Invalid Parameter: Interpolation value</v>
      </c>
      <c r="AJ3888" s="43" t="str">
        <f ca="1"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4"/>
        <v>#REF!</v>
      </c>
      <c r="AI3889" s="43" t="str">
        <f ca="1">_xll.BInterpol('Base IPCA'!$C$3:$C$13,'Base IPCA'!$E$3:$E$13,AH3889,"Cubic","Extrapolate=Linear","MultiX=Average","Skip=True","Sort=True")</f>
        <v>#N/A Invalid Parameter: Interpolation value</v>
      </c>
      <c r="AJ3889" s="43" t="str">
        <f ca="1"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4"/>
        <v>#REF!</v>
      </c>
      <c r="AI3890" s="43" t="str">
        <f ca="1">_xll.BInterpol('Base IPCA'!$C$3:$C$13,'Base IPCA'!$E$3:$E$13,AH3890,"Cubic","Extrapolate=Linear","MultiX=Average","Skip=True","Sort=True")</f>
        <v>#N/A Invalid Parameter: Interpolation value</v>
      </c>
      <c r="AJ3890" s="43" t="str">
        <f ca="1"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4"/>
        <v>#REF!</v>
      </c>
      <c r="AI3891" s="43" t="str">
        <f ca="1">_xll.BInterpol('Base IPCA'!$C$3:$C$13,'Base IPCA'!$E$3:$E$13,AH3891,"Cubic","Extrapolate=Linear","MultiX=Average","Skip=True","Sort=True")</f>
        <v>#N/A Invalid Parameter: Interpolation value</v>
      </c>
      <c r="AJ3891" s="43" t="str">
        <f ca="1"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4"/>
        <v>#REF!</v>
      </c>
      <c r="AI3892" s="43" t="str">
        <f ca="1">_xll.BInterpol('Base IPCA'!$C$3:$C$13,'Base IPCA'!$E$3:$E$13,AH3892,"Cubic","Extrapolate=Linear","MultiX=Average","Skip=True","Sort=True")</f>
        <v>#N/A Invalid Parameter: Interpolation value</v>
      </c>
      <c r="AJ3892" s="43" t="str">
        <f ca="1"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4"/>
        <v>#REF!</v>
      </c>
      <c r="AI3893" s="43" t="str">
        <f ca="1">_xll.BInterpol('Base IPCA'!$C$3:$C$13,'Base IPCA'!$E$3:$E$13,AH3893,"Cubic","Extrapolate=Linear","MultiX=Average","Skip=True","Sort=True")</f>
        <v>#N/A Invalid Parameter: Interpolation value</v>
      </c>
      <c r="AJ3893" s="43" t="str">
        <f ca="1"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4"/>
        <v>#REF!</v>
      </c>
      <c r="AI3894" s="43" t="str">
        <f ca="1">_xll.BInterpol('Base IPCA'!$C$3:$C$13,'Base IPCA'!$E$3:$E$13,AH3894,"Cubic","Extrapolate=Linear","MultiX=Average","Skip=True","Sort=True")</f>
        <v>#N/A Invalid Parameter: Interpolation value</v>
      </c>
      <c r="AJ3894" s="43" t="str">
        <f ca="1"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4"/>
        <v>#REF!</v>
      </c>
      <c r="AI3895" s="43" t="str">
        <f ca="1">_xll.BInterpol('Base IPCA'!$C$3:$C$13,'Base IPCA'!$E$3:$E$13,AH3895,"Cubic","Extrapolate=Linear","MultiX=Average","Skip=True","Sort=True")</f>
        <v>#N/A Invalid Parameter: Interpolation value</v>
      </c>
      <c r="AJ3895" s="43" t="str">
        <f ca="1"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4"/>
        <v>#REF!</v>
      </c>
      <c r="AI3896" s="43" t="str">
        <f ca="1">_xll.BInterpol('Base IPCA'!$C$3:$C$13,'Base IPCA'!$E$3:$E$13,AH3896,"Cubic","Extrapolate=Linear","MultiX=Average","Skip=True","Sort=True")</f>
        <v>#N/A Invalid Parameter: Interpolation value</v>
      </c>
      <c r="AJ3896" s="43" t="str">
        <f ca="1"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4"/>
        <v>#REF!</v>
      </c>
      <c r="AI3897" s="43" t="str">
        <f ca="1">_xll.BInterpol('Base IPCA'!$C$3:$C$13,'Base IPCA'!$E$3:$E$13,AH3897,"Cubic","Extrapolate=Linear","MultiX=Average","Skip=True","Sort=True")</f>
        <v>#N/A Invalid Parameter: Interpolation value</v>
      </c>
      <c r="AJ3897" s="43" t="str">
        <f ca="1"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4"/>
        <v>#REF!</v>
      </c>
      <c r="AI3898" s="43" t="str">
        <f ca="1">_xll.BInterpol('Base IPCA'!$C$3:$C$13,'Base IPCA'!$E$3:$E$13,AH3898,"Cubic","Extrapolate=Linear","MultiX=Average","Skip=True","Sort=True")</f>
        <v>#N/A Invalid Parameter: Interpolation value</v>
      </c>
      <c r="AJ3898" s="43" t="str">
        <f ca="1"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4"/>
        <v>#REF!</v>
      </c>
      <c r="AI3899" s="43" t="str">
        <f ca="1">_xll.BInterpol('Base IPCA'!$C$3:$C$13,'Base IPCA'!$E$3:$E$13,AH3899,"Cubic","Extrapolate=Linear","MultiX=Average","Skip=True","Sort=True")</f>
        <v>#N/A Invalid Parameter: Interpolation value</v>
      </c>
      <c r="AJ3899" s="43" t="str">
        <f ca="1"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4"/>
        <v>#REF!</v>
      </c>
      <c r="AI3900" s="43" t="str">
        <f ca="1">_xll.BInterpol('Base IPCA'!$C$3:$C$13,'Base IPCA'!$E$3:$E$13,AH3900,"Cubic","Extrapolate=Linear","MultiX=Average","Skip=True","Sort=True")</f>
        <v>#N/A Invalid Parameter: Interpolation value</v>
      </c>
      <c r="AJ3900" s="43" t="str">
        <f ca="1"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4"/>
        <v>#REF!</v>
      </c>
      <c r="AI3901" s="43" t="str">
        <f ca="1">_xll.BInterpol('Base IPCA'!$C$3:$C$13,'Base IPCA'!$E$3:$E$13,AH3901,"Cubic","Extrapolate=Linear","MultiX=Average","Skip=True","Sort=True")</f>
        <v>#N/A Invalid Parameter: Interpolation value</v>
      </c>
      <c r="AJ3901" s="43" t="str">
        <f ca="1"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4"/>
        <v>#REF!</v>
      </c>
      <c r="AI3902" s="43" t="str">
        <f ca="1">_xll.BInterpol('Base IPCA'!$C$3:$C$13,'Base IPCA'!$E$3:$E$13,AH3902,"Cubic","Extrapolate=Linear","MultiX=Average","Skip=True","Sort=True")</f>
        <v>#N/A Invalid Parameter: Interpolation value</v>
      </c>
      <c r="AJ3902" s="43" t="str">
        <f ca="1"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4"/>
        <v>#REF!</v>
      </c>
      <c r="AI3903" s="43" t="str">
        <f ca="1">_xll.BInterpol('Base IPCA'!$C$3:$C$13,'Base IPCA'!$E$3:$E$13,AH3903,"Cubic","Extrapolate=Linear","MultiX=Average","Skip=True","Sort=True")</f>
        <v>#N/A Invalid Parameter: Interpolation value</v>
      </c>
      <c r="AJ3903" s="43" t="str">
        <f ca="1"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4"/>
        <v>#REF!</v>
      </c>
      <c r="AI3904" s="43" t="str">
        <f ca="1">_xll.BInterpol('Base IPCA'!$C$3:$C$13,'Base IPCA'!$E$3:$E$13,AH3904,"Cubic","Extrapolate=Linear","MultiX=Average","Skip=True","Sort=True")</f>
        <v>#N/A Invalid Parameter: Interpolation value</v>
      </c>
      <c r="AJ3904" s="43" t="str">
        <f ca="1"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4"/>
        <v>#REF!</v>
      </c>
      <c r="AI3905" s="43" t="str">
        <f ca="1">_xll.BInterpol('Base IPCA'!$C$3:$C$13,'Base IPCA'!$E$3:$E$13,AH3905,"Cubic","Extrapolate=Linear","MultiX=Average","Skip=True","Sort=True")</f>
        <v>#N/A Invalid Parameter: Interpolation value</v>
      </c>
      <c r="AJ3905" s="43" t="str">
        <f ca="1"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4"/>
        <v>#REF!</v>
      </c>
      <c r="AI3906" s="43" t="str">
        <f ca="1">_xll.BInterpol('Base IPCA'!$C$3:$C$13,'Base IPCA'!$E$3:$E$13,AH3906,"Cubic","Extrapolate=Linear","MultiX=Average","Skip=True","Sort=True")</f>
        <v>#N/A Invalid Parameter: Interpolation value</v>
      </c>
      <c r="AJ3906" s="43" t="str">
        <f ca="1"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4"/>
        <v>#REF!</v>
      </c>
      <c r="AI3907" s="43" t="str">
        <f ca="1">_xll.BInterpol('Base IPCA'!$C$3:$C$13,'Base IPCA'!$E$3:$E$13,AH3907,"Cubic","Extrapolate=Linear","MultiX=Average","Skip=True","Sort=True")</f>
        <v>#N/A Invalid Parameter: Interpolation value</v>
      </c>
      <c r="AJ3907" s="43" t="str">
        <f ca="1"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4"/>
        <v>#REF!</v>
      </c>
      <c r="AI3908" s="43" t="str">
        <f ca="1">_xll.BInterpol('Base IPCA'!$C$3:$C$13,'Base IPCA'!$E$3:$E$13,AH3908,"Cubic","Extrapolate=Linear","MultiX=Average","Skip=True","Sort=True")</f>
        <v>#N/A Invalid Parameter: Interpolation value</v>
      </c>
      <c r="AJ3908" s="43" t="str">
        <f ca="1"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4"/>
        <v>#REF!</v>
      </c>
      <c r="AI3909" s="43" t="str">
        <f ca="1">_xll.BInterpol('Base IPCA'!$C$3:$C$13,'Base IPCA'!$E$3:$E$13,AH3909,"Cubic","Extrapolate=Linear","MultiX=Average","Skip=True","Sort=True")</f>
        <v>#N/A Invalid Parameter: Interpolation value</v>
      </c>
      <c r="AJ3909" s="43" t="str">
        <f ca="1"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5">AH3909+1</f>
        <v>#REF!</v>
      </c>
      <c r="AI3910" s="43" t="str">
        <f ca="1">_xll.BInterpol('Base IPCA'!$C$3:$C$13,'Base IPCA'!$E$3:$E$13,AH3910,"Cubic","Extrapolate=Linear","MultiX=Average","Skip=True","Sort=True")</f>
        <v>#N/A Invalid Parameter: Interpolation value</v>
      </c>
      <c r="AJ3910" s="43" t="str">
        <f ca="1"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5"/>
        <v>#REF!</v>
      </c>
      <c r="AI3911" s="43" t="str">
        <f ca="1">_xll.BInterpol('Base IPCA'!$C$3:$C$13,'Base IPCA'!$E$3:$E$13,AH3911,"Cubic","Extrapolate=Linear","MultiX=Average","Skip=True","Sort=True")</f>
        <v>#N/A Invalid Parameter: Interpolation value</v>
      </c>
      <c r="AJ3911" s="43" t="str">
        <f ca="1"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5"/>
        <v>#REF!</v>
      </c>
      <c r="AI3912" s="43" t="str">
        <f ca="1">_xll.BInterpol('Base IPCA'!$C$3:$C$13,'Base IPCA'!$E$3:$E$13,AH3912,"Cubic","Extrapolate=Linear","MultiX=Average","Skip=True","Sort=True")</f>
        <v>#N/A Invalid Parameter: Interpolation value</v>
      </c>
      <c r="AJ3912" s="43" t="str">
        <f ca="1"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5"/>
        <v>#REF!</v>
      </c>
      <c r="AI3913" s="43" t="str">
        <f ca="1">_xll.BInterpol('Base IPCA'!$C$3:$C$13,'Base IPCA'!$E$3:$E$13,AH3913,"Cubic","Extrapolate=Linear","MultiX=Average","Skip=True","Sort=True")</f>
        <v>#N/A Invalid Parameter: Interpolation value</v>
      </c>
      <c r="AJ3913" s="43" t="str">
        <f ca="1"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5"/>
        <v>#REF!</v>
      </c>
      <c r="AI3914" s="43" t="str">
        <f ca="1">_xll.BInterpol('Base IPCA'!$C$3:$C$13,'Base IPCA'!$E$3:$E$13,AH3914,"Cubic","Extrapolate=Linear","MultiX=Average","Skip=True","Sort=True")</f>
        <v>#N/A Invalid Parameter: Interpolation value</v>
      </c>
      <c r="AJ3914" s="43" t="str">
        <f ca="1"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5"/>
        <v>#REF!</v>
      </c>
      <c r="AI3915" s="43" t="str">
        <f ca="1">_xll.BInterpol('Base IPCA'!$C$3:$C$13,'Base IPCA'!$E$3:$E$13,AH3915,"Cubic","Extrapolate=Linear","MultiX=Average","Skip=True","Sort=True")</f>
        <v>#N/A Invalid Parameter: Interpolation value</v>
      </c>
      <c r="AJ3915" s="43" t="str">
        <f ca="1"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5"/>
        <v>#REF!</v>
      </c>
      <c r="AI3916" s="43" t="str">
        <f ca="1">_xll.BInterpol('Base IPCA'!$C$3:$C$13,'Base IPCA'!$E$3:$E$13,AH3916,"Cubic","Extrapolate=Linear","MultiX=Average","Skip=True","Sort=True")</f>
        <v>#N/A Invalid Parameter: Interpolation value</v>
      </c>
      <c r="AJ3916" s="43" t="str">
        <f ca="1"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5"/>
        <v>#REF!</v>
      </c>
      <c r="AI3917" s="43" t="str">
        <f ca="1">_xll.BInterpol('Base IPCA'!$C$3:$C$13,'Base IPCA'!$E$3:$E$13,AH3917,"Cubic","Extrapolate=Linear","MultiX=Average","Skip=True","Sort=True")</f>
        <v>#N/A Invalid Parameter: Interpolation value</v>
      </c>
      <c r="AJ3917" s="43" t="str">
        <f ca="1"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5"/>
        <v>#REF!</v>
      </c>
      <c r="AI3918" s="43" t="str">
        <f ca="1">_xll.BInterpol('Base IPCA'!$C$3:$C$13,'Base IPCA'!$E$3:$E$13,AH3918,"Cubic","Extrapolate=Linear","MultiX=Average","Skip=True","Sort=True")</f>
        <v>#N/A Invalid Parameter: Interpolation value</v>
      </c>
      <c r="AJ3918" s="43" t="str">
        <f ca="1"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5"/>
        <v>#REF!</v>
      </c>
      <c r="AI3919" s="43" t="str">
        <f ca="1">_xll.BInterpol('Base IPCA'!$C$3:$C$13,'Base IPCA'!$E$3:$E$13,AH3919,"Cubic","Extrapolate=Linear","MultiX=Average","Skip=True","Sort=True")</f>
        <v>#N/A Invalid Parameter: Interpolation value</v>
      </c>
      <c r="AJ3919" s="43" t="str">
        <f ca="1"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5"/>
        <v>#REF!</v>
      </c>
      <c r="AI3920" s="43" t="str">
        <f ca="1">_xll.BInterpol('Base IPCA'!$C$3:$C$13,'Base IPCA'!$E$3:$E$13,AH3920,"Cubic","Extrapolate=Linear","MultiX=Average","Skip=True","Sort=True")</f>
        <v>#N/A Invalid Parameter: Interpolation value</v>
      </c>
      <c r="AJ3920" s="43" t="str">
        <f ca="1"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5"/>
        <v>#REF!</v>
      </c>
      <c r="AI3921" s="43" t="str">
        <f ca="1">_xll.BInterpol('Base IPCA'!$C$3:$C$13,'Base IPCA'!$E$3:$E$13,AH3921,"Cubic","Extrapolate=Linear","MultiX=Average","Skip=True","Sort=True")</f>
        <v>#N/A Invalid Parameter: Interpolation value</v>
      </c>
      <c r="AJ3921" s="43" t="str">
        <f ca="1"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5"/>
        <v>#REF!</v>
      </c>
      <c r="AI3922" s="43" t="str">
        <f ca="1">_xll.BInterpol('Base IPCA'!$C$3:$C$13,'Base IPCA'!$E$3:$E$13,AH3922,"Cubic","Extrapolate=Linear","MultiX=Average","Skip=True","Sort=True")</f>
        <v>#N/A Invalid Parameter: Interpolation value</v>
      </c>
      <c r="AJ3922" s="43" t="str">
        <f ca="1"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5"/>
        <v>#REF!</v>
      </c>
      <c r="AI3923" s="43" t="str">
        <f ca="1">_xll.BInterpol('Base IPCA'!$C$3:$C$13,'Base IPCA'!$E$3:$E$13,AH3923,"Cubic","Extrapolate=Linear","MultiX=Average","Skip=True","Sort=True")</f>
        <v>#N/A Invalid Parameter: Interpolation value</v>
      </c>
      <c r="AJ3923" s="43" t="str">
        <f ca="1"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5"/>
        <v>#REF!</v>
      </c>
      <c r="AI3924" s="43" t="str">
        <f ca="1">_xll.BInterpol('Base IPCA'!$C$3:$C$13,'Base IPCA'!$E$3:$E$13,AH3924,"Cubic","Extrapolate=Linear","MultiX=Average","Skip=True","Sort=True")</f>
        <v>#N/A Invalid Parameter: Interpolation value</v>
      </c>
      <c r="AJ3924" s="43" t="str">
        <f ca="1"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5"/>
        <v>#REF!</v>
      </c>
      <c r="AI3925" s="43" t="str">
        <f ca="1">_xll.BInterpol('Base IPCA'!$C$3:$C$13,'Base IPCA'!$E$3:$E$13,AH3925,"Cubic","Extrapolate=Linear","MultiX=Average","Skip=True","Sort=True")</f>
        <v>#N/A Invalid Parameter: Interpolation value</v>
      </c>
      <c r="AJ3925" s="43" t="str">
        <f ca="1"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5"/>
        <v>#REF!</v>
      </c>
      <c r="AI3926" s="43" t="str">
        <f ca="1">_xll.BInterpol('Base IPCA'!$C$3:$C$13,'Base IPCA'!$E$3:$E$13,AH3926,"Cubic","Extrapolate=Linear","MultiX=Average","Skip=True","Sort=True")</f>
        <v>#N/A Invalid Parameter: Interpolation value</v>
      </c>
      <c r="AJ3926" s="43" t="str">
        <f ca="1"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5"/>
        <v>#REF!</v>
      </c>
      <c r="AI3927" s="43" t="str">
        <f ca="1">_xll.BInterpol('Base IPCA'!$C$3:$C$13,'Base IPCA'!$E$3:$E$13,AH3927,"Cubic","Extrapolate=Linear","MultiX=Average","Skip=True","Sort=True")</f>
        <v>#N/A Invalid Parameter: Interpolation value</v>
      </c>
      <c r="AJ3927" s="43" t="str">
        <f ca="1"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5"/>
        <v>#REF!</v>
      </c>
      <c r="AI3928" s="43" t="str">
        <f ca="1">_xll.BInterpol('Base IPCA'!$C$3:$C$13,'Base IPCA'!$E$3:$E$13,AH3928,"Cubic","Extrapolate=Linear","MultiX=Average","Skip=True","Sort=True")</f>
        <v>#N/A Invalid Parameter: Interpolation value</v>
      </c>
      <c r="AJ3928" s="43" t="str">
        <f ca="1"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5"/>
        <v>#REF!</v>
      </c>
      <c r="AI3929" s="43" t="str">
        <f ca="1">_xll.BInterpol('Base IPCA'!$C$3:$C$13,'Base IPCA'!$E$3:$E$13,AH3929,"Cubic","Extrapolate=Linear","MultiX=Average","Skip=True","Sort=True")</f>
        <v>#N/A Invalid Parameter: Interpolation value</v>
      </c>
      <c r="AJ3929" s="43" t="str">
        <f ca="1"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5"/>
        <v>#REF!</v>
      </c>
      <c r="AI3930" s="43" t="str">
        <f ca="1">_xll.BInterpol('Base IPCA'!$C$3:$C$13,'Base IPCA'!$E$3:$E$13,AH3930,"Cubic","Extrapolate=Linear","MultiX=Average","Skip=True","Sort=True")</f>
        <v>#N/A Invalid Parameter: Interpolation value</v>
      </c>
      <c r="AJ3930" s="43" t="str">
        <f ca="1"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5"/>
        <v>#REF!</v>
      </c>
      <c r="AI3931" s="43" t="str">
        <f ca="1">_xll.BInterpol('Base IPCA'!$C$3:$C$13,'Base IPCA'!$E$3:$E$13,AH3931,"Cubic","Extrapolate=Linear","MultiX=Average","Skip=True","Sort=True")</f>
        <v>#N/A Invalid Parameter: Interpolation value</v>
      </c>
      <c r="AJ3931" s="43" t="str">
        <f ca="1"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5"/>
        <v>#REF!</v>
      </c>
      <c r="AI3932" s="43" t="str">
        <f ca="1">_xll.BInterpol('Base IPCA'!$C$3:$C$13,'Base IPCA'!$E$3:$E$13,AH3932,"Cubic","Extrapolate=Linear","MultiX=Average","Skip=True","Sort=True")</f>
        <v>#N/A Invalid Parameter: Interpolation value</v>
      </c>
      <c r="AJ3932" s="43" t="str">
        <f ca="1"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5"/>
        <v>#REF!</v>
      </c>
      <c r="AI3933" s="43" t="str">
        <f ca="1">_xll.BInterpol('Base IPCA'!$C$3:$C$13,'Base IPCA'!$E$3:$E$13,AH3933,"Cubic","Extrapolate=Linear","MultiX=Average","Skip=True","Sort=True")</f>
        <v>#N/A Invalid Parameter: Interpolation value</v>
      </c>
      <c r="AJ3933" s="43" t="str">
        <f ca="1"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5"/>
        <v>#REF!</v>
      </c>
      <c r="AI3934" s="43" t="str">
        <f ca="1">_xll.BInterpol('Base IPCA'!$C$3:$C$13,'Base IPCA'!$E$3:$E$13,AH3934,"Cubic","Extrapolate=Linear","MultiX=Average","Skip=True","Sort=True")</f>
        <v>#N/A Invalid Parameter: Interpolation value</v>
      </c>
      <c r="AJ3934" s="43" t="str">
        <f ca="1"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5"/>
        <v>#REF!</v>
      </c>
      <c r="AI3935" s="43" t="str">
        <f ca="1">_xll.BInterpol('Base IPCA'!$C$3:$C$13,'Base IPCA'!$E$3:$E$13,AH3935,"Cubic","Extrapolate=Linear","MultiX=Average","Skip=True","Sort=True")</f>
        <v>#N/A Invalid Parameter: Interpolation value</v>
      </c>
      <c r="AJ3935" s="43" t="str">
        <f ca="1"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5"/>
        <v>#REF!</v>
      </c>
      <c r="AI3936" s="43" t="str">
        <f ca="1">_xll.BInterpol('Base IPCA'!$C$3:$C$13,'Base IPCA'!$E$3:$E$13,AH3936,"Cubic","Extrapolate=Linear","MultiX=Average","Skip=True","Sort=True")</f>
        <v>#N/A Invalid Parameter: Interpolation value</v>
      </c>
      <c r="AJ3936" s="43" t="str">
        <f ca="1"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5"/>
        <v>#REF!</v>
      </c>
      <c r="AI3937" s="43" t="str">
        <f ca="1">_xll.BInterpol('Base IPCA'!$C$3:$C$13,'Base IPCA'!$E$3:$E$13,AH3937,"Cubic","Extrapolate=Linear","MultiX=Average","Skip=True","Sort=True")</f>
        <v>#N/A Invalid Parameter: Interpolation value</v>
      </c>
      <c r="AJ3937" s="43" t="str">
        <f ca="1"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5"/>
        <v>#REF!</v>
      </c>
      <c r="AI3938" s="43" t="str">
        <f ca="1">_xll.BInterpol('Base IPCA'!$C$3:$C$13,'Base IPCA'!$E$3:$E$13,AH3938,"Cubic","Extrapolate=Linear","MultiX=Average","Skip=True","Sort=True")</f>
        <v>#N/A Invalid Parameter: Interpolation value</v>
      </c>
      <c r="AJ3938" s="43" t="str">
        <f ca="1"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5"/>
        <v>#REF!</v>
      </c>
      <c r="AI3939" s="43" t="str">
        <f ca="1">_xll.BInterpol('Base IPCA'!$C$3:$C$13,'Base IPCA'!$E$3:$E$13,AH3939,"Cubic","Extrapolate=Linear","MultiX=Average","Skip=True","Sort=True")</f>
        <v>#N/A Invalid Parameter: Interpolation value</v>
      </c>
      <c r="AJ3939" s="43" t="str">
        <f ca="1"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5"/>
        <v>#REF!</v>
      </c>
      <c r="AI3940" s="43" t="str">
        <f ca="1">_xll.BInterpol('Base IPCA'!$C$3:$C$13,'Base IPCA'!$E$3:$E$13,AH3940,"Cubic","Extrapolate=Linear","MultiX=Average","Skip=True","Sort=True")</f>
        <v>#N/A Invalid Parameter: Interpolation value</v>
      </c>
      <c r="AJ3940" s="43" t="str">
        <f ca="1"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5"/>
        <v>#REF!</v>
      </c>
      <c r="AI3941" s="43" t="str">
        <f ca="1">_xll.BInterpol('Base IPCA'!$C$3:$C$13,'Base IPCA'!$E$3:$E$13,AH3941,"Cubic","Extrapolate=Linear","MultiX=Average","Skip=True","Sort=True")</f>
        <v>#N/A Invalid Parameter: Interpolation value</v>
      </c>
      <c r="AJ3941" s="43" t="str">
        <f ca="1"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5"/>
        <v>#REF!</v>
      </c>
      <c r="AI3942" s="43" t="str">
        <f ca="1">_xll.BInterpol('Base IPCA'!$C$3:$C$13,'Base IPCA'!$E$3:$E$13,AH3942,"Cubic","Extrapolate=Linear","MultiX=Average","Skip=True","Sort=True")</f>
        <v>#N/A Invalid Parameter: Interpolation value</v>
      </c>
      <c r="AJ3942" s="43" t="str">
        <f ca="1"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5"/>
        <v>#REF!</v>
      </c>
      <c r="AI3943" s="43" t="str">
        <f ca="1">_xll.BInterpol('Base IPCA'!$C$3:$C$13,'Base IPCA'!$E$3:$E$13,AH3943,"Cubic","Extrapolate=Linear","MultiX=Average","Skip=True","Sort=True")</f>
        <v>#N/A Invalid Parameter: Interpolation value</v>
      </c>
      <c r="AJ3943" s="43" t="str">
        <f ca="1"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5"/>
        <v>#REF!</v>
      </c>
      <c r="AI3944" s="43" t="str">
        <f ca="1">_xll.BInterpol('Base IPCA'!$C$3:$C$13,'Base IPCA'!$E$3:$E$13,AH3944,"Cubic","Extrapolate=Linear","MultiX=Average","Skip=True","Sort=True")</f>
        <v>#N/A Invalid Parameter: Interpolation value</v>
      </c>
      <c r="AJ3944" s="43" t="str">
        <f ca="1"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5"/>
        <v>#REF!</v>
      </c>
      <c r="AI3945" s="43" t="str">
        <f ca="1">_xll.BInterpol('Base IPCA'!$C$3:$C$13,'Base IPCA'!$E$3:$E$13,AH3945,"Cubic","Extrapolate=Linear","MultiX=Average","Skip=True","Sort=True")</f>
        <v>#N/A Invalid Parameter: Interpolation value</v>
      </c>
      <c r="AJ3945" s="43" t="str">
        <f ca="1"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5"/>
        <v>#REF!</v>
      </c>
      <c r="AI3946" s="43" t="str">
        <f ca="1">_xll.BInterpol('Base IPCA'!$C$3:$C$13,'Base IPCA'!$E$3:$E$13,AH3946,"Cubic","Extrapolate=Linear","MultiX=Average","Skip=True","Sort=True")</f>
        <v>#N/A Invalid Parameter: Interpolation value</v>
      </c>
      <c r="AJ3946" s="43" t="str">
        <f ca="1"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5"/>
        <v>#REF!</v>
      </c>
      <c r="AI3947" s="43" t="str">
        <f ca="1">_xll.BInterpol('Base IPCA'!$C$3:$C$13,'Base IPCA'!$E$3:$E$13,AH3947,"Cubic","Extrapolate=Linear","MultiX=Average","Skip=True","Sort=True")</f>
        <v>#N/A Invalid Parameter: Interpolation value</v>
      </c>
      <c r="AJ3947" s="43" t="str">
        <f ca="1"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5"/>
        <v>#REF!</v>
      </c>
      <c r="AI3948" s="43" t="str">
        <f ca="1">_xll.BInterpol('Base IPCA'!$C$3:$C$13,'Base IPCA'!$E$3:$E$13,AH3948,"Cubic","Extrapolate=Linear","MultiX=Average","Skip=True","Sort=True")</f>
        <v>#N/A Invalid Parameter: Interpolation value</v>
      </c>
      <c r="AJ3948" s="43" t="str">
        <f ca="1"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5"/>
        <v>#REF!</v>
      </c>
      <c r="AI3949" s="43" t="str">
        <f ca="1">_xll.BInterpol('Base IPCA'!$C$3:$C$13,'Base IPCA'!$E$3:$E$13,AH3949,"Cubic","Extrapolate=Linear","MultiX=Average","Skip=True","Sort=True")</f>
        <v>#N/A Invalid Parameter: Interpolation value</v>
      </c>
      <c r="AJ3949" s="43" t="str">
        <f ca="1"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5"/>
        <v>#REF!</v>
      </c>
      <c r="AI3950" s="43" t="str">
        <f ca="1">_xll.BInterpol('Base IPCA'!$C$3:$C$13,'Base IPCA'!$E$3:$E$13,AH3950,"Cubic","Extrapolate=Linear","MultiX=Average","Skip=True","Sort=True")</f>
        <v>#N/A Invalid Parameter: Interpolation value</v>
      </c>
      <c r="AJ3950" s="43" t="str">
        <f ca="1"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5"/>
        <v>#REF!</v>
      </c>
      <c r="AI3951" s="43" t="str">
        <f ca="1">_xll.BInterpol('Base IPCA'!$C$3:$C$13,'Base IPCA'!$E$3:$E$13,AH3951,"Cubic","Extrapolate=Linear","MultiX=Average","Skip=True","Sort=True")</f>
        <v>#N/A Invalid Parameter: Interpolation value</v>
      </c>
      <c r="AJ3951" s="43" t="str">
        <f ca="1"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5"/>
        <v>#REF!</v>
      </c>
      <c r="AI3952" s="43" t="str">
        <f ca="1">_xll.BInterpol('Base IPCA'!$C$3:$C$13,'Base IPCA'!$E$3:$E$13,AH3952,"Cubic","Extrapolate=Linear","MultiX=Average","Skip=True","Sort=True")</f>
        <v>#N/A Invalid Parameter: Interpolation value</v>
      </c>
      <c r="AJ3952" s="43" t="str">
        <f ca="1"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5"/>
        <v>#REF!</v>
      </c>
      <c r="AI3953" s="43" t="str">
        <f ca="1">_xll.BInterpol('Base IPCA'!$C$3:$C$13,'Base IPCA'!$E$3:$E$13,AH3953,"Cubic","Extrapolate=Linear","MultiX=Average","Skip=True","Sort=True")</f>
        <v>#N/A Invalid Parameter: Interpolation value</v>
      </c>
      <c r="AJ3953" s="43" t="str">
        <f ca="1"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5"/>
        <v>#REF!</v>
      </c>
      <c r="AI3954" s="43" t="str">
        <f ca="1">_xll.BInterpol('Base IPCA'!$C$3:$C$13,'Base IPCA'!$E$3:$E$13,AH3954,"Cubic","Extrapolate=Linear","MultiX=Average","Skip=True","Sort=True")</f>
        <v>#N/A Invalid Parameter: Interpolation value</v>
      </c>
      <c r="AJ3954" s="43" t="str">
        <f ca="1"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5"/>
        <v>#REF!</v>
      </c>
      <c r="AI3955" s="43" t="str">
        <f ca="1">_xll.BInterpol('Base IPCA'!$C$3:$C$13,'Base IPCA'!$E$3:$E$13,AH3955,"Cubic","Extrapolate=Linear","MultiX=Average","Skip=True","Sort=True")</f>
        <v>#N/A Invalid Parameter: Interpolation value</v>
      </c>
      <c r="AJ3955" s="43" t="str">
        <f ca="1"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5"/>
        <v>#REF!</v>
      </c>
      <c r="AI3956" s="43" t="str">
        <f ca="1">_xll.BInterpol('Base IPCA'!$C$3:$C$13,'Base IPCA'!$E$3:$E$13,AH3956,"Cubic","Extrapolate=Linear","MultiX=Average","Skip=True","Sort=True")</f>
        <v>#N/A Invalid Parameter: Interpolation value</v>
      </c>
      <c r="AJ3956" s="43" t="str">
        <f ca="1"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5"/>
        <v>#REF!</v>
      </c>
      <c r="AI3957" s="43" t="str">
        <f ca="1">_xll.BInterpol('Base IPCA'!$C$3:$C$13,'Base IPCA'!$E$3:$E$13,AH3957,"Cubic","Extrapolate=Linear","MultiX=Average","Skip=True","Sort=True")</f>
        <v>#N/A Invalid Parameter: Interpolation value</v>
      </c>
      <c r="AJ3957" s="43" t="str">
        <f ca="1"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5"/>
        <v>#REF!</v>
      </c>
      <c r="AI3958" s="43" t="str">
        <f ca="1">_xll.BInterpol('Base IPCA'!$C$3:$C$13,'Base IPCA'!$E$3:$E$13,AH3958,"Cubic","Extrapolate=Linear","MultiX=Average","Skip=True","Sort=True")</f>
        <v>#N/A Invalid Parameter: Interpolation value</v>
      </c>
      <c r="AJ3958" s="43" t="str">
        <f ca="1"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5"/>
        <v>#REF!</v>
      </c>
      <c r="AI3959" s="43" t="str">
        <f ca="1">_xll.BInterpol('Base IPCA'!$C$3:$C$13,'Base IPCA'!$E$3:$E$13,AH3959,"Cubic","Extrapolate=Linear","MultiX=Average","Skip=True","Sort=True")</f>
        <v>#N/A Invalid Parameter: Interpolation value</v>
      </c>
      <c r="AJ3959" s="43" t="str">
        <f ca="1"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5"/>
        <v>#REF!</v>
      </c>
      <c r="AI3960" s="43" t="str">
        <f ca="1">_xll.BInterpol('Base IPCA'!$C$3:$C$13,'Base IPCA'!$E$3:$E$13,AH3960,"Cubic","Extrapolate=Linear","MultiX=Average","Skip=True","Sort=True")</f>
        <v>#N/A Invalid Parameter: Interpolation value</v>
      </c>
      <c r="AJ3960" s="43" t="str">
        <f ca="1"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5"/>
        <v>#REF!</v>
      </c>
      <c r="AI3961" s="43" t="str">
        <f ca="1">_xll.BInterpol('Base IPCA'!$C$3:$C$13,'Base IPCA'!$E$3:$E$13,AH3961,"Cubic","Extrapolate=Linear","MultiX=Average","Skip=True","Sort=True")</f>
        <v>#N/A Invalid Parameter: Interpolation value</v>
      </c>
      <c r="AJ3961" s="43" t="str">
        <f ca="1"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5"/>
        <v>#REF!</v>
      </c>
      <c r="AI3962" s="43" t="str">
        <f ca="1">_xll.BInterpol('Base IPCA'!$C$3:$C$13,'Base IPCA'!$E$3:$E$13,AH3962,"Cubic","Extrapolate=Linear","MultiX=Average","Skip=True","Sort=True")</f>
        <v>#N/A Invalid Parameter: Interpolation value</v>
      </c>
      <c r="AJ3962" s="43" t="str">
        <f ca="1"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5"/>
        <v>#REF!</v>
      </c>
      <c r="AI3963" s="43" t="str">
        <f ca="1">_xll.BInterpol('Base IPCA'!$C$3:$C$13,'Base IPCA'!$E$3:$E$13,AH3963,"Cubic","Extrapolate=Linear","MultiX=Average","Skip=True","Sort=True")</f>
        <v>#N/A Invalid Parameter: Interpolation value</v>
      </c>
      <c r="AJ3963" s="43" t="str">
        <f ca="1"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5"/>
        <v>#REF!</v>
      </c>
      <c r="AI3964" s="43" t="str">
        <f ca="1">_xll.BInterpol('Base IPCA'!$C$3:$C$13,'Base IPCA'!$E$3:$E$13,AH3964,"Cubic","Extrapolate=Linear","MultiX=Average","Skip=True","Sort=True")</f>
        <v>#N/A Invalid Parameter: Interpolation value</v>
      </c>
      <c r="AJ3964" s="43" t="str">
        <f ca="1"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5"/>
        <v>#REF!</v>
      </c>
      <c r="AI3965" s="43" t="str">
        <f ca="1">_xll.BInterpol('Base IPCA'!$C$3:$C$13,'Base IPCA'!$E$3:$E$13,AH3965,"Cubic","Extrapolate=Linear","MultiX=Average","Skip=True","Sort=True")</f>
        <v>#N/A Invalid Parameter: Interpolation value</v>
      </c>
      <c r="AJ3965" s="43" t="str">
        <f ca="1"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5"/>
        <v>#REF!</v>
      </c>
      <c r="AI3966" s="43" t="str">
        <f ca="1">_xll.BInterpol('Base IPCA'!$C$3:$C$13,'Base IPCA'!$E$3:$E$13,AH3966,"Cubic","Extrapolate=Linear","MultiX=Average","Skip=True","Sort=True")</f>
        <v>#N/A Invalid Parameter: Interpolation value</v>
      </c>
      <c r="AJ3966" s="43" t="str">
        <f ca="1"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5"/>
        <v>#REF!</v>
      </c>
      <c r="AI3967" s="43" t="str">
        <f ca="1">_xll.BInterpol('Base IPCA'!$C$3:$C$13,'Base IPCA'!$E$3:$E$13,AH3967,"Cubic","Extrapolate=Linear","MultiX=Average","Skip=True","Sort=True")</f>
        <v>#N/A Invalid Parameter: Interpolation value</v>
      </c>
      <c r="AJ3967" s="43" t="str">
        <f ca="1"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5"/>
        <v>#REF!</v>
      </c>
      <c r="AI3968" s="43" t="str">
        <f ca="1">_xll.BInterpol('Base IPCA'!$C$3:$C$13,'Base IPCA'!$E$3:$E$13,AH3968,"Cubic","Extrapolate=Linear","MultiX=Average","Skip=True","Sort=True")</f>
        <v>#N/A Invalid Parameter: Interpolation value</v>
      </c>
      <c r="AJ3968" s="43" t="str">
        <f ca="1"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5"/>
        <v>#REF!</v>
      </c>
      <c r="AI3969" s="43" t="str">
        <f ca="1">_xll.BInterpol('Base IPCA'!$C$3:$C$13,'Base IPCA'!$E$3:$E$13,AH3969,"Cubic","Extrapolate=Linear","MultiX=Average","Skip=True","Sort=True")</f>
        <v>#N/A Invalid Parameter: Interpolation value</v>
      </c>
      <c r="AJ3969" s="43" t="str">
        <f ca="1"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5"/>
        <v>#REF!</v>
      </c>
      <c r="AI3970" s="43" t="str">
        <f ca="1">_xll.BInterpol('Base IPCA'!$C$3:$C$13,'Base IPCA'!$E$3:$E$13,AH3970,"Cubic","Extrapolate=Linear","MultiX=Average","Skip=True","Sort=True")</f>
        <v>#N/A Invalid Parameter: Interpolation value</v>
      </c>
      <c r="AJ3970" s="43" t="str">
        <f ca="1"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5"/>
        <v>#REF!</v>
      </c>
      <c r="AI3971" s="43" t="str">
        <f ca="1">_xll.BInterpol('Base IPCA'!$C$3:$C$13,'Base IPCA'!$E$3:$E$13,AH3971,"Cubic","Extrapolate=Linear","MultiX=Average","Skip=True","Sort=True")</f>
        <v>#N/A Invalid Parameter: Interpolation value</v>
      </c>
      <c r="AJ3971" s="43" t="str">
        <f ca="1"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5"/>
        <v>#REF!</v>
      </c>
      <c r="AI3972" s="43" t="str">
        <f ca="1">_xll.BInterpol('Base IPCA'!$C$3:$C$13,'Base IPCA'!$E$3:$E$13,AH3972,"Cubic","Extrapolate=Linear","MultiX=Average","Skip=True","Sort=True")</f>
        <v>#N/A Invalid Parameter: Interpolation value</v>
      </c>
      <c r="AJ3972" s="43" t="str">
        <f ca="1"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5"/>
        <v>#REF!</v>
      </c>
      <c r="AI3973" s="43" t="str">
        <f ca="1">_xll.BInterpol('Base IPCA'!$C$3:$C$13,'Base IPCA'!$E$3:$E$13,AH3973,"Cubic","Extrapolate=Linear","MultiX=Average","Skip=True","Sort=True")</f>
        <v>#N/A Invalid Parameter: Interpolation value</v>
      </c>
      <c r="AJ3973" s="43" t="str">
        <f ca="1"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6">AH3973+1</f>
        <v>#REF!</v>
      </c>
      <c r="AI3974" s="43" t="str">
        <f ca="1">_xll.BInterpol('Base IPCA'!$C$3:$C$13,'Base IPCA'!$E$3:$E$13,AH3974,"Cubic","Extrapolate=Linear","MultiX=Average","Skip=True","Sort=True")</f>
        <v>#N/A Invalid Parameter: Interpolation value</v>
      </c>
      <c r="AJ3974" s="43" t="str">
        <f ca="1"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6"/>
        <v>#REF!</v>
      </c>
      <c r="AI3975" s="43" t="str">
        <f ca="1">_xll.BInterpol('Base IPCA'!$C$3:$C$13,'Base IPCA'!$E$3:$E$13,AH3975,"Cubic","Extrapolate=Linear","MultiX=Average","Skip=True","Sort=True")</f>
        <v>#N/A Invalid Parameter: Interpolation value</v>
      </c>
      <c r="AJ3975" s="43" t="str">
        <f ca="1"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6"/>
        <v>#REF!</v>
      </c>
      <c r="AI3976" s="43" t="str">
        <f ca="1">_xll.BInterpol('Base IPCA'!$C$3:$C$13,'Base IPCA'!$E$3:$E$13,AH3976,"Cubic","Extrapolate=Linear","MultiX=Average","Skip=True","Sort=True")</f>
        <v>#N/A Invalid Parameter: Interpolation value</v>
      </c>
      <c r="AJ3976" s="43" t="str">
        <f ca="1"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6"/>
        <v>#REF!</v>
      </c>
      <c r="AI3977" s="43" t="str">
        <f ca="1">_xll.BInterpol('Base IPCA'!$C$3:$C$13,'Base IPCA'!$E$3:$E$13,AH3977,"Cubic","Extrapolate=Linear","MultiX=Average","Skip=True","Sort=True")</f>
        <v>#N/A Invalid Parameter: Interpolation value</v>
      </c>
      <c r="AJ3977" s="43" t="str">
        <f ca="1"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6"/>
        <v>#REF!</v>
      </c>
      <c r="AI3978" s="43" t="str">
        <f ca="1">_xll.BInterpol('Base IPCA'!$C$3:$C$13,'Base IPCA'!$E$3:$E$13,AH3978,"Cubic","Extrapolate=Linear","MultiX=Average","Skip=True","Sort=True")</f>
        <v>#N/A Invalid Parameter: Interpolation value</v>
      </c>
      <c r="AJ3978" s="43" t="str">
        <f ca="1"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6"/>
        <v>#REF!</v>
      </c>
      <c r="AI3979" s="43" t="str">
        <f ca="1">_xll.BInterpol('Base IPCA'!$C$3:$C$13,'Base IPCA'!$E$3:$E$13,AH3979,"Cubic","Extrapolate=Linear","MultiX=Average","Skip=True","Sort=True")</f>
        <v>#N/A Invalid Parameter: Interpolation value</v>
      </c>
      <c r="AJ3979" s="43" t="str">
        <f ca="1"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6"/>
        <v>#REF!</v>
      </c>
      <c r="AI3980" s="43" t="str">
        <f ca="1">_xll.BInterpol('Base IPCA'!$C$3:$C$13,'Base IPCA'!$E$3:$E$13,AH3980,"Cubic","Extrapolate=Linear","MultiX=Average","Skip=True","Sort=True")</f>
        <v>#N/A Invalid Parameter: Interpolation value</v>
      </c>
      <c r="AJ3980" s="43" t="str">
        <f ca="1"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6"/>
        <v>#REF!</v>
      </c>
      <c r="AI3981" s="43" t="str">
        <f ca="1">_xll.BInterpol('Base IPCA'!$C$3:$C$13,'Base IPCA'!$E$3:$E$13,AH3981,"Cubic","Extrapolate=Linear","MultiX=Average","Skip=True","Sort=True")</f>
        <v>#N/A Invalid Parameter: Interpolation value</v>
      </c>
      <c r="AJ3981" s="43" t="str">
        <f ca="1"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6"/>
        <v>#REF!</v>
      </c>
      <c r="AI3982" s="43" t="str">
        <f ca="1">_xll.BInterpol('Base IPCA'!$C$3:$C$13,'Base IPCA'!$E$3:$E$13,AH3982,"Cubic","Extrapolate=Linear","MultiX=Average","Skip=True","Sort=True")</f>
        <v>#N/A Invalid Parameter: Interpolation value</v>
      </c>
      <c r="AJ3982" s="43" t="str">
        <f ca="1"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6"/>
        <v>#REF!</v>
      </c>
      <c r="AI3983" s="43" t="str">
        <f ca="1">_xll.BInterpol('Base IPCA'!$C$3:$C$13,'Base IPCA'!$E$3:$E$13,AH3983,"Cubic","Extrapolate=Linear","MultiX=Average","Skip=True","Sort=True")</f>
        <v>#N/A Invalid Parameter: Interpolation value</v>
      </c>
      <c r="AJ3983" s="43" t="str">
        <f ca="1"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6"/>
        <v>#REF!</v>
      </c>
      <c r="AI3984" s="43" t="str">
        <f ca="1">_xll.BInterpol('Base IPCA'!$C$3:$C$13,'Base IPCA'!$E$3:$E$13,AH3984,"Cubic","Extrapolate=Linear","MultiX=Average","Skip=True","Sort=True")</f>
        <v>#N/A Invalid Parameter: Interpolation value</v>
      </c>
      <c r="AJ3984" s="43" t="str">
        <f ca="1"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6"/>
        <v>#REF!</v>
      </c>
      <c r="AI3985" s="43" t="str">
        <f ca="1">_xll.BInterpol('Base IPCA'!$C$3:$C$13,'Base IPCA'!$E$3:$E$13,AH3985,"Cubic","Extrapolate=Linear","MultiX=Average","Skip=True","Sort=True")</f>
        <v>#N/A Invalid Parameter: Interpolation value</v>
      </c>
      <c r="AJ3985" s="43" t="str">
        <f ca="1"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6"/>
        <v>#REF!</v>
      </c>
      <c r="AI3986" s="43" t="str">
        <f ca="1">_xll.BInterpol('Base IPCA'!$C$3:$C$13,'Base IPCA'!$E$3:$E$13,AH3986,"Cubic","Extrapolate=Linear","MultiX=Average","Skip=True","Sort=True")</f>
        <v>#N/A Invalid Parameter: Interpolation value</v>
      </c>
      <c r="AJ3986" s="43" t="str">
        <f ca="1"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6"/>
        <v>#REF!</v>
      </c>
      <c r="AI3987" s="43" t="str">
        <f ca="1">_xll.BInterpol('Base IPCA'!$C$3:$C$13,'Base IPCA'!$E$3:$E$13,AH3987,"Cubic","Extrapolate=Linear","MultiX=Average","Skip=True","Sort=True")</f>
        <v>#N/A Invalid Parameter: Interpolation value</v>
      </c>
      <c r="AJ3987" s="43" t="str">
        <f ca="1"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6"/>
        <v>#REF!</v>
      </c>
      <c r="AI3988" s="43" t="str">
        <f ca="1">_xll.BInterpol('Base IPCA'!$C$3:$C$13,'Base IPCA'!$E$3:$E$13,AH3988,"Cubic","Extrapolate=Linear","MultiX=Average","Skip=True","Sort=True")</f>
        <v>#N/A Invalid Parameter: Interpolation value</v>
      </c>
      <c r="AJ3988" s="43" t="str">
        <f ca="1"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6"/>
        <v>#REF!</v>
      </c>
      <c r="AI3989" s="43" t="str">
        <f ca="1">_xll.BInterpol('Base IPCA'!$C$3:$C$13,'Base IPCA'!$E$3:$E$13,AH3989,"Cubic","Extrapolate=Linear","MultiX=Average","Skip=True","Sort=True")</f>
        <v>#N/A Invalid Parameter: Interpolation value</v>
      </c>
      <c r="AJ3989" s="43" t="str">
        <f ca="1"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6"/>
        <v>#REF!</v>
      </c>
      <c r="AI3990" s="43" t="str">
        <f ca="1">_xll.BInterpol('Base IPCA'!$C$3:$C$13,'Base IPCA'!$E$3:$E$13,AH3990,"Cubic","Extrapolate=Linear","MultiX=Average","Skip=True","Sort=True")</f>
        <v>#N/A Invalid Parameter: Interpolation value</v>
      </c>
      <c r="AJ3990" s="43" t="str">
        <f ca="1"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6"/>
        <v>#REF!</v>
      </c>
      <c r="AI3991" s="43" t="str">
        <f ca="1">_xll.BInterpol('Base IPCA'!$C$3:$C$13,'Base IPCA'!$E$3:$E$13,AH3991,"Cubic","Extrapolate=Linear","MultiX=Average","Skip=True","Sort=True")</f>
        <v>#N/A Invalid Parameter: Interpolation value</v>
      </c>
      <c r="AJ3991" s="43" t="str">
        <f ca="1"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6"/>
        <v>#REF!</v>
      </c>
      <c r="AI3992" s="43" t="str">
        <f ca="1">_xll.BInterpol('Base IPCA'!$C$3:$C$13,'Base IPCA'!$E$3:$E$13,AH3992,"Cubic","Extrapolate=Linear","MultiX=Average","Skip=True","Sort=True")</f>
        <v>#N/A Invalid Parameter: Interpolation value</v>
      </c>
      <c r="AJ3992" s="43" t="str">
        <f ca="1"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6"/>
        <v>#REF!</v>
      </c>
      <c r="AI3993" s="43" t="str">
        <f ca="1">_xll.BInterpol('Base IPCA'!$C$3:$C$13,'Base IPCA'!$E$3:$E$13,AH3993,"Cubic","Extrapolate=Linear","MultiX=Average","Skip=True","Sort=True")</f>
        <v>#N/A Invalid Parameter: Interpolation value</v>
      </c>
      <c r="AJ3993" s="43" t="str">
        <f ca="1"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6"/>
        <v>#REF!</v>
      </c>
      <c r="AI3994" s="43" t="str">
        <f ca="1">_xll.BInterpol('Base IPCA'!$C$3:$C$13,'Base IPCA'!$E$3:$E$13,AH3994,"Cubic","Extrapolate=Linear","MultiX=Average","Skip=True","Sort=True")</f>
        <v>#N/A Invalid Parameter: Interpolation value</v>
      </c>
      <c r="AJ3994" s="43" t="str">
        <f ca="1"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6"/>
        <v>#REF!</v>
      </c>
      <c r="AI3995" s="43" t="str">
        <f ca="1">_xll.BInterpol('Base IPCA'!$C$3:$C$13,'Base IPCA'!$E$3:$E$13,AH3995,"Cubic","Extrapolate=Linear","MultiX=Average","Skip=True","Sort=True")</f>
        <v>#N/A Invalid Parameter: Interpolation value</v>
      </c>
      <c r="AJ3995" s="43" t="str">
        <f ca="1"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6"/>
        <v>#REF!</v>
      </c>
      <c r="AI3996" s="43" t="str">
        <f ca="1">_xll.BInterpol('Base IPCA'!$C$3:$C$13,'Base IPCA'!$E$3:$E$13,AH3996,"Cubic","Extrapolate=Linear","MultiX=Average","Skip=True","Sort=True")</f>
        <v>#N/A Invalid Parameter: Interpolation value</v>
      </c>
      <c r="AJ3996" s="43" t="str">
        <f ca="1"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6"/>
        <v>#REF!</v>
      </c>
      <c r="AI3997" s="43" t="str">
        <f ca="1">_xll.BInterpol('Base IPCA'!$C$3:$C$13,'Base IPCA'!$E$3:$E$13,AH3997,"Cubic","Extrapolate=Linear","MultiX=Average","Skip=True","Sort=True")</f>
        <v>#N/A Invalid Parameter: Interpolation value</v>
      </c>
      <c r="AJ3997" s="43" t="str">
        <f ca="1"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6"/>
        <v>#REF!</v>
      </c>
      <c r="AI3998" s="43" t="str">
        <f ca="1">_xll.BInterpol('Base IPCA'!$C$3:$C$13,'Base IPCA'!$E$3:$E$13,AH3998,"Cubic","Extrapolate=Linear","MultiX=Average","Skip=True","Sort=True")</f>
        <v>#N/A Invalid Parameter: Interpolation value</v>
      </c>
      <c r="AJ3998" s="43" t="str">
        <f ca="1"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6"/>
        <v>#REF!</v>
      </c>
      <c r="AI3999" s="43" t="str">
        <f ca="1">_xll.BInterpol('Base IPCA'!$C$3:$C$13,'Base IPCA'!$E$3:$E$13,AH3999,"Cubic","Extrapolate=Linear","MultiX=Average","Skip=True","Sort=True")</f>
        <v>#N/A Invalid Parameter: Interpolation value</v>
      </c>
      <c r="AJ3999" s="43" t="str">
        <f ca="1"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6"/>
        <v>#REF!</v>
      </c>
      <c r="AI4000" s="43" t="str">
        <f ca="1">_xll.BInterpol('Base IPCA'!$C$3:$C$13,'Base IPCA'!$E$3:$E$13,AH4000,"Cubic","Extrapolate=Linear","MultiX=Average","Skip=True","Sort=True")</f>
        <v>#N/A Invalid Parameter: Interpolation value</v>
      </c>
      <c r="AJ4000" s="43" t="str">
        <f ca="1"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6"/>
        <v>#REF!</v>
      </c>
      <c r="AI4001" s="43" t="str">
        <f ca="1">_xll.BInterpol('Base IPCA'!$C$3:$C$13,'Base IPCA'!$E$3:$E$13,AH4001,"Cubic","Extrapolate=Linear","MultiX=Average","Skip=True","Sort=True")</f>
        <v>#N/A Invalid Parameter: Interpolation value</v>
      </c>
      <c r="AJ4001" s="43" t="str">
        <f ca="1"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6"/>
        <v>#REF!</v>
      </c>
      <c r="AI4002" s="43" t="str">
        <f ca="1">_xll.BInterpol('Base IPCA'!$C$3:$C$13,'Base IPCA'!$E$3:$E$13,AH4002,"Cubic","Extrapolate=Linear","MultiX=Average","Skip=True","Sort=True")</f>
        <v>#N/A Invalid Parameter: Interpolation value</v>
      </c>
      <c r="AJ4002" s="43" t="str">
        <f ca="1"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6"/>
        <v>#REF!</v>
      </c>
      <c r="AI4003" s="43" t="str">
        <f ca="1">_xll.BInterpol('Base IPCA'!$C$3:$C$13,'Base IPCA'!$E$3:$E$13,AH4003,"Cubic","Extrapolate=Linear","MultiX=Average","Skip=True","Sort=True")</f>
        <v>#N/A Invalid Parameter: Interpolation value</v>
      </c>
      <c r="AJ4003" s="43" t="str">
        <f ca="1"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6"/>
        <v>#REF!</v>
      </c>
      <c r="AI4004" s="43" t="str">
        <f ca="1">_xll.BInterpol('Base IPCA'!$C$3:$C$13,'Base IPCA'!$E$3:$E$13,AH4004,"Cubic","Extrapolate=Linear","MultiX=Average","Skip=True","Sort=True")</f>
        <v>#N/A Invalid Parameter: Interpolation value</v>
      </c>
      <c r="AJ4004" s="43" t="str">
        <f ca="1"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6"/>
        <v>#REF!</v>
      </c>
      <c r="AI4005" s="43" t="str">
        <f ca="1">_xll.BInterpol('Base IPCA'!$C$3:$C$13,'Base IPCA'!$E$3:$E$13,AH4005,"Cubic","Extrapolate=Linear","MultiX=Average","Skip=True","Sort=True")</f>
        <v>#N/A Invalid Parameter: Interpolation value</v>
      </c>
      <c r="AJ4005" s="43" t="str">
        <f ca="1"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6"/>
        <v>#REF!</v>
      </c>
      <c r="AI4006" s="43" t="str">
        <f ca="1">_xll.BInterpol('Base IPCA'!$C$3:$C$13,'Base IPCA'!$E$3:$E$13,AH4006,"Cubic","Extrapolate=Linear","MultiX=Average","Skip=True","Sort=True")</f>
        <v>#N/A Invalid Parameter: Interpolation value</v>
      </c>
      <c r="AJ4006" s="43" t="str">
        <f ca="1"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6"/>
        <v>#REF!</v>
      </c>
      <c r="AI4007" s="43" t="str">
        <f ca="1">_xll.BInterpol('Base IPCA'!$C$3:$C$13,'Base IPCA'!$E$3:$E$13,AH4007,"Cubic","Extrapolate=Linear","MultiX=Average","Skip=True","Sort=True")</f>
        <v>#N/A Invalid Parameter: Interpolation value</v>
      </c>
      <c r="AJ4007" s="43" t="str">
        <f ca="1"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6"/>
        <v>#REF!</v>
      </c>
      <c r="AI4008" s="43" t="str">
        <f ca="1">_xll.BInterpol('Base IPCA'!$C$3:$C$13,'Base IPCA'!$E$3:$E$13,AH4008,"Cubic","Extrapolate=Linear","MultiX=Average","Skip=True","Sort=True")</f>
        <v>#N/A Invalid Parameter: Interpolation value</v>
      </c>
      <c r="AJ4008" s="43" t="str">
        <f ca="1"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6"/>
        <v>#REF!</v>
      </c>
      <c r="AI4009" s="43" t="str">
        <f ca="1">_xll.BInterpol('Base IPCA'!$C$3:$C$13,'Base IPCA'!$E$3:$E$13,AH4009,"Cubic","Extrapolate=Linear","MultiX=Average","Skip=True","Sort=True")</f>
        <v>#N/A Invalid Parameter: Interpolation value</v>
      </c>
      <c r="AJ4009" s="43" t="str">
        <f ca="1"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6"/>
        <v>#REF!</v>
      </c>
      <c r="AI4010" s="43" t="str">
        <f ca="1">_xll.BInterpol('Base IPCA'!$C$3:$C$13,'Base IPCA'!$E$3:$E$13,AH4010,"Cubic","Extrapolate=Linear","MultiX=Average","Skip=True","Sort=True")</f>
        <v>#N/A Invalid Parameter: Interpolation value</v>
      </c>
      <c r="AJ4010" s="43" t="str">
        <f ca="1"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6"/>
        <v>#REF!</v>
      </c>
      <c r="AI4011" s="43" t="str">
        <f ca="1">_xll.BInterpol('Base IPCA'!$C$3:$C$13,'Base IPCA'!$E$3:$E$13,AH4011,"Cubic","Extrapolate=Linear","MultiX=Average","Skip=True","Sort=True")</f>
        <v>#N/A Invalid Parameter: Interpolation value</v>
      </c>
      <c r="AJ4011" s="43" t="str">
        <f ca="1"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6"/>
        <v>#REF!</v>
      </c>
      <c r="AI4012" s="43" t="str">
        <f ca="1">_xll.BInterpol('Base IPCA'!$C$3:$C$13,'Base IPCA'!$E$3:$E$13,AH4012,"Cubic","Extrapolate=Linear","MultiX=Average","Skip=True","Sort=True")</f>
        <v>#N/A Invalid Parameter: Interpolation value</v>
      </c>
      <c r="AJ4012" s="43" t="str">
        <f ca="1"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6"/>
        <v>#REF!</v>
      </c>
      <c r="AI4013" s="43" t="str">
        <f ca="1">_xll.BInterpol('Base IPCA'!$C$3:$C$13,'Base IPCA'!$E$3:$E$13,AH4013,"Cubic","Extrapolate=Linear","MultiX=Average","Skip=True","Sort=True")</f>
        <v>#N/A Invalid Parameter: Interpolation value</v>
      </c>
      <c r="AJ4013" s="43" t="str">
        <f ca="1"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6"/>
        <v>#REF!</v>
      </c>
      <c r="AI4014" s="43" t="str">
        <f ca="1">_xll.BInterpol('Base IPCA'!$C$3:$C$13,'Base IPCA'!$E$3:$E$13,AH4014,"Cubic","Extrapolate=Linear","MultiX=Average","Skip=True","Sort=True")</f>
        <v>#N/A Invalid Parameter: Interpolation value</v>
      </c>
      <c r="AJ4014" s="43" t="str">
        <f ca="1"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6"/>
        <v>#REF!</v>
      </c>
      <c r="AI4015" s="43" t="str">
        <f ca="1">_xll.BInterpol('Base IPCA'!$C$3:$C$13,'Base IPCA'!$E$3:$E$13,AH4015,"Cubic","Extrapolate=Linear","MultiX=Average","Skip=True","Sort=True")</f>
        <v>#N/A Invalid Parameter: Interpolation value</v>
      </c>
      <c r="AJ4015" s="43" t="str">
        <f ca="1"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6"/>
        <v>#REF!</v>
      </c>
      <c r="AI4016" s="43" t="str">
        <f ca="1">_xll.BInterpol('Base IPCA'!$C$3:$C$13,'Base IPCA'!$E$3:$E$13,AH4016,"Cubic","Extrapolate=Linear","MultiX=Average","Skip=True","Sort=True")</f>
        <v>#N/A Invalid Parameter: Interpolation value</v>
      </c>
      <c r="AJ4016" s="43" t="str">
        <f ca="1"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6"/>
        <v>#REF!</v>
      </c>
      <c r="AI4017" s="43" t="str">
        <f ca="1">_xll.BInterpol('Base IPCA'!$C$3:$C$13,'Base IPCA'!$E$3:$E$13,AH4017,"Cubic","Extrapolate=Linear","MultiX=Average","Skip=True","Sort=True")</f>
        <v>#N/A Invalid Parameter: Interpolation value</v>
      </c>
      <c r="AJ4017" s="43" t="str">
        <f ca="1"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6"/>
        <v>#REF!</v>
      </c>
      <c r="AI4018" s="43" t="str">
        <f ca="1">_xll.BInterpol('Base IPCA'!$C$3:$C$13,'Base IPCA'!$E$3:$E$13,AH4018,"Cubic","Extrapolate=Linear","MultiX=Average","Skip=True","Sort=True")</f>
        <v>#N/A Invalid Parameter: Interpolation value</v>
      </c>
      <c r="AJ4018" s="43" t="str">
        <f ca="1"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6"/>
        <v>#REF!</v>
      </c>
      <c r="AI4019" s="43" t="str">
        <f ca="1">_xll.BInterpol('Base IPCA'!$C$3:$C$13,'Base IPCA'!$E$3:$E$13,AH4019,"Cubic","Extrapolate=Linear","MultiX=Average","Skip=True","Sort=True")</f>
        <v>#N/A Invalid Parameter: Interpolation value</v>
      </c>
      <c r="AJ4019" s="43" t="str">
        <f ca="1"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6"/>
        <v>#REF!</v>
      </c>
      <c r="AI4020" s="43" t="str">
        <f ca="1">_xll.BInterpol('Base IPCA'!$C$3:$C$13,'Base IPCA'!$E$3:$E$13,AH4020,"Cubic","Extrapolate=Linear","MultiX=Average","Skip=True","Sort=True")</f>
        <v>#N/A Invalid Parameter: Interpolation value</v>
      </c>
      <c r="AJ4020" s="43" t="str">
        <f ca="1"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6"/>
        <v>#REF!</v>
      </c>
      <c r="AI4021" s="43" t="str">
        <f ca="1">_xll.BInterpol('Base IPCA'!$C$3:$C$13,'Base IPCA'!$E$3:$E$13,AH4021,"Cubic","Extrapolate=Linear","MultiX=Average","Skip=True","Sort=True")</f>
        <v>#N/A Invalid Parameter: Interpolation value</v>
      </c>
      <c r="AJ4021" s="43" t="str">
        <f ca="1"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6"/>
        <v>#REF!</v>
      </c>
      <c r="AI4022" s="43" t="str">
        <f ca="1">_xll.BInterpol('Base IPCA'!$C$3:$C$13,'Base IPCA'!$E$3:$E$13,AH4022,"Cubic","Extrapolate=Linear","MultiX=Average","Skip=True","Sort=True")</f>
        <v>#N/A Invalid Parameter: Interpolation value</v>
      </c>
      <c r="AJ4022" s="43" t="str">
        <f ca="1"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6"/>
        <v>#REF!</v>
      </c>
      <c r="AI4023" s="43" t="str">
        <f ca="1">_xll.BInterpol('Base IPCA'!$C$3:$C$13,'Base IPCA'!$E$3:$E$13,AH4023,"Cubic","Extrapolate=Linear","MultiX=Average","Skip=True","Sort=True")</f>
        <v>#N/A Invalid Parameter: Interpolation value</v>
      </c>
      <c r="AJ4023" s="43" t="str">
        <f ca="1"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6"/>
        <v>#REF!</v>
      </c>
      <c r="AI4024" s="43" t="str">
        <f ca="1">_xll.BInterpol('Base IPCA'!$C$3:$C$13,'Base IPCA'!$E$3:$E$13,AH4024,"Cubic","Extrapolate=Linear","MultiX=Average","Skip=True","Sort=True")</f>
        <v>#N/A Invalid Parameter: Interpolation value</v>
      </c>
      <c r="AJ4024" s="43" t="str">
        <f ca="1"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6"/>
        <v>#REF!</v>
      </c>
      <c r="AI4025" s="43" t="str">
        <f ca="1">_xll.BInterpol('Base IPCA'!$C$3:$C$13,'Base IPCA'!$E$3:$E$13,AH4025,"Cubic","Extrapolate=Linear","MultiX=Average","Skip=True","Sort=True")</f>
        <v>#N/A Invalid Parameter: Interpolation value</v>
      </c>
      <c r="AJ4025" s="43" t="str">
        <f ca="1"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6"/>
        <v>#REF!</v>
      </c>
      <c r="AI4026" s="43" t="str">
        <f ca="1">_xll.BInterpol('Base IPCA'!$C$3:$C$13,'Base IPCA'!$E$3:$E$13,AH4026,"Cubic","Extrapolate=Linear","MultiX=Average","Skip=True","Sort=True")</f>
        <v>#N/A Invalid Parameter: Interpolation value</v>
      </c>
      <c r="AJ4026" s="43" t="str">
        <f ca="1"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6"/>
        <v>#REF!</v>
      </c>
      <c r="AI4027" s="43" t="str">
        <f ca="1">_xll.BInterpol('Base IPCA'!$C$3:$C$13,'Base IPCA'!$E$3:$E$13,AH4027,"Cubic","Extrapolate=Linear","MultiX=Average","Skip=True","Sort=True")</f>
        <v>#N/A Invalid Parameter: Interpolation value</v>
      </c>
      <c r="AJ4027" s="43" t="str">
        <f ca="1"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6"/>
        <v>#REF!</v>
      </c>
      <c r="AI4028" s="43" t="str">
        <f ca="1">_xll.BInterpol('Base IPCA'!$C$3:$C$13,'Base IPCA'!$E$3:$E$13,AH4028,"Cubic","Extrapolate=Linear","MultiX=Average","Skip=True","Sort=True")</f>
        <v>#N/A Invalid Parameter: Interpolation value</v>
      </c>
      <c r="AJ4028" s="43" t="str">
        <f ca="1"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6"/>
        <v>#REF!</v>
      </c>
      <c r="AI4029" s="43" t="str">
        <f ca="1">_xll.BInterpol('Base IPCA'!$C$3:$C$13,'Base IPCA'!$E$3:$E$13,AH4029,"Cubic","Extrapolate=Linear","MultiX=Average","Skip=True","Sort=True")</f>
        <v>#N/A Invalid Parameter: Interpolation value</v>
      </c>
      <c r="AJ4029" s="43" t="str">
        <f ca="1"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6"/>
        <v>#REF!</v>
      </c>
      <c r="AI4030" s="43" t="str">
        <f ca="1">_xll.BInterpol('Base IPCA'!$C$3:$C$13,'Base IPCA'!$E$3:$E$13,AH4030,"Cubic","Extrapolate=Linear","MultiX=Average","Skip=True","Sort=True")</f>
        <v>#N/A Invalid Parameter: Interpolation value</v>
      </c>
      <c r="AJ4030" s="43" t="str">
        <f ca="1"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6"/>
        <v>#REF!</v>
      </c>
      <c r="AI4031" s="43" t="str">
        <f ca="1">_xll.BInterpol('Base IPCA'!$C$3:$C$13,'Base IPCA'!$E$3:$E$13,AH4031,"Cubic","Extrapolate=Linear","MultiX=Average","Skip=True","Sort=True")</f>
        <v>#N/A Invalid Parameter: Interpolation value</v>
      </c>
      <c r="AJ4031" s="43" t="str">
        <f ca="1"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6"/>
        <v>#REF!</v>
      </c>
      <c r="AI4032" s="43" t="str">
        <f ca="1">_xll.BInterpol('Base IPCA'!$C$3:$C$13,'Base IPCA'!$E$3:$E$13,AH4032,"Cubic","Extrapolate=Linear","MultiX=Average","Skip=True","Sort=True")</f>
        <v>#N/A Invalid Parameter: Interpolation value</v>
      </c>
      <c r="AJ4032" s="43" t="str">
        <f ca="1"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6"/>
        <v>#REF!</v>
      </c>
      <c r="AI4033" s="43" t="str">
        <f ca="1">_xll.BInterpol('Base IPCA'!$C$3:$C$13,'Base IPCA'!$E$3:$E$13,AH4033,"Cubic","Extrapolate=Linear","MultiX=Average","Skip=True","Sort=True")</f>
        <v>#N/A Invalid Parameter: Interpolation value</v>
      </c>
      <c r="AJ4033" s="43" t="str">
        <f ca="1"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6"/>
        <v>#REF!</v>
      </c>
      <c r="AI4034" s="43" t="str">
        <f ca="1">_xll.BInterpol('Base IPCA'!$C$3:$C$13,'Base IPCA'!$E$3:$E$13,AH4034,"Cubic","Extrapolate=Linear","MultiX=Average","Skip=True","Sort=True")</f>
        <v>#N/A Invalid Parameter: Interpolation value</v>
      </c>
      <c r="AJ4034" s="43" t="str">
        <f ca="1"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6"/>
        <v>#REF!</v>
      </c>
      <c r="AI4035" s="43" t="str">
        <f ca="1">_xll.BInterpol('Base IPCA'!$C$3:$C$13,'Base IPCA'!$E$3:$E$13,AH4035,"Cubic","Extrapolate=Linear","MultiX=Average","Skip=True","Sort=True")</f>
        <v>#N/A Invalid Parameter: Interpolation value</v>
      </c>
      <c r="AJ4035" s="43" t="str">
        <f ca="1"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6"/>
        <v>#REF!</v>
      </c>
      <c r="AI4036" s="43" t="str">
        <f ca="1">_xll.BInterpol('Base IPCA'!$C$3:$C$13,'Base IPCA'!$E$3:$E$13,AH4036,"Cubic","Extrapolate=Linear","MultiX=Average","Skip=True","Sort=True")</f>
        <v>#N/A Invalid Parameter: Interpolation value</v>
      </c>
      <c r="AJ4036" s="43" t="str">
        <f ca="1"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6"/>
        <v>#REF!</v>
      </c>
      <c r="AI4037" s="43" t="str">
        <f ca="1">_xll.BInterpol('Base IPCA'!$C$3:$C$13,'Base IPCA'!$E$3:$E$13,AH4037,"Cubic","Extrapolate=Linear","MultiX=Average","Skip=True","Sort=True")</f>
        <v>#N/A Invalid Parameter: Interpolation value</v>
      </c>
      <c r="AJ4037" s="43" t="str">
        <f ca="1"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7">AH4037+1</f>
        <v>#REF!</v>
      </c>
      <c r="AI4038" s="43" t="str">
        <f ca="1">_xll.BInterpol('Base IPCA'!$C$3:$C$13,'Base IPCA'!$E$3:$E$13,AH4038,"Cubic","Extrapolate=Linear","MultiX=Average","Skip=True","Sort=True")</f>
        <v>#N/A Invalid Parameter: Interpolation value</v>
      </c>
      <c r="AJ4038" s="43" t="str">
        <f ca="1"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7"/>
        <v>#REF!</v>
      </c>
      <c r="AI4039" s="43" t="str">
        <f ca="1">_xll.BInterpol('Base IPCA'!$C$3:$C$13,'Base IPCA'!$E$3:$E$13,AH4039,"Cubic","Extrapolate=Linear","MultiX=Average","Skip=True","Sort=True")</f>
        <v>#N/A Invalid Parameter: Interpolation value</v>
      </c>
      <c r="AJ4039" s="43" t="str">
        <f ca="1"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7"/>
        <v>#REF!</v>
      </c>
      <c r="AI4040" s="43" t="str">
        <f ca="1">_xll.BInterpol('Base IPCA'!$C$3:$C$13,'Base IPCA'!$E$3:$E$13,AH4040,"Cubic","Extrapolate=Linear","MultiX=Average","Skip=True","Sort=True")</f>
        <v>#N/A Invalid Parameter: Interpolation value</v>
      </c>
      <c r="AJ4040" s="43" t="str">
        <f ca="1"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7"/>
        <v>#REF!</v>
      </c>
      <c r="AI4041" s="43" t="str">
        <f ca="1">_xll.BInterpol('Base IPCA'!$C$3:$C$13,'Base IPCA'!$E$3:$E$13,AH4041,"Cubic","Extrapolate=Linear","MultiX=Average","Skip=True","Sort=True")</f>
        <v>#N/A Invalid Parameter: Interpolation value</v>
      </c>
      <c r="AJ4041" s="43" t="str">
        <f ca="1"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7"/>
        <v>#REF!</v>
      </c>
      <c r="AI4042" s="43" t="str">
        <f ca="1">_xll.BInterpol('Base IPCA'!$C$3:$C$13,'Base IPCA'!$E$3:$E$13,AH4042,"Cubic","Extrapolate=Linear","MultiX=Average","Skip=True","Sort=True")</f>
        <v>#N/A Invalid Parameter: Interpolation value</v>
      </c>
      <c r="AJ4042" s="43" t="str">
        <f ca="1"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7"/>
        <v>#REF!</v>
      </c>
      <c r="AI4043" s="43" t="str">
        <f ca="1">_xll.BInterpol('Base IPCA'!$C$3:$C$13,'Base IPCA'!$E$3:$E$13,AH4043,"Cubic","Extrapolate=Linear","MultiX=Average","Skip=True","Sort=True")</f>
        <v>#N/A Invalid Parameter: Interpolation value</v>
      </c>
      <c r="AJ4043" s="43" t="str">
        <f ca="1"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7"/>
        <v>#REF!</v>
      </c>
      <c r="AI4044" s="43" t="str">
        <f ca="1">_xll.BInterpol('Base IPCA'!$C$3:$C$13,'Base IPCA'!$E$3:$E$13,AH4044,"Cubic","Extrapolate=Linear","MultiX=Average","Skip=True","Sort=True")</f>
        <v>#N/A Invalid Parameter: Interpolation value</v>
      </c>
      <c r="AJ4044" s="43" t="str">
        <f ca="1"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7"/>
        <v>#REF!</v>
      </c>
      <c r="AI4045" s="43" t="str">
        <f ca="1">_xll.BInterpol('Base IPCA'!$C$3:$C$13,'Base IPCA'!$E$3:$E$13,AH4045,"Cubic","Extrapolate=Linear","MultiX=Average","Skip=True","Sort=True")</f>
        <v>#N/A Invalid Parameter: Interpolation value</v>
      </c>
      <c r="AJ4045" s="43" t="str">
        <f ca="1"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7"/>
        <v>#REF!</v>
      </c>
      <c r="AI4046" s="43" t="str">
        <f ca="1">_xll.BInterpol('Base IPCA'!$C$3:$C$13,'Base IPCA'!$E$3:$E$13,AH4046,"Cubic","Extrapolate=Linear","MultiX=Average","Skip=True","Sort=True")</f>
        <v>#N/A Invalid Parameter: Interpolation value</v>
      </c>
      <c r="AJ4046" s="43" t="str">
        <f ca="1"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7"/>
        <v>#REF!</v>
      </c>
      <c r="AI4047" s="43" t="str">
        <f ca="1">_xll.BInterpol('Base IPCA'!$C$3:$C$13,'Base IPCA'!$E$3:$E$13,AH4047,"Cubic","Extrapolate=Linear","MultiX=Average","Skip=True","Sort=True")</f>
        <v>#N/A Invalid Parameter: Interpolation value</v>
      </c>
      <c r="AJ4047" s="43" t="str">
        <f ca="1"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7"/>
        <v>#REF!</v>
      </c>
      <c r="AI4048" s="43" t="str">
        <f ca="1">_xll.BInterpol('Base IPCA'!$C$3:$C$13,'Base IPCA'!$E$3:$E$13,AH4048,"Cubic","Extrapolate=Linear","MultiX=Average","Skip=True","Sort=True")</f>
        <v>#N/A Invalid Parameter: Interpolation value</v>
      </c>
      <c r="AJ4048" s="43" t="str">
        <f ca="1"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7"/>
        <v>#REF!</v>
      </c>
      <c r="AI4049" s="43" t="str">
        <f ca="1">_xll.BInterpol('Base IPCA'!$C$3:$C$13,'Base IPCA'!$E$3:$E$13,AH4049,"Cubic","Extrapolate=Linear","MultiX=Average","Skip=True","Sort=True")</f>
        <v>#N/A Invalid Parameter: Interpolation value</v>
      </c>
      <c r="AJ4049" s="43" t="str">
        <f ca="1"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7"/>
        <v>#REF!</v>
      </c>
      <c r="AI4050" s="43" t="str">
        <f ca="1">_xll.BInterpol('Base IPCA'!$C$3:$C$13,'Base IPCA'!$E$3:$E$13,AH4050,"Cubic","Extrapolate=Linear","MultiX=Average","Skip=True","Sort=True")</f>
        <v>#N/A Invalid Parameter: Interpolation value</v>
      </c>
      <c r="AJ4050" s="43" t="str">
        <f ca="1"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7"/>
        <v>#REF!</v>
      </c>
      <c r="AI4051" s="43" t="str">
        <f ca="1">_xll.BInterpol('Base IPCA'!$C$3:$C$13,'Base IPCA'!$E$3:$E$13,AH4051,"Cubic","Extrapolate=Linear","MultiX=Average","Skip=True","Sort=True")</f>
        <v>#N/A Invalid Parameter: Interpolation value</v>
      </c>
      <c r="AJ4051" s="43" t="str">
        <f ca="1"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7"/>
        <v>#REF!</v>
      </c>
      <c r="AI4052" s="43" t="str">
        <f ca="1">_xll.BInterpol('Base IPCA'!$C$3:$C$13,'Base IPCA'!$E$3:$E$13,AH4052,"Cubic","Extrapolate=Linear","MultiX=Average","Skip=True","Sort=True")</f>
        <v>#N/A Invalid Parameter: Interpolation value</v>
      </c>
      <c r="AJ4052" s="43" t="str">
        <f ca="1"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7"/>
        <v>#REF!</v>
      </c>
      <c r="AI4053" s="43" t="str">
        <f ca="1">_xll.BInterpol('Base IPCA'!$C$3:$C$13,'Base IPCA'!$E$3:$E$13,AH4053,"Cubic","Extrapolate=Linear","MultiX=Average","Skip=True","Sort=True")</f>
        <v>#N/A Invalid Parameter: Interpolation value</v>
      </c>
      <c r="AJ4053" s="43" t="str">
        <f ca="1"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7"/>
        <v>#REF!</v>
      </c>
      <c r="AI4054" s="43" t="str">
        <f ca="1">_xll.BInterpol('Base IPCA'!$C$3:$C$13,'Base IPCA'!$E$3:$E$13,AH4054,"Cubic","Extrapolate=Linear","MultiX=Average","Skip=True","Sort=True")</f>
        <v>#N/A Invalid Parameter: Interpolation value</v>
      </c>
      <c r="AJ4054" s="43" t="str">
        <f ca="1"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7"/>
        <v>#REF!</v>
      </c>
      <c r="AI4055" s="43" t="str">
        <f ca="1">_xll.BInterpol('Base IPCA'!$C$3:$C$13,'Base IPCA'!$E$3:$E$13,AH4055,"Cubic","Extrapolate=Linear","MultiX=Average","Skip=True","Sort=True")</f>
        <v>#N/A Invalid Parameter: Interpolation value</v>
      </c>
      <c r="AJ4055" s="43" t="str">
        <f ca="1"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7"/>
        <v>#REF!</v>
      </c>
      <c r="AI4056" s="43" t="str">
        <f ca="1">_xll.BInterpol('Base IPCA'!$C$3:$C$13,'Base IPCA'!$E$3:$E$13,AH4056,"Cubic","Extrapolate=Linear","MultiX=Average","Skip=True","Sort=True")</f>
        <v>#N/A Invalid Parameter: Interpolation value</v>
      </c>
      <c r="AJ4056" s="43" t="str">
        <f ca="1"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7"/>
        <v>#REF!</v>
      </c>
      <c r="AI4057" s="43" t="str">
        <f ca="1">_xll.BInterpol('Base IPCA'!$C$3:$C$13,'Base IPCA'!$E$3:$E$13,AH4057,"Cubic","Extrapolate=Linear","MultiX=Average","Skip=True","Sort=True")</f>
        <v>#N/A Invalid Parameter: Interpolation value</v>
      </c>
      <c r="AJ4057" s="43" t="str">
        <f ca="1"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7"/>
        <v>#REF!</v>
      </c>
      <c r="AI4058" s="43" t="str">
        <f ca="1">_xll.BInterpol('Base IPCA'!$C$3:$C$13,'Base IPCA'!$E$3:$E$13,AH4058,"Cubic","Extrapolate=Linear","MultiX=Average","Skip=True","Sort=True")</f>
        <v>#N/A Invalid Parameter: Interpolation value</v>
      </c>
      <c r="AJ4058" s="43" t="str">
        <f ca="1"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7"/>
        <v>#REF!</v>
      </c>
      <c r="AI4059" s="43" t="str">
        <f ca="1">_xll.BInterpol('Base IPCA'!$C$3:$C$13,'Base IPCA'!$E$3:$E$13,AH4059,"Cubic","Extrapolate=Linear","MultiX=Average","Skip=True","Sort=True")</f>
        <v>#N/A Invalid Parameter: Interpolation value</v>
      </c>
      <c r="AJ4059" s="43" t="str">
        <f ca="1"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7"/>
        <v>#REF!</v>
      </c>
      <c r="AI4060" s="43" t="str">
        <f ca="1">_xll.BInterpol('Base IPCA'!$C$3:$C$13,'Base IPCA'!$E$3:$E$13,AH4060,"Cubic","Extrapolate=Linear","MultiX=Average","Skip=True","Sort=True")</f>
        <v>#N/A Invalid Parameter: Interpolation value</v>
      </c>
      <c r="AJ4060" s="43" t="str">
        <f ca="1"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7"/>
        <v>#REF!</v>
      </c>
      <c r="AI4061" s="43" t="str">
        <f ca="1">_xll.BInterpol('Base IPCA'!$C$3:$C$13,'Base IPCA'!$E$3:$E$13,AH4061,"Cubic","Extrapolate=Linear","MultiX=Average","Skip=True","Sort=True")</f>
        <v>#N/A Invalid Parameter: Interpolation value</v>
      </c>
      <c r="AJ4061" s="43" t="str">
        <f ca="1"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7"/>
        <v>#REF!</v>
      </c>
      <c r="AI4062" s="43" t="str">
        <f ca="1">_xll.BInterpol('Base IPCA'!$C$3:$C$13,'Base IPCA'!$E$3:$E$13,AH4062,"Cubic","Extrapolate=Linear","MultiX=Average","Skip=True","Sort=True")</f>
        <v>#N/A Invalid Parameter: Interpolation value</v>
      </c>
      <c r="AJ4062" s="43" t="str">
        <f ca="1"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7"/>
        <v>#REF!</v>
      </c>
      <c r="AI4063" s="43" t="str">
        <f ca="1">_xll.BInterpol('Base IPCA'!$C$3:$C$13,'Base IPCA'!$E$3:$E$13,AH4063,"Cubic","Extrapolate=Linear","MultiX=Average","Skip=True","Sort=True")</f>
        <v>#N/A Invalid Parameter: Interpolation value</v>
      </c>
      <c r="AJ4063" s="43" t="str">
        <f ca="1"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7"/>
        <v>#REF!</v>
      </c>
      <c r="AI4064" s="43" t="str">
        <f ca="1">_xll.BInterpol('Base IPCA'!$C$3:$C$13,'Base IPCA'!$E$3:$E$13,AH4064,"Cubic","Extrapolate=Linear","MultiX=Average","Skip=True","Sort=True")</f>
        <v>#N/A Invalid Parameter: Interpolation value</v>
      </c>
      <c r="AJ4064" s="43" t="str">
        <f ca="1"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7"/>
        <v>#REF!</v>
      </c>
      <c r="AI4065" s="43" t="str">
        <f ca="1">_xll.BInterpol('Base IPCA'!$C$3:$C$13,'Base IPCA'!$E$3:$E$13,AH4065,"Cubic","Extrapolate=Linear","MultiX=Average","Skip=True","Sort=True")</f>
        <v>#N/A Invalid Parameter: Interpolation value</v>
      </c>
      <c r="AJ4065" s="43" t="str">
        <f ca="1"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7"/>
        <v>#REF!</v>
      </c>
      <c r="AI4066" s="43" t="str">
        <f ca="1">_xll.BInterpol('Base IPCA'!$C$3:$C$13,'Base IPCA'!$E$3:$E$13,AH4066,"Cubic","Extrapolate=Linear","MultiX=Average","Skip=True","Sort=True")</f>
        <v>#N/A Invalid Parameter: Interpolation value</v>
      </c>
      <c r="AJ4066" s="43" t="str">
        <f ca="1"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7"/>
        <v>#REF!</v>
      </c>
      <c r="AI4067" s="43" t="str">
        <f ca="1">_xll.BInterpol('Base IPCA'!$C$3:$C$13,'Base IPCA'!$E$3:$E$13,AH4067,"Cubic","Extrapolate=Linear","MultiX=Average","Skip=True","Sort=True")</f>
        <v>#N/A Invalid Parameter: Interpolation value</v>
      </c>
      <c r="AJ4067" s="43" t="str">
        <f ca="1"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7"/>
        <v>#REF!</v>
      </c>
      <c r="AI4068" s="43" t="str">
        <f ca="1">_xll.BInterpol('Base IPCA'!$C$3:$C$13,'Base IPCA'!$E$3:$E$13,AH4068,"Cubic","Extrapolate=Linear","MultiX=Average","Skip=True","Sort=True")</f>
        <v>#N/A Invalid Parameter: Interpolation value</v>
      </c>
      <c r="AJ4068" s="43" t="str">
        <f ca="1"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7"/>
        <v>#REF!</v>
      </c>
      <c r="AI4069" s="43" t="str">
        <f ca="1">_xll.BInterpol('Base IPCA'!$C$3:$C$13,'Base IPCA'!$E$3:$E$13,AH4069,"Cubic","Extrapolate=Linear","MultiX=Average","Skip=True","Sort=True")</f>
        <v>#N/A Invalid Parameter: Interpolation value</v>
      </c>
      <c r="AJ4069" s="43" t="str">
        <f ca="1"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7"/>
        <v>#REF!</v>
      </c>
      <c r="AI4070" s="43" t="str">
        <f ca="1">_xll.BInterpol('Base IPCA'!$C$3:$C$13,'Base IPCA'!$E$3:$E$13,AH4070,"Cubic","Extrapolate=Linear","MultiX=Average","Skip=True","Sort=True")</f>
        <v>#N/A Invalid Parameter: Interpolation value</v>
      </c>
      <c r="AJ4070" s="43" t="str">
        <f ca="1"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7"/>
        <v>#REF!</v>
      </c>
      <c r="AI4071" s="43" t="str">
        <f ca="1">_xll.BInterpol('Base IPCA'!$C$3:$C$13,'Base IPCA'!$E$3:$E$13,AH4071,"Cubic","Extrapolate=Linear","MultiX=Average","Skip=True","Sort=True")</f>
        <v>#N/A Invalid Parameter: Interpolation value</v>
      </c>
      <c r="AJ4071" s="43" t="str">
        <f ca="1"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7"/>
        <v>#REF!</v>
      </c>
      <c r="AI4072" s="43" t="str">
        <f ca="1">_xll.BInterpol('Base IPCA'!$C$3:$C$13,'Base IPCA'!$E$3:$E$13,AH4072,"Cubic","Extrapolate=Linear","MultiX=Average","Skip=True","Sort=True")</f>
        <v>#N/A Invalid Parameter: Interpolation value</v>
      </c>
      <c r="AJ4072" s="43" t="str">
        <f ca="1"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7"/>
        <v>#REF!</v>
      </c>
      <c r="AI4073" s="43" t="str">
        <f ca="1">_xll.BInterpol('Base IPCA'!$C$3:$C$13,'Base IPCA'!$E$3:$E$13,AH4073,"Cubic","Extrapolate=Linear","MultiX=Average","Skip=True","Sort=True")</f>
        <v>#N/A Invalid Parameter: Interpolation value</v>
      </c>
      <c r="AJ4073" s="43" t="str">
        <f ca="1"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7"/>
        <v>#REF!</v>
      </c>
      <c r="AI4074" s="43" t="str">
        <f ca="1">_xll.BInterpol('Base IPCA'!$C$3:$C$13,'Base IPCA'!$E$3:$E$13,AH4074,"Cubic","Extrapolate=Linear","MultiX=Average","Skip=True","Sort=True")</f>
        <v>#N/A Invalid Parameter: Interpolation value</v>
      </c>
      <c r="AJ4074" s="43" t="str">
        <f ca="1"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7"/>
        <v>#REF!</v>
      </c>
      <c r="AI4075" s="43" t="str">
        <f ca="1">_xll.BInterpol('Base IPCA'!$C$3:$C$13,'Base IPCA'!$E$3:$E$13,AH4075,"Cubic","Extrapolate=Linear","MultiX=Average","Skip=True","Sort=True")</f>
        <v>#N/A Invalid Parameter: Interpolation value</v>
      </c>
      <c r="AJ4075" s="43" t="str">
        <f ca="1"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7"/>
        <v>#REF!</v>
      </c>
      <c r="AI4076" s="43" t="str">
        <f ca="1">_xll.BInterpol('Base IPCA'!$C$3:$C$13,'Base IPCA'!$E$3:$E$13,AH4076,"Cubic","Extrapolate=Linear","MultiX=Average","Skip=True","Sort=True")</f>
        <v>#N/A Invalid Parameter: Interpolation value</v>
      </c>
      <c r="AJ4076" s="43" t="str">
        <f ca="1"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7"/>
        <v>#REF!</v>
      </c>
      <c r="AI4077" s="43" t="str">
        <f ca="1">_xll.BInterpol('Base IPCA'!$C$3:$C$13,'Base IPCA'!$E$3:$E$13,AH4077,"Cubic","Extrapolate=Linear","MultiX=Average","Skip=True","Sort=True")</f>
        <v>#N/A Invalid Parameter: Interpolation value</v>
      </c>
      <c r="AJ4077" s="43" t="str">
        <f ca="1"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7"/>
        <v>#REF!</v>
      </c>
      <c r="AI4078" s="43" t="str">
        <f ca="1">_xll.BInterpol('Base IPCA'!$C$3:$C$13,'Base IPCA'!$E$3:$E$13,AH4078,"Cubic","Extrapolate=Linear","MultiX=Average","Skip=True","Sort=True")</f>
        <v>#N/A Invalid Parameter: Interpolation value</v>
      </c>
      <c r="AJ4078" s="43" t="str">
        <f ca="1"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7"/>
        <v>#REF!</v>
      </c>
      <c r="AI4079" s="43" t="str">
        <f ca="1">_xll.BInterpol('Base IPCA'!$C$3:$C$13,'Base IPCA'!$E$3:$E$13,AH4079,"Cubic","Extrapolate=Linear","MultiX=Average","Skip=True","Sort=True")</f>
        <v>#N/A Invalid Parameter: Interpolation value</v>
      </c>
      <c r="AJ4079" s="43" t="str">
        <f ca="1"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7"/>
        <v>#REF!</v>
      </c>
      <c r="AI4080" s="43" t="str">
        <f ca="1">_xll.BInterpol('Base IPCA'!$C$3:$C$13,'Base IPCA'!$E$3:$E$13,AH4080,"Cubic","Extrapolate=Linear","MultiX=Average","Skip=True","Sort=True")</f>
        <v>#N/A Invalid Parameter: Interpolation value</v>
      </c>
      <c r="AJ4080" s="43" t="str">
        <f ca="1"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7"/>
        <v>#REF!</v>
      </c>
      <c r="AI4081" s="43" t="str">
        <f ca="1">_xll.BInterpol('Base IPCA'!$C$3:$C$13,'Base IPCA'!$E$3:$E$13,AH4081,"Cubic","Extrapolate=Linear","MultiX=Average","Skip=True","Sort=True")</f>
        <v>#N/A Invalid Parameter: Interpolation value</v>
      </c>
      <c r="AJ4081" s="43" t="str">
        <f ca="1"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7"/>
        <v>#REF!</v>
      </c>
      <c r="AI4082" s="43" t="str">
        <f ca="1">_xll.BInterpol('Base IPCA'!$C$3:$C$13,'Base IPCA'!$E$3:$E$13,AH4082,"Cubic","Extrapolate=Linear","MultiX=Average","Skip=True","Sort=True")</f>
        <v>#N/A Invalid Parameter: Interpolation value</v>
      </c>
      <c r="AJ4082" s="43" t="str">
        <f ca="1"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7"/>
        <v>#REF!</v>
      </c>
      <c r="AI4083" s="43" t="str">
        <f ca="1">_xll.BInterpol('Base IPCA'!$C$3:$C$13,'Base IPCA'!$E$3:$E$13,AH4083,"Cubic","Extrapolate=Linear","MultiX=Average","Skip=True","Sort=True")</f>
        <v>#N/A Invalid Parameter: Interpolation value</v>
      </c>
      <c r="AJ4083" s="43" t="str">
        <f ca="1"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7"/>
        <v>#REF!</v>
      </c>
      <c r="AI4084" s="43" t="str">
        <f ca="1">_xll.BInterpol('Base IPCA'!$C$3:$C$13,'Base IPCA'!$E$3:$E$13,AH4084,"Cubic","Extrapolate=Linear","MultiX=Average","Skip=True","Sort=True")</f>
        <v>#N/A Invalid Parameter: Interpolation value</v>
      </c>
      <c r="AJ4084" s="43" t="str">
        <f ca="1"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7"/>
        <v>#REF!</v>
      </c>
      <c r="AI4085" s="43" t="str">
        <f ca="1">_xll.BInterpol('Base IPCA'!$C$3:$C$13,'Base IPCA'!$E$3:$E$13,AH4085,"Cubic","Extrapolate=Linear","MultiX=Average","Skip=True","Sort=True")</f>
        <v>#N/A Invalid Parameter: Interpolation value</v>
      </c>
      <c r="AJ4085" s="43" t="str">
        <f ca="1"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7"/>
        <v>#REF!</v>
      </c>
      <c r="AI4086" s="43" t="str">
        <f ca="1">_xll.BInterpol('Base IPCA'!$C$3:$C$13,'Base IPCA'!$E$3:$E$13,AH4086,"Cubic","Extrapolate=Linear","MultiX=Average","Skip=True","Sort=True")</f>
        <v>#N/A Invalid Parameter: Interpolation value</v>
      </c>
      <c r="AJ4086" s="43" t="str">
        <f ca="1"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7"/>
        <v>#REF!</v>
      </c>
      <c r="AI4087" s="43" t="str">
        <f ca="1">_xll.BInterpol('Base IPCA'!$C$3:$C$13,'Base IPCA'!$E$3:$E$13,AH4087,"Cubic","Extrapolate=Linear","MultiX=Average","Skip=True","Sort=True")</f>
        <v>#N/A Invalid Parameter: Interpolation value</v>
      </c>
      <c r="AJ4087" s="43" t="str">
        <f ca="1"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7"/>
        <v>#REF!</v>
      </c>
      <c r="AI4088" s="43" t="str">
        <f ca="1">_xll.BInterpol('Base IPCA'!$C$3:$C$13,'Base IPCA'!$E$3:$E$13,AH4088,"Cubic","Extrapolate=Linear","MultiX=Average","Skip=True","Sort=True")</f>
        <v>#N/A Invalid Parameter: Interpolation value</v>
      </c>
      <c r="AJ4088" s="43" t="str">
        <f ca="1"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7"/>
        <v>#REF!</v>
      </c>
      <c r="AI4089" s="43" t="str">
        <f ca="1">_xll.BInterpol('Base IPCA'!$C$3:$C$13,'Base IPCA'!$E$3:$E$13,AH4089,"Cubic","Extrapolate=Linear","MultiX=Average","Skip=True","Sort=True")</f>
        <v>#N/A Invalid Parameter: Interpolation value</v>
      </c>
      <c r="AJ4089" s="43" t="str">
        <f ca="1"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7"/>
        <v>#REF!</v>
      </c>
      <c r="AI4090" s="43" t="str">
        <f ca="1">_xll.BInterpol('Base IPCA'!$C$3:$C$13,'Base IPCA'!$E$3:$E$13,AH4090,"Cubic","Extrapolate=Linear","MultiX=Average","Skip=True","Sort=True")</f>
        <v>#N/A Invalid Parameter: Interpolation value</v>
      </c>
      <c r="AJ4090" s="43" t="str">
        <f ca="1"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7"/>
        <v>#REF!</v>
      </c>
      <c r="AI4091" s="43" t="str">
        <f ca="1">_xll.BInterpol('Base IPCA'!$C$3:$C$13,'Base IPCA'!$E$3:$E$13,AH4091,"Cubic","Extrapolate=Linear","MultiX=Average","Skip=True","Sort=True")</f>
        <v>#N/A Invalid Parameter: Interpolation value</v>
      </c>
      <c r="AJ4091" s="43" t="str">
        <f ca="1"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7"/>
        <v>#REF!</v>
      </c>
      <c r="AI4092" s="43" t="str">
        <f ca="1">_xll.BInterpol('Base IPCA'!$C$3:$C$13,'Base IPCA'!$E$3:$E$13,AH4092,"Cubic","Extrapolate=Linear","MultiX=Average","Skip=True","Sort=True")</f>
        <v>#N/A Invalid Parameter: Interpolation value</v>
      </c>
      <c r="AJ4092" s="43" t="str">
        <f ca="1"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7"/>
        <v>#REF!</v>
      </c>
      <c r="AI4093" s="43" t="str">
        <f ca="1">_xll.BInterpol('Base IPCA'!$C$3:$C$13,'Base IPCA'!$E$3:$E$13,AH4093,"Cubic","Extrapolate=Linear","MultiX=Average","Skip=True","Sort=True")</f>
        <v>#N/A Invalid Parameter: Interpolation value</v>
      </c>
      <c r="AJ4093" s="43" t="str">
        <f ca="1"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7"/>
        <v>#REF!</v>
      </c>
      <c r="AI4094" s="43" t="str">
        <f ca="1">_xll.BInterpol('Base IPCA'!$C$3:$C$13,'Base IPCA'!$E$3:$E$13,AH4094,"Cubic","Extrapolate=Linear","MultiX=Average","Skip=True","Sort=True")</f>
        <v>#N/A Invalid Parameter: Interpolation value</v>
      </c>
      <c r="AJ4094" s="43" t="str">
        <f ca="1"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7"/>
        <v>#REF!</v>
      </c>
      <c r="AI4095" s="43" t="str">
        <f ca="1">_xll.BInterpol('Base IPCA'!$C$3:$C$13,'Base IPCA'!$E$3:$E$13,AH4095,"Cubic","Extrapolate=Linear","MultiX=Average","Skip=True","Sort=True")</f>
        <v>#N/A Invalid Parameter: Interpolation value</v>
      </c>
      <c r="AJ4095" s="43" t="str">
        <f ca="1"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7"/>
        <v>#REF!</v>
      </c>
      <c r="AI4096" s="43" t="str">
        <f ca="1">_xll.BInterpol('Base IPCA'!$C$3:$C$13,'Base IPCA'!$E$3:$E$13,AH4096,"Cubic","Extrapolate=Linear","MultiX=Average","Skip=True","Sort=True")</f>
        <v>#N/A Invalid Parameter: Interpolation value</v>
      </c>
      <c r="AJ4096" s="43" t="str">
        <f ca="1"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7"/>
        <v>#REF!</v>
      </c>
      <c r="AI4097" s="43" t="str">
        <f ca="1">_xll.BInterpol('Base IPCA'!$C$3:$C$13,'Base IPCA'!$E$3:$E$13,AH4097,"Cubic","Extrapolate=Linear","MultiX=Average","Skip=True","Sort=True")</f>
        <v>#N/A Invalid Parameter: Interpolation value</v>
      </c>
      <c r="AJ4097" s="43" t="str">
        <f ca="1"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7"/>
        <v>#REF!</v>
      </c>
      <c r="AI4098" s="43" t="str">
        <f ca="1">_xll.BInterpol('Base IPCA'!$C$3:$C$13,'Base IPCA'!$E$3:$E$13,AH4098,"Cubic","Extrapolate=Linear","MultiX=Average","Skip=True","Sort=True")</f>
        <v>#N/A Invalid Parameter: Interpolation value</v>
      </c>
      <c r="AJ4098" s="43" t="str">
        <f ca="1"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7"/>
        <v>#REF!</v>
      </c>
      <c r="AI4099" s="43" t="str">
        <f ca="1">_xll.BInterpol('Base IPCA'!$C$3:$C$13,'Base IPCA'!$E$3:$E$13,AH4099,"Cubic","Extrapolate=Linear","MultiX=Average","Skip=True","Sort=True")</f>
        <v>#N/A Invalid Parameter: Interpolation value</v>
      </c>
      <c r="AJ4099" s="43" t="str">
        <f ca="1"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7"/>
        <v>#REF!</v>
      </c>
      <c r="AI4100" s="43" t="str">
        <f ca="1">_xll.BInterpol('Base IPCA'!$C$3:$C$13,'Base IPCA'!$E$3:$E$13,AH4100,"Cubic","Extrapolate=Linear","MultiX=Average","Skip=True","Sort=True")</f>
        <v>#N/A Invalid Parameter: Interpolation value</v>
      </c>
      <c r="AJ4100" s="43" t="str">
        <f ca="1"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7"/>
        <v>#REF!</v>
      </c>
      <c r="AI4101" s="43" t="str">
        <f ca="1">_xll.BInterpol('Base IPCA'!$C$3:$C$13,'Base IPCA'!$E$3:$E$13,AH4101,"Cubic","Extrapolate=Linear","MultiX=Average","Skip=True","Sort=True")</f>
        <v>#N/A Invalid Parameter: Interpolation value</v>
      </c>
      <c r="AJ4101" s="43" t="str">
        <f ca="1"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8">AH4101+1</f>
        <v>#REF!</v>
      </c>
      <c r="AI4102" s="43" t="str">
        <f ca="1">_xll.BInterpol('Base IPCA'!$C$3:$C$13,'Base IPCA'!$E$3:$E$13,AH4102,"Cubic","Extrapolate=Linear","MultiX=Average","Skip=True","Sort=True")</f>
        <v>#N/A Invalid Parameter: Interpolation value</v>
      </c>
      <c r="AJ4102" s="43" t="str">
        <f ca="1"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8"/>
        <v>#REF!</v>
      </c>
      <c r="AI4103" s="43" t="str">
        <f ca="1">_xll.BInterpol('Base IPCA'!$C$3:$C$13,'Base IPCA'!$E$3:$E$13,AH4103,"Cubic","Extrapolate=Linear","MultiX=Average","Skip=True","Sort=True")</f>
        <v>#N/A Invalid Parameter: Interpolation value</v>
      </c>
      <c r="AJ4103" s="43" t="str">
        <f ca="1"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8"/>
        <v>#REF!</v>
      </c>
      <c r="AI4104" s="43" t="str">
        <f ca="1">_xll.BInterpol('Base IPCA'!$C$3:$C$13,'Base IPCA'!$E$3:$E$13,AH4104,"Cubic","Extrapolate=Linear","MultiX=Average","Skip=True","Sort=True")</f>
        <v>#N/A Invalid Parameter: Interpolation value</v>
      </c>
      <c r="AJ4104" s="43" t="str">
        <f ca="1"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8"/>
        <v>#REF!</v>
      </c>
      <c r="AI4105" s="43" t="str">
        <f ca="1">_xll.BInterpol('Base IPCA'!$C$3:$C$13,'Base IPCA'!$E$3:$E$13,AH4105,"Cubic","Extrapolate=Linear","MultiX=Average","Skip=True","Sort=True")</f>
        <v>#N/A Invalid Parameter: Interpolation value</v>
      </c>
      <c r="AJ4105" s="43" t="str">
        <f ca="1"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8"/>
        <v>#REF!</v>
      </c>
      <c r="AI4106" s="43" t="str">
        <f ca="1">_xll.BInterpol('Base IPCA'!$C$3:$C$13,'Base IPCA'!$E$3:$E$13,AH4106,"Cubic","Extrapolate=Linear","MultiX=Average","Skip=True","Sort=True")</f>
        <v>#N/A Invalid Parameter: Interpolation value</v>
      </c>
      <c r="AJ4106" s="43" t="str">
        <f ca="1"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8"/>
        <v>#REF!</v>
      </c>
      <c r="AI4107" s="43" t="str">
        <f ca="1">_xll.BInterpol('Base IPCA'!$C$3:$C$13,'Base IPCA'!$E$3:$E$13,AH4107,"Cubic","Extrapolate=Linear","MultiX=Average","Skip=True","Sort=True")</f>
        <v>#N/A Invalid Parameter: Interpolation value</v>
      </c>
      <c r="AJ4107" s="43" t="str">
        <f ca="1"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8"/>
        <v>#REF!</v>
      </c>
      <c r="AI4108" s="43" t="str">
        <f ca="1">_xll.BInterpol('Base IPCA'!$C$3:$C$13,'Base IPCA'!$E$3:$E$13,AH4108,"Cubic","Extrapolate=Linear","MultiX=Average","Skip=True","Sort=True")</f>
        <v>#N/A Invalid Parameter: Interpolation value</v>
      </c>
      <c r="AJ4108" s="43" t="str">
        <f ca="1"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8"/>
        <v>#REF!</v>
      </c>
      <c r="AI4109" s="43" t="str">
        <f ca="1">_xll.BInterpol('Base IPCA'!$C$3:$C$13,'Base IPCA'!$E$3:$E$13,AH4109,"Cubic","Extrapolate=Linear","MultiX=Average","Skip=True","Sort=True")</f>
        <v>#N/A Invalid Parameter: Interpolation value</v>
      </c>
      <c r="AJ4109" s="43" t="str">
        <f ca="1"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8"/>
        <v>#REF!</v>
      </c>
      <c r="AI4110" s="43" t="str">
        <f ca="1">_xll.BInterpol('Base IPCA'!$C$3:$C$13,'Base IPCA'!$E$3:$E$13,AH4110,"Cubic","Extrapolate=Linear","MultiX=Average","Skip=True","Sort=True")</f>
        <v>#N/A Invalid Parameter: Interpolation value</v>
      </c>
      <c r="AJ4110" s="43" t="str">
        <f ca="1"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8"/>
        <v>#REF!</v>
      </c>
      <c r="AI4111" s="43" t="str">
        <f ca="1">_xll.BInterpol('Base IPCA'!$C$3:$C$13,'Base IPCA'!$E$3:$E$13,AH4111,"Cubic","Extrapolate=Linear","MultiX=Average","Skip=True","Sort=True")</f>
        <v>#N/A Invalid Parameter: Interpolation value</v>
      </c>
      <c r="AJ4111" s="43" t="str">
        <f ca="1"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8"/>
        <v>#REF!</v>
      </c>
      <c r="AI4112" s="43" t="str">
        <f ca="1">_xll.BInterpol('Base IPCA'!$C$3:$C$13,'Base IPCA'!$E$3:$E$13,AH4112,"Cubic","Extrapolate=Linear","MultiX=Average","Skip=True","Sort=True")</f>
        <v>#N/A Invalid Parameter: Interpolation value</v>
      </c>
      <c r="AJ4112" s="43" t="str">
        <f ca="1"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8"/>
        <v>#REF!</v>
      </c>
      <c r="AI4113" s="43" t="str">
        <f ca="1">_xll.BInterpol('Base IPCA'!$C$3:$C$13,'Base IPCA'!$E$3:$E$13,AH4113,"Cubic","Extrapolate=Linear","MultiX=Average","Skip=True","Sort=True")</f>
        <v>#N/A Invalid Parameter: Interpolation value</v>
      </c>
      <c r="AJ4113" s="43" t="str">
        <f ca="1"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8"/>
        <v>#REF!</v>
      </c>
      <c r="AI4114" s="43" t="str">
        <f ca="1">_xll.BInterpol('Base IPCA'!$C$3:$C$13,'Base IPCA'!$E$3:$E$13,AH4114,"Cubic","Extrapolate=Linear","MultiX=Average","Skip=True","Sort=True")</f>
        <v>#N/A Invalid Parameter: Interpolation value</v>
      </c>
      <c r="AJ4114" s="43" t="str">
        <f ca="1"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8"/>
        <v>#REF!</v>
      </c>
      <c r="AI4115" s="43" t="str">
        <f ca="1">_xll.BInterpol('Base IPCA'!$C$3:$C$13,'Base IPCA'!$E$3:$E$13,AH4115,"Cubic","Extrapolate=Linear","MultiX=Average","Skip=True","Sort=True")</f>
        <v>#N/A Invalid Parameter: Interpolation value</v>
      </c>
      <c r="AJ4115" s="43" t="str">
        <f ca="1"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8"/>
        <v>#REF!</v>
      </c>
      <c r="AI4116" s="43" t="str">
        <f ca="1">_xll.BInterpol('Base IPCA'!$C$3:$C$13,'Base IPCA'!$E$3:$E$13,AH4116,"Cubic","Extrapolate=Linear","MultiX=Average","Skip=True","Sort=True")</f>
        <v>#N/A Invalid Parameter: Interpolation value</v>
      </c>
      <c r="AJ4116" s="43" t="str">
        <f ca="1"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8"/>
        <v>#REF!</v>
      </c>
      <c r="AI4117" s="43" t="str">
        <f ca="1">_xll.BInterpol('Base IPCA'!$C$3:$C$13,'Base IPCA'!$E$3:$E$13,AH4117,"Cubic","Extrapolate=Linear","MultiX=Average","Skip=True","Sort=True")</f>
        <v>#N/A Invalid Parameter: Interpolation value</v>
      </c>
      <c r="AJ4117" s="43" t="str">
        <f ca="1"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8"/>
        <v>#REF!</v>
      </c>
      <c r="AI4118" s="43" t="str">
        <f ca="1">_xll.BInterpol('Base IPCA'!$C$3:$C$13,'Base IPCA'!$E$3:$E$13,AH4118,"Cubic","Extrapolate=Linear","MultiX=Average","Skip=True","Sort=True")</f>
        <v>#N/A Invalid Parameter: Interpolation value</v>
      </c>
      <c r="AJ4118" s="43" t="str">
        <f ca="1"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8"/>
        <v>#REF!</v>
      </c>
      <c r="AI4119" s="43" t="str">
        <f ca="1">_xll.BInterpol('Base IPCA'!$C$3:$C$13,'Base IPCA'!$E$3:$E$13,AH4119,"Cubic","Extrapolate=Linear","MultiX=Average","Skip=True","Sort=True")</f>
        <v>#N/A Invalid Parameter: Interpolation value</v>
      </c>
      <c r="AJ4119" s="43" t="str">
        <f ca="1"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8"/>
        <v>#REF!</v>
      </c>
      <c r="AI4120" s="43" t="str">
        <f ca="1">_xll.BInterpol('Base IPCA'!$C$3:$C$13,'Base IPCA'!$E$3:$E$13,AH4120,"Cubic","Extrapolate=Linear","MultiX=Average","Skip=True","Sort=True")</f>
        <v>#N/A Invalid Parameter: Interpolation value</v>
      </c>
      <c r="AJ4120" s="43" t="str">
        <f ca="1"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8"/>
        <v>#REF!</v>
      </c>
      <c r="AI4121" s="43" t="str">
        <f ca="1">_xll.BInterpol('Base IPCA'!$C$3:$C$13,'Base IPCA'!$E$3:$E$13,AH4121,"Cubic","Extrapolate=Linear","MultiX=Average","Skip=True","Sort=True")</f>
        <v>#N/A Invalid Parameter: Interpolation value</v>
      </c>
      <c r="AJ4121" s="43" t="str">
        <f ca="1"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8"/>
        <v>#REF!</v>
      </c>
      <c r="AI4122" s="43" t="str">
        <f ca="1">_xll.BInterpol('Base IPCA'!$C$3:$C$13,'Base IPCA'!$E$3:$E$13,AH4122,"Cubic","Extrapolate=Linear","MultiX=Average","Skip=True","Sort=True")</f>
        <v>#N/A Invalid Parameter: Interpolation value</v>
      </c>
      <c r="AJ4122" s="43" t="str">
        <f ca="1"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8"/>
        <v>#REF!</v>
      </c>
      <c r="AI4123" s="43" t="str">
        <f ca="1">_xll.BInterpol('Base IPCA'!$C$3:$C$13,'Base IPCA'!$E$3:$E$13,AH4123,"Cubic","Extrapolate=Linear","MultiX=Average","Skip=True","Sort=True")</f>
        <v>#N/A Invalid Parameter: Interpolation value</v>
      </c>
      <c r="AJ4123" s="43" t="str">
        <f ca="1"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8"/>
        <v>#REF!</v>
      </c>
      <c r="AI4124" s="43" t="str">
        <f ca="1">_xll.BInterpol('Base IPCA'!$C$3:$C$13,'Base IPCA'!$E$3:$E$13,AH4124,"Cubic","Extrapolate=Linear","MultiX=Average","Skip=True","Sort=True")</f>
        <v>#N/A Invalid Parameter: Interpolation value</v>
      </c>
      <c r="AJ4124" s="43" t="str">
        <f ca="1"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8"/>
        <v>#REF!</v>
      </c>
      <c r="AI4125" s="43" t="str">
        <f ca="1">_xll.BInterpol('Base IPCA'!$C$3:$C$13,'Base IPCA'!$E$3:$E$13,AH4125,"Cubic","Extrapolate=Linear","MultiX=Average","Skip=True","Sort=True")</f>
        <v>#N/A Invalid Parameter: Interpolation value</v>
      </c>
      <c r="AJ4125" s="43" t="str">
        <f ca="1"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8"/>
        <v>#REF!</v>
      </c>
      <c r="AI4126" s="43" t="str">
        <f ca="1">_xll.BInterpol('Base IPCA'!$C$3:$C$13,'Base IPCA'!$E$3:$E$13,AH4126,"Cubic","Extrapolate=Linear","MultiX=Average","Skip=True","Sort=True")</f>
        <v>#N/A Invalid Parameter: Interpolation value</v>
      </c>
      <c r="AJ4126" s="43" t="str">
        <f ca="1"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8"/>
        <v>#REF!</v>
      </c>
      <c r="AI4127" s="43" t="str">
        <f ca="1">_xll.BInterpol('Base IPCA'!$C$3:$C$13,'Base IPCA'!$E$3:$E$13,AH4127,"Cubic","Extrapolate=Linear","MultiX=Average","Skip=True","Sort=True")</f>
        <v>#N/A Invalid Parameter: Interpolation value</v>
      </c>
      <c r="AJ4127" s="43" t="str">
        <f ca="1"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8"/>
        <v>#REF!</v>
      </c>
      <c r="AI4128" s="43" t="str">
        <f ca="1">_xll.BInterpol('Base IPCA'!$C$3:$C$13,'Base IPCA'!$E$3:$E$13,AH4128,"Cubic","Extrapolate=Linear","MultiX=Average","Skip=True","Sort=True")</f>
        <v>#N/A Invalid Parameter: Interpolation value</v>
      </c>
      <c r="AJ4128" s="43" t="str">
        <f ca="1"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8"/>
        <v>#REF!</v>
      </c>
      <c r="AI4129" s="43" t="str">
        <f ca="1">_xll.BInterpol('Base IPCA'!$C$3:$C$13,'Base IPCA'!$E$3:$E$13,AH4129,"Cubic","Extrapolate=Linear","MultiX=Average","Skip=True","Sort=True")</f>
        <v>#N/A Invalid Parameter: Interpolation value</v>
      </c>
      <c r="AJ4129" s="43" t="str">
        <f ca="1"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8"/>
        <v>#REF!</v>
      </c>
      <c r="AI4130" s="43" t="str">
        <f ca="1">_xll.BInterpol('Base IPCA'!$C$3:$C$13,'Base IPCA'!$E$3:$E$13,AH4130,"Cubic","Extrapolate=Linear","MultiX=Average","Skip=True","Sort=True")</f>
        <v>#N/A Invalid Parameter: Interpolation value</v>
      </c>
      <c r="AJ4130" s="43" t="str">
        <f ca="1"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8"/>
        <v>#REF!</v>
      </c>
      <c r="AI4131" s="43" t="str">
        <f ca="1">_xll.BInterpol('Base IPCA'!$C$3:$C$13,'Base IPCA'!$E$3:$E$13,AH4131,"Cubic","Extrapolate=Linear","MultiX=Average","Skip=True","Sort=True")</f>
        <v>#N/A Invalid Parameter: Interpolation value</v>
      </c>
      <c r="AJ4131" s="43" t="str">
        <f ca="1"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8"/>
        <v>#REF!</v>
      </c>
      <c r="AI4132" s="43" t="str">
        <f ca="1">_xll.BInterpol('Base IPCA'!$C$3:$C$13,'Base IPCA'!$E$3:$E$13,AH4132,"Cubic","Extrapolate=Linear","MultiX=Average","Skip=True","Sort=True")</f>
        <v>#N/A Invalid Parameter: Interpolation value</v>
      </c>
      <c r="AJ4132" s="43" t="str">
        <f ca="1"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8"/>
        <v>#REF!</v>
      </c>
      <c r="AI4133" s="43" t="str">
        <f ca="1">_xll.BInterpol('Base IPCA'!$C$3:$C$13,'Base IPCA'!$E$3:$E$13,AH4133,"Cubic","Extrapolate=Linear","MultiX=Average","Skip=True","Sort=True")</f>
        <v>#N/A Invalid Parameter: Interpolation value</v>
      </c>
      <c r="AJ4133" s="43" t="str">
        <f ca="1"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8"/>
        <v>#REF!</v>
      </c>
      <c r="AI4134" s="43" t="str">
        <f ca="1">_xll.BInterpol('Base IPCA'!$C$3:$C$13,'Base IPCA'!$E$3:$E$13,AH4134,"Cubic","Extrapolate=Linear","MultiX=Average","Skip=True","Sort=True")</f>
        <v>#N/A Invalid Parameter: Interpolation value</v>
      </c>
      <c r="AJ4134" s="43" t="str">
        <f ca="1"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8"/>
        <v>#REF!</v>
      </c>
      <c r="AI4135" s="43" t="str">
        <f ca="1">_xll.BInterpol('Base IPCA'!$C$3:$C$13,'Base IPCA'!$E$3:$E$13,AH4135,"Cubic","Extrapolate=Linear","MultiX=Average","Skip=True","Sort=True")</f>
        <v>#N/A Invalid Parameter: Interpolation value</v>
      </c>
      <c r="AJ4135" s="43" t="str">
        <f ca="1"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8"/>
        <v>#REF!</v>
      </c>
      <c r="AI4136" s="43" t="str">
        <f ca="1">_xll.BInterpol('Base IPCA'!$C$3:$C$13,'Base IPCA'!$E$3:$E$13,AH4136,"Cubic","Extrapolate=Linear","MultiX=Average","Skip=True","Sort=True")</f>
        <v>#N/A Invalid Parameter: Interpolation value</v>
      </c>
      <c r="AJ4136" s="43" t="str">
        <f ca="1"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8"/>
        <v>#REF!</v>
      </c>
      <c r="AI4137" s="43" t="str">
        <f ca="1">_xll.BInterpol('Base IPCA'!$C$3:$C$13,'Base IPCA'!$E$3:$E$13,AH4137,"Cubic","Extrapolate=Linear","MultiX=Average","Skip=True","Sort=True")</f>
        <v>#N/A Invalid Parameter: Interpolation value</v>
      </c>
      <c r="AJ4137" s="43" t="str">
        <f ca="1"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8"/>
        <v>#REF!</v>
      </c>
      <c r="AI4138" s="43" t="str">
        <f ca="1">_xll.BInterpol('Base IPCA'!$C$3:$C$13,'Base IPCA'!$E$3:$E$13,AH4138,"Cubic","Extrapolate=Linear","MultiX=Average","Skip=True","Sort=True")</f>
        <v>#N/A Invalid Parameter: Interpolation value</v>
      </c>
      <c r="AJ4138" s="43" t="str">
        <f ca="1"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8"/>
        <v>#REF!</v>
      </c>
      <c r="AI4139" s="43" t="str">
        <f ca="1">_xll.BInterpol('Base IPCA'!$C$3:$C$13,'Base IPCA'!$E$3:$E$13,AH4139,"Cubic","Extrapolate=Linear","MultiX=Average","Skip=True","Sort=True")</f>
        <v>#N/A Invalid Parameter: Interpolation value</v>
      </c>
      <c r="AJ4139" s="43" t="str">
        <f ca="1"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8"/>
        <v>#REF!</v>
      </c>
      <c r="AI4140" s="43" t="str">
        <f ca="1">_xll.BInterpol('Base IPCA'!$C$3:$C$13,'Base IPCA'!$E$3:$E$13,AH4140,"Cubic","Extrapolate=Linear","MultiX=Average","Skip=True","Sort=True")</f>
        <v>#N/A Invalid Parameter: Interpolation value</v>
      </c>
      <c r="AJ4140" s="43" t="str">
        <f ca="1"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8"/>
        <v>#REF!</v>
      </c>
      <c r="AI4141" s="43" t="str">
        <f ca="1">_xll.BInterpol('Base IPCA'!$C$3:$C$13,'Base IPCA'!$E$3:$E$13,AH4141,"Cubic","Extrapolate=Linear","MultiX=Average","Skip=True","Sort=True")</f>
        <v>#N/A Invalid Parameter: Interpolation value</v>
      </c>
      <c r="AJ4141" s="43" t="str">
        <f ca="1"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8"/>
        <v>#REF!</v>
      </c>
      <c r="AI4142" s="43" t="str">
        <f ca="1">_xll.BInterpol('Base IPCA'!$C$3:$C$13,'Base IPCA'!$E$3:$E$13,AH4142,"Cubic","Extrapolate=Linear","MultiX=Average","Skip=True","Sort=True")</f>
        <v>#N/A Invalid Parameter: Interpolation value</v>
      </c>
      <c r="AJ4142" s="43" t="str">
        <f ca="1"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8"/>
        <v>#REF!</v>
      </c>
      <c r="AI4143" s="43" t="str">
        <f ca="1">_xll.BInterpol('Base IPCA'!$C$3:$C$13,'Base IPCA'!$E$3:$E$13,AH4143,"Cubic","Extrapolate=Linear","MultiX=Average","Skip=True","Sort=True")</f>
        <v>#N/A Invalid Parameter: Interpolation value</v>
      </c>
      <c r="AJ4143" s="43" t="str">
        <f ca="1"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8"/>
        <v>#REF!</v>
      </c>
      <c r="AI4144" s="43" t="str">
        <f ca="1">_xll.BInterpol('Base IPCA'!$C$3:$C$13,'Base IPCA'!$E$3:$E$13,AH4144,"Cubic","Extrapolate=Linear","MultiX=Average","Skip=True","Sort=True")</f>
        <v>#N/A Invalid Parameter: Interpolation value</v>
      </c>
      <c r="AJ4144" s="43" t="str">
        <f ca="1"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8"/>
        <v>#REF!</v>
      </c>
      <c r="AI4145" s="43" t="str">
        <f ca="1">_xll.BInterpol('Base IPCA'!$C$3:$C$13,'Base IPCA'!$E$3:$E$13,AH4145,"Cubic","Extrapolate=Linear","MultiX=Average","Skip=True","Sort=True")</f>
        <v>#N/A Invalid Parameter: Interpolation value</v>
      </c>
      <c r="AJ4145" s="43" t="str">
        <f ca="1"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8"/>
        <v>#REF!</v>
      </c>
      <c r="AI4146" s="43" t="str">
        <f ca="1">_xll.BInterpol('Base IPCA'!$C$3:$C$13,'Base IPCA'!$E$3:$E$13,AH4146,"Cubic","Extrapolate=Linear","MultiX=Average","Skip=True","Sort=True")</f>
        <v>#N/A Invalid Parameter: Interpolation value</v>
      </c>
      <c r="AJ4146" s="43" t="str">
        <f ca="1"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8"/>
        <v>#REF!</v>
      </c>
      <c r="AI4147" s="43" t="str">
        <f ca="1">_xll.BInterpol('Base IPCA'!$C$3:$C$13,'Base IPCA'!$E$3:$E$13,AH4147,"Cubic","Extrapolate=Linear","MultiX=Average","Skip=True","Sort=True")</f>
        <v>#N/A Invalid Parameter: Interpolation value</v>
      </c>
      <c r="AJ4147" s="43" t="str">
        <f ca="1"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8"/>
        <v>#REF!</v>
      </c>
      <c r="AI4148" s="43" t="str">
        <f ca="1">_xll.BInterpol('Base IPCA'!$C$3:$C$13,'Base IPCA'!$E$3:$E$13,AH4148,"Cubic","Extrapolate=Linear","MultiX=Average","Skip=True","Sort=True")</f>
        <v>#N/A Invalid Parameter: Interpolation value</v>
      </c>
      <c r="AJ4148" s="43" t="str">
        <f ca="1"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8"/>
        <v>#REF!</v>
      </c>
      <c r="AI4149" s="43" t="str">
        <f ca="1">_xll.BInterpol('Base IPCA'!$C$3:$C$13,'Base IPCA'!$E$3:$E$13,AH4149,"Cubic","Extrapolate=Linear","MultiX=Average","Skip=True","Sort=True")</f>
        <v>#N/A Invalid Parameter: Interpolation value</v>
      </c>
      <c r="AJ4149" s="43" t="str">
        <f ca="1"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8"/>
        <v>#REF!</v>
      </c>
      <c r="AI4150" s="43" t="str">
        <f ca="1">_xll.BInterpol('Base IPCA'!$C$3:$C$13,'Base IPCA'!$E$3:$E$13,AH4150,"Cubic","Extrapolate=Linear","MultiX=Average","Skip=True","Sort=True")</f>
        <v>#N/A Invalid Parameter: Interpolation value</v>
      </c>
      <c r="AJ4150" s="43" t="str">
        <f ca="1"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8"/>
        <v>#REF!</v>
      </c>
      <c r="AI4151" s="43" t="str">
        <f ca="1">_xll.BInterpol('Base IPCA'!$C$3:$C$13,'Base IPCA'!$E$3:$E$13,AH4151,"Cubic","Extrapolate=Linear","MultiX=Average","Skip=True","Sort=True")</f>
        <v>#N/A Invalid Parameter: Interpolation value</v>
      </c>
      <c r="AJ4151" s="43" t="str">
        <f ca="1"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8"/>
        <v>#REF!</v>
      </c>
      <c r="AI4152" s="43" t="str">
        <f ca="1">_xll.BInterpol('Base IPCA'!$C$3:$C$13,'Base IPCA'!$E$3:$E$13,AH4152,"Cubic","Extrapolate=Linear","MultiX=Average","Skip=True","Sort=True")</f>
        <v>#N/A Invalid Parameter: Interpolation value</v>
      </c>
      <c r="AJ4152" s="43" t="str">
        <f ca="1"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8"/>
        <v>#REF!</v>
      </c>
      <c r="AI4153" s="43" t="str">
        <f ca="1">_xll.BInterpol('Base IPCA'!$C$3:$C$13,'Base IPCA'!$E$3:$E$13,AH4153,"Cubic","Extrapolate=Linear","MultiX=Average","Skip=True","Sort=True")</f>
        <v>#N/A Invalid Parameter: Interpolation value</v>
      </c>
      <c r="AJ4153" s="43" t="str">
        <f ca="1"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8"/>
        <v>#REF!</v>
      </c>
      <c r="AI4154" s="43" t="str">
        <f ca="1">_xll.BInterpol('Base IPCA'!$C$3:$C$13,'Base IPCA'!$E$3:$E$13,AH4154,"Cubic","Extrapolate=Linear","MultiX=Average","Skip=True","Sort=True")</f>
        <v>#N/A Invalid Parameter: Interpolation value</v>
      </c>
      <c r="AJ4154" s="43" t="str">
        <f ca="1"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8"/>
        <v>#REF!</v>
      </c>
      <c r="AI4155" s="43" t="str">
        <f ca="1">_xll.BInterpol('Base IPCA'!$C$3:$C$13,'Base IPCA'!$E$3:$E$13,AH4155,"Cubic","Extrapolate=Linear","MultiX=Average","Skip=True","Sort=True")</f>
        <v>#N/A Invalid Parameter: Interpolation value</v>
      </c>
      <c r="AJ4155" s="43" t="str">
        <f ca="1"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8"/>
        <v>#REF!</v>
      </c>
      <c r="AI4156" s="43" t="str">
        <f ca="1">_xll.BInterpol('Base IPCA'!$C$3:$C$13,'Base IPCA'!$E$3:$E$13,AH4156,"Cubic","Extrapolate=Linear","MultiX=Average","Skip=True","Sort=True")</f>
        <v>#N/A Invalid Parameter: Interpolation value</v>
      </c>
      <c r="AJ4156" s="43" t="str">
        <f ca="1"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8"/>
        <v>#REF!</v>
      </c>
      <c r="AI4157" s="43" t="str">
        <f ca="1">_xll.BInterpol('Base IPCA'!$C$3:$C$13,'Base IPCA'!$E$3:$E$13,AH4157,"Cubic","Extrapolate=Linear","MultiX=Average","Skip=True","Sort=True")</f>
        <v>#N/A Invalid Parameter: Interpolation value</v>
      </c>
      <c r="AJ4157" s="43" t="str">
        <f ca="1"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8"/>
        <v>#REF!</v>
      </c>
      <c r="AI4158" s="43" t="str">
        <f ca="1">_xll.BInterpol('Base IPCA'!$C$3:$C$13,'Base IPCA'!$E$3:$E$13,AH4158,"Cubic","Extrapolate=Linear","MultiX=Average","Skip=True","Sort=True")</f>
        <v>#N/A Invalid Parameter: Interpolation value</v>
      </c>
      <c r="AJ4158" s="43" t="str">
        <f ca="1"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8"/>
        <v>#REF!</v>
      </c>
      <c r="AI4159" s="43" t="str">
        <f ca="1">_xll.BInterpol('Base IPCA'!$C$3:$C$13,'Base IPCA'!$E$3:$E$13,AH4159,"Cubic","Extrapolate=Linear","MultiX=Average","Skip=True","Sort=True")</f>
        <v>#N/A Invalid Parameter: Interpolation value</v>
      </c>
      <c r="AJ4159" s="43" t="str">
        <f ca="1"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8"/>
        <v>#REF!</v>
      </c>
      <c r="AI4160" s="43" t="str">
        <f ca="1"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8"/>
        <v>#REF!</v>
      </c>
      <c r="AI4161" s="43" t="str">
        <f ca="1">_xll.BInterpol('Base IPCA'!$C$3:$C$13,'Base IPCA'!$E$3:$E$13,AH4161,"Cubic","Extrapolate=Linear","MultiX=Average","Skip=True","Sort=True")</f>
        <v>#N/A Invalid Parameter: Interpolation value</v>
      </c>
      <c r="AJ4161" s="43" t="str">
        <f ca="1"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8"/>
        <v>#REF!</v>
      </c>
      <c r="AI4162" s="43" t="str">
        <f ca="1">_xll.BInterpol('Base IPCA'!$C$3:$C$13,'Base IPCA'!$E$3:$E$13,AH4162,"Cubic","Extrapolate=Linear","MultiX=Average","Skip=True","Sort=True")</f>
        <v>#N/A Invalid Parameter: Interpolation value</v>
      </c>
      <c r="AJ4162" s="43" t="str">
        <f ca="1"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8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 ca="1"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8"/>
        <v>#REF!</v>
      </c>
      <c r="AI4164" s="43" t="str">
        <f ca="1"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8"/>
        <v>#REF!</v>
      </c>
      <c r="AI4165" s="43" t="str">
        <f ca="1">_xll.BInterpol('Base IPCA'!$C$3:$C$13,'Base IPCA'!$E$3:$E$13,AH4165,"Cubic","Extrapolate=Linear","MultiX=Average","Skip=True","Sort=True")</f>
        <v>#N/A Invalid Parameter: Interpolation value</v>
      </c>
      <c r="AJ4165" s="43" t="str">
        <f ca="1"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9">AH4165+1</f>
        <v>#REF!</v>
      </c>
      <c r="AI4166" s="43" t="str">
        <f ca="1">_xll.BInterpol('Base IPCA'!$C$3:$C$13,'Base IPCA'!$E$3:$E$13,AH4166,"Cubic","Extrapolate=Linear","MultiX=Average","Skip=True","Sort=True")</f>
        <v>#N/A Invalid Parameter: Interpolation value</v>
      </c>
      <c r="AJ4166" s="43" t="str">
        <f ca="1"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9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 ca="1"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9"/>
        <v>#REF!</v>
      </c>
      <c r="AI4168" s="43" t="str">
        <f ca="1"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9"/>
        <v>#REF!</v>
      </c>
      <c r="AI4169" s="43" t="str">
        <f ca="1">_xll.BInterpol('Base IPCA'!$C$3:$C$13,'Base IPCA'!$E$3:$E$13,AH4169,"Cubic","Extrapolate=Linear","MultiX=Average","Skip=True","Sort=True")</f>
        <v>#N/A Invalid Parameter: Interpolation value</v>
      </c>
      <c r="AJ4169" s="43" t="str">
        <f ca="1"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9"/>
        <v>#REF!</v>
      </c>
      <c r="AI4170" s="43" t="str">
        <f ca="1">_xll.BInterpol('Base IPCA'!$C$3:$C$13,'Base IPCA'!$E$3:$E$13,AH4170,"Cubic","Extrapolate=Linear","MultiX=Average","Skip=True","Sort=True")</f>
        <v>#N/A Invalid Parameter: Interpolation value</v>
      </c>
      <c r="AJ4170" s="43" t="str">
        <f ca="1"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9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 ca="1"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9"/>
        <v>#REF!</v>
      </c>
      <c r="AI4172" s="43" t="str">
        <f ca="1"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9"/>
        <v>#REF!</v>
      </c>
      <c r="AI4173" s="43" t="str">
        <f ca="1">_xll.BInterpol('Base IPCA'!$C$3:$C$13,'Base IPCA'!$E$3:$E$13,AH4173,"Cubic","Extrapolate=Linear","MultiX=Average","Skip=True","Sort=True")</f>
        <v>#N/A Invalid Parameter: Interpolation value</v>
      </c>
      <c r="AJ4173" s="43" t="str">
        <f ca="1"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9"/>
        <v>#REF!</v>
      </c>
      <c r="AI4174" s="43" t="str">
        <f ca="1">_xll.BInterpol('Base IPCA'!$C$3:$C$13,'Base IPCA'!$E$3:$E$13,AH4174,"Cubic","Extrapolate=Linear","MultiX=Average","Skip=True","Sort=True")</f>
        <v>#N/A Invalid Parameter: Interpolation value</v>
      </c>
      <c r="AJ4174" s="43" t="str">
        <f ca="1"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9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 ca="1"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9"/>
        <v>#REF!</v>
      </c>
      <c r="AI4176" s="43" t="str">
        <f ca="1">_xll.BInterpol('Base IPCA'!$C$3:$C$13,'Base IPCA'!$E$3:$E$13,AH4176,"Cubic","Extrapolate=Linear","MultiX=Average","Skip=True","Sort=True")</f>
        <v>#N/A Invalid Parameter: Interpolation value</v>
      </c>
      <c r="AJ4176" s="43" t="str">
        <f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9"/>
        <v>#REF!</v>
      </c>
      <c r="AI4177" s="43" t="str">
        <f ca="1">_xll.BInterpol('Base IPCA'!$C$3:$C$13,'Base IPCA'!$E$3:$E$13,AH4177,"Cubic","Extrapolate=Linear","MultiX=Average","Skip=True","Sort=True")</f>
        <v>#N/A Invalid Parameter: Interpolation value</v>
      </c>
      <c r="AJ4177" s="43" t="str">
        <f ca="1"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9"/>
        <v>#REF!</v>
      </c>
      <c r="AI4178" s="43" t="str">
        <f ca="1">_xll.BInterpol('Base IPCA'!$C$3:$C$13,'Base IPCA'!$E$3:$E$13,AH4178,"Cubic","Extrapolate=Linear","MultiX=Average","Skip=True","Sort=True")</f>
        <v>#N/A Invalid Parameter: Interpolation value</v>
      </c>
      <c r="AJ4178" s="43" t="str">
        <f ca="1"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9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 ca="1"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9"/>
        <v>#REF!</v>
      </c>
      <c r="AI4180" s="43" t="str">
        <f ca="1"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9"/>
        <v>#REF!</v>
      </c>
      <c r="AI4181" s="43" t="str">
        <f ca="1">_xll.BInterpol('Base IPCA'!$C$3:$C$13,'Base IPCA'!$E$3:$E$13,AH4181,"Cubic","Extrapolate=Linear","MultiX=Average","Skip=True","Sort=True")</f>
        <v>#N/A Invalid Parameter: Interpolation value</v>
      </c>
      <c r="AJ4181" s="43" t="str">
        <f ca="1"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9"/>
        <v>#REF!</v>
      </c>
      <c r="AI4182" s="43" t="str">
        <f ca="1">_xll.BInterpol('Base IPCA'!$C$3:$C$13,'Base IPCA'!$E$3:$E$13,AH4182,"Cubic","Extrapolate=Linear","MultiX=Average","Skip=True","Sort=True")</f>
        <v>#N/A Invalid Parameter: Interpolation value</v>
      </c>
      <c r="AJ4182" s="43" t="str">
        <f ca="1"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9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 ca="1"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9"/>
        <v>#REF!</v>
      </c>
      <c r="AI4184" s="43" t="str">
        <f ca="1"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9"/>
        <v>#REF!</v>
      </c>
      <c r="AI4185" s="43" t="str">
        <f ca="1">_xll.BInterpol('Base IPCA'!$C$3:$C$13,'Base IPCA'!$E$3:$E$13,AH4185,"Cubic","Extrapolate=Linear","MultiX=Average","Skip=True","Sort=True")</f>
        <v>#N/A Invalid Parameter: Interpolation value</v>
      </c>
      <c r="AJ4185" s="43" t="str">
        <f ca="1"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9"/>
        <v>#REF!</v>
      </c>
      <c r="AI4186" s="43" t="str">
        <f ca="1">_xll.BInterpol('Base IPCA'!$C$3:$C$13,'Base IPCA'!$E$3:$E$13,AH4186,"Cubic","Extrapolate=Linear","MultiX=Average","Skip=True","Sort=True")</f>
        <v>#N/A Invalid Parameter: Interpolation value</v>
      </c>
      <c r="AJ4186" s="43" t="str">
        <f ca="1"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9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 ca="1"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9"/>
        <v>#REF!</v>
      </c>
      <c r="AI4188" s="43" t="str">
        <f ca="1"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9"/>
        <v>#REF!</v>
      </c>
      <c r="AI4189" s="43" t="str">
        <f ca="1">_xll.BInterpol('Base IPCA'!$C$3:$C$13,'Base IPCA'!$E$3:$E$13,AH4189,"Cubic","Extrapolate=Linear","MultiX=Average","Skip=True","Sort=True")</f>
        <v>#N/A Invalid Parameter: Interpolation value</v>
      </c>
      <c r="AJ4189" s="43" t="str">
        <f ca="1"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9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 ca="1"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9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9"/>
        <v>#REF!</v>
      </c>
      <c r="AI4192" s="43" t="str">
        <f ca="1"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9"/>
        <v>#REF!</v>
      </c>
      <c r="AI4193" s="43" t="str">
        <f ca="1">_xll.BInterpol('Base IPCA'!$C$3:$C$13,'Base IPCA'!$E$3:$E$13,AH4193,"Cubic","Extrapolate=Linear","MultiX=Average","Skip=True","Sort=True")</f>
        <v>#N/A Invalid Parameter: Interpolation value</v>
      </c>
      <c r="AJ4193" s="43" t="str">
        <f ca="1"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9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 ca="1"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9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9"/>
        <v>#REF!</v>
      </c>
      <c r="AI4196" s="43" t="str">
        <f ca="1"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9"/>
        <v>#REF!</v>
      </c>
      <c r="AI4197" s="43" t="str">
        <f ca="1">_xll.BInterpol('Base IPCA'!$C$3:$C$13,'Base IPCA'!$E$3:$E$13,AH4197,"Cubic","Extrapolate=Linear","MultiX=Average","Skip=True","Sort=True")</f>
        <v>#N/A Invalid Parameter: Interpolation value</v>
      </c>
      <c r="AJ4197" s="43" t="str">
        <f ca="1"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9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 ca="1"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9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9"/>
        <v>#REF!</v>
      </c>
      <c r="AI4200" s="43" t="str">
        <f ca="1"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9"/>
        <v>#REF!</v>
      </c>
      <c r="AI4201" s="43" t="str">
        <f ca="1">_xll.BInterpol('Base IPCA'!$C$3:$C$13,'Base IPCA'!$E$3:$E$13,AH4201,"Cubic","Extrapolate=Linear","MultiX=Average","Skip=True","Sort=True")</f>
        <v>#N/A Invalid Parameter: Interpolation value</v>
      </c>
      <c r="AJ4201" s="43" t="str">
        <f ca="1"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9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 ca="1"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9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9"/>
        <v>#REF!</v>
      </c>
      <c r="AI4204" s="43" t="str">
        <f ca="1"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9"/>
        <v>#REF!</v>
      </c>
      <c r="AI4205" s="43" t="str">
        <f ca="1">_xll.BInterpol('Base IPCA'!$C$3:$C$13,'Base IPCA'!$E$3:$E$13,AH4205,"Cubic","Extrapolate=Linear","MultiX=Average","Skip=True","Sort=True")</f>
        <v>#N/A Invalid Parameter: Interpolation value</v>
      </c>
      <c r="AJ4205" s="43" t="str">
        <f ca="1"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9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 ca="1"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9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9"/>
        <v>#REF!</v>
      </c>
      <c r="AI4208" s="43" t="str">
        <f ca="1"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9"/>
        <v>#REF!</v>
      </c>
      <c r="AI4209" s="43" t="str">
        <f ca="1">_xll.BInterpol('Base IPCA'!$C$3:$C$13,'Base IPCA'!$E$3:$E$13,AH4209,"Cubic","Extrapolate=Linear","MultiX=Average","Skip=True","Sort=True")</f>
        <v>#N/A Invalid Parameter: Interpolation value</v>
      </c>
      <c r="AJ4209" s="43" t="str">
        <f ca="1"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9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 ca="1"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9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9"/>
        <v>#REF!</v>
      </c>
      <c r="AI4212" s="43" t="str">
        <f ca="1"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9"/>
        <v>#REF!</v>
      </c>
      <c r="AI4213" s="43" t="str">
        <f ca="1">_xll.BInterpol('Base IPCA'!$C$3:$C$13,'Base IPCA'!$E$3:$E$13,AH4213,"Cubic","Extrapolate=Linear","MultiX=Average","Skip=True","Sort=True")</f>
        <v>#N/A Invalid Parameter: Interpolation value</v>
      </c>
      <c r="AJ4213" s="43" t="str">
        <f ca="1"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9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 ca="1"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9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9"/>
        <v>#REF!</v>
      </c>
      <c r="AI4216" s="43" t="str">
        <f ca="1"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9"/>
        <v>#REF!</v>
      </c>
      <c r="AI4217" s="43" t="str">
        <f ca="1">_xll.BInterpol('Base IPCA'!$C$3:$C$13,'Base IPCA'!$E$3:$E$13,AH4217,"Cubic","Extrapolate=Linear","MultiX=Average","Skip=True","Sort=True")</f>
        <v>#N/A Invalid Parameter: Interpolation value</v>
      </c>
      <c r="AJ4217" s="43" t="str">
        <f ca="1"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9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 ca="1"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9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9"/>
        <v>#REF!</v>
      </c>
      <c r="AI4220" s="43" t="str">
        <f ca="1"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9"/>
        <v>#REF!</v>
      </c>
      <c r="AI4221" s="43" t="str">
        <f ca="1">_xll.BInterpol('Base IPCA'!$C$3:$C$13,'Base IPCA'!$E$3:$E$13,AH4221,"Cubic","Extrapolate=Linear","MultiX=Average","Skip=True","Sort=True")</f>
        <v>#N/A Invalid Parameter: Interpolation value</v>
      </c>
      <c r="AJ4221" s="43" t="str">
        <f ca="1"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9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 ca="1"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9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9"/>
        <v>#REF!</v>
      </c>
      <c r="AI4224" s="43" t="str">
        <f ca="1"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9"/>
        <v>#REF!</v>
      </c>
      <c r="AI4225" s="43" t="str">
        <f ca="1">_xll.BInterpol('Base IPCA'!$C$3:$C$13,'Base IPCA'!$E$3:$E$13,AH4225,"Cubic","Extrapolate=Linear","MultiX=Average","Skip=True","Sort=True")</f>
        <v>#N/A Invalid Parameter: Interpolation value</v>
      </c>
      <c r="AJ4225" s="43" t="str">
        <f ca="1"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9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 ca="1"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9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9"/>
        <v>#REF!</v>
      </c>
      <c r="AI4228" s="43" t="str">
        <f ca="1"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9"/>
        <v>#REF!</v>
      </c>
      <c r="AI4229" s="43" t="str">
        <f ca="1">_xll.BInterpol('Base IPCA'!$C$3:$C$13,'Base IPCA'!$E$3:$E$13,AH4229,"Cubic","Extrapolate=Linear","MultiX=Average","Skip=True","Sort=True")</f>
        <v>#N/A Invalid Parameter: Interpolation value</v>
      </c>
      <c r="AJ4229" s="43" t="str">
        <f ca="1"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60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 ca="1"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60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60"/>
        <v>#REF!</v>
      </c>
      <c r="AI4232" s="43" t="str">
        <f ca="1"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60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 ca="1"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60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60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60"/>
        <v>#REF!</v>
      </c>
      <c r="AI4236" s="43" t="str">
        <f ca="1"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60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 ca="1"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60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60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60"/>
        <v>#REF!</v>
      </c>
      <c r="AI4240" s="43" t="str">
        <f ca="1">_xll.BInterpol('Base IPCA'!$C$3:$C$13,'Base IPCA'!$E$3:$E$13,AH4240,"Cubic","Extrapolate=Linear","MultiX=Average","Skip=True","Sort=True")</f>
        <v>#N/A Invalid Parameter: Interpolation value</v>
      </c>
      <c r="AJ4240" s="43" t="str">
        <f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60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 ca="1"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60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60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60"/>
        <v>#REF!</v>
      </c>
      <c r="AI4244" s="43" t="str">
        <f ca="1"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60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 ca="1"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60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60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60"/>
        <v>#REF!</v>
      </c>
      <c r="AI4248" s="43" t="str">
        <f ca="1"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60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 ca="1"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60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60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60"/>
        <v>#REF!</v>
      </c>
      <c r="AI4252" s="43" t="str">
        <f ca="1"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60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 ca="1"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60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60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60"/>
        <v>#REF!</v>
      </c>
      <c r="AI4256" s="43" t="str">
        <f ca="1"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60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 ca="1"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60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60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60"/>
        <v>#REF!</v>
      </c>
      <c r="AI4260" s="43" t="str">
        <f ca="1"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60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 ca="1"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60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60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60"/>
        <v>#REF!</v>
      </c>
      <c r="AI4264" s="43" t="str">
        <f ca="1"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60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 ca="1"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60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60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60"/>
        <v>#REF!</v>
      </c>
      <c r="AI4268" s="43" t="str">
        <f ca="1"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60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 ca="1"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60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60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60"/>
        <v>#REF!</v>
      </c>
      <c r="AI4272" s="43" t="str">
        <f ca="1">_xll.BInterpol('Base IPCA'!$C$3:$C$13,'Base IPCA'!$E$3:$E$13,AH4272,"Cubic","Extrapolate=Linear","MultiX=Average","Skip=True","Sort=True")</f>
        <v>#N/A Invalid Parameter: Interpolation value</v>
      </c>
      <c r="AJ4272" s="43" t="str">
        <f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60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 ca="1"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60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60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60"/>
        <v>#REF!</v>
      </c>
      <c r="AI4276" s="43" t="str">
        <f ca="1"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60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 ca="1"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60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60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60"/>
        <v>#REF!</v>
      </c>
      <c r="AI4280" s="43" t="str">
        <f ca="1"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60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 ca="1"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60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60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60"/>
        <v>#REF!</v>
      </c>
      <c r="AI4284" s="43" t="str">
        <f ca="1"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60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 ca="1"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60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60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60"/>
        <v>#REF!</v>
      </c>
      <c r="AI4288" s="43" t="str">
        <f ca="1"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60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 ca="1"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60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60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60"/>
        <v>#REF!</v>
      </c>
      <c r="AI4292" s="43" t="str">
        <f ca="1"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60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 ca="1"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1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1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1"/>
        <v>#REF!</v>
      </c>
      <c r="AI4296" s="43" t="str">
        <f ca="1"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1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 ca="1"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1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1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1"/>
        <v>#REF!</v>
      </c>
      <c r="AI4300" s="43" t="str">
        <f ca="1"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1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 ca="1"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1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1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1"/>
        <v>#REF!</v>
      </c>
      <c r="AI4304" s="43" t="str">
        <f ca="1"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1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 ca="1"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1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1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1"/>
        <v>#REF!</v>
      </c>
      <c r="AI4308" s="43" t="str">
        <f ca="1">_xll.BInterpol('Base IPCA'!$C$3:$C$13,'Base IPCA'!$E$3:$E$13,AH4308,"Cubic","Extrapolate=Linear","MultiX=Average","Skip=True","Sort=True")</f>
        <v>#N/A Invalid Parameter: Interpolation value</v>
      </c>
      <c r="AJ4308" s="43" t="str">
        <f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1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 ca="1"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1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1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1"/>
        <v>#REF!</v>
      </c>
      <c r="AI4312" s="43" t="str">
        <f ca="1"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1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 ca="1"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1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1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1"/>
        <v>#REF!</v>
      </c>
      <c r="AI4316" s="43" t="str">
        <f ca="1"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1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 ca="1"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1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1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1"/>
        <v>#REF!</v>
      </c>
      <c r="AI4320" s="43" t="str">
        <f ca="1"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1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 ca="1"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1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1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1"/>
        <v>#REF!</v>
      </c>
      <c r="AI4324" s="43" t="str">
        <f ca="1"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1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 ca="1"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1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1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1"/>
        <v>#REF!</v>
      </c>
      <c r="AI4328" s="43" t="str">
        <f ca="1"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1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 ca="1"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1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1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1"/>
        <v>#REF!</v>
      </c>
      <c r="AI4332" s="43" t="str">
        <f ca="1"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1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 ca="1"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1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1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1"/>
        <v>#REF!</v>
      </c>
      <c r="AI4336" s="43" t="str">
        <f ca="1"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1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 ca="1"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1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1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1"/>
        <v>#REF!</v>
      </c>
      <c r="AI4340" s="43" t="str">
        <f ca="1"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1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 ca="1"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1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1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1"/>
        <v>#REF!</v>
      </c>
      <c r="AI4344" s="43" t="str">
        <f ca="1"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1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 ca="1"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1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1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1"/>
        <v>#REF!</v>
      </c>
      <c r="AI4348" s="43" t="str">
        <f ca="1"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1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 ca="1"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1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1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1"/>
        <v>#REF!</v>
      </c>
      <c r="AI4352" s="43" t="str">
        <f ca="1"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1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 ca="1"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1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1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1"/>
        <v>#REF!</v>
      </c>
      <c r="AI4356" s="43" t="str">
        <f ca="1"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1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 ca="1"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2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2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2"/>
        <v>#REF!</v>
      </c>
      <c r="AI4360" s="43" t="str">
        <f ca="1"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2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 ca="1"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2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2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2"/>
        <v>#REF!</v>
      </c>
      <c r="AI4364" s="43" t="str">
        <f ca="1"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2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 ca="1"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2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2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2"/>
        <v>#REF!</v>
      </c>
      <c r="AI4368" s="43" t="str">
        <f ca="1"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2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 ca="1"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2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2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2"/>
        <v>#REF!</v>
      </c>
      <c r="AI4372" s="43" t="str">
        <f ca="1"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2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 ca="1"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2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2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2"/>
        <v>#REF!</v>
      </c>
      <c r="AI4376" s="43" t="str">
        <f ca="1"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2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 ca="1"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2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2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2"/>
        <v>#REF!</v>
      </c>
      <c r="AI4380" s="43" t="str">
        <f ca="1"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2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 ca="1"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2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2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2"/>
        <v>#REF!</v>
      </c>
      <c r="AI4384" s="43" t="str">
        <f ca="1"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2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 ca="1"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2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2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2"/>
        <v>#REF!</v>
      </c>
      <c r="AI4388" s="43" t="str">
        <f ca="1"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2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 ca="1"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2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2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2"/>
        <v>#REF!</v>
      </c>
      <c r="AI4392" s="43" t="str">
        <f ca="1"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2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 ca="1"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2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2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2"/>
        <v>#REF!</v>
      </c>
      <c r="AI4396" s="43" t="str">
        <f ca="1"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2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 ca="1"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2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2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2"/>
        <v>#REF!</v>
      </c>
      <c r="AI4400" s="43" t="str">
        <f ca="1"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2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 ca="1"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2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2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2"/>
        <v>#REF!</v>
      </c>
      <c r="AI4404" s="43" t="str">
        <f ca="1"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2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 ca="1"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2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2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2"/>
        <v>#REF!</v>
      </c>
      <c r="AI4408" s="43" t="str">
        <f ca="1"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2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 ca="1"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2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2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2"/>
        <v>#REF!</v>
      </c>
      <c r="AI4412" s="43" t="str">
        <f ca="1"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2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 ca="1"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2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2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2"/>
        <v>#REF!</v>
      </c>
      <c r="AI4416" s="43" t="str">
        <f ca="1"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2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 ca="1"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2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2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2"/>
        <v>#REF!</v>
      </c>
      <c r="AI4420" s="43" t="str">
        <f ca="1"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2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 ca="1"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3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3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3"/>
        <v>#REF!</v>
      </c>
      <c r="AI4424" s="43" t="str">
        <f ca="1"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3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 ca="1"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3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3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3"/>
        <v>#REF!</v>
      </c>
      <c r="AI4428" s="43" t="str">
        <f ca="1"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3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 ca="1"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3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3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3"/>
        <v>#REF!</v>
      </c>
      <c r="AI4432" s="43" t="str">
        <f ca="1"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3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 ca="1"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3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3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3"/>
        <v>#REF!</v>
      </c>
      <c r="AI4436" s="43" t="str">
        <f ca="1"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3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 ca="1"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3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3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3"/>
        <v>#REF!</v>
      </c>
      <c r="AI4440" s="43" t="str">
        <f ca="1"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3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 ca="1"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3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3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3"/>
        <v>#REF!</v>
      </c>
      <c r="AI4444" s="43" t="str">
        <f ca="1"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3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 ca="1"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3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3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3"/>
        <v>#REF!</v>
      </c>
      <c r="AI4448" s="43" t="str">
        <f ca="1"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3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 ca="1"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3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3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3"/>
        <v>#REF!</v>
      </c>
      <c r="AI4452" s="43" t="str">
        <f ca="1"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3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 ca="1"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3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3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3"/>
        <v>#REF!</v>
      </c>
      <c r="AI4456" s="43" t="str">
        <f ca="1"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3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 ca="1"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3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3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3"/>
        <v>#REF!</v>
      </c>
      <c r="AI4460" s="43" t="str">
        <f ca="1"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3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 ca="1"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3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3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3"/>
        <v>#REF!</v>
      </c>
      <c r="AI4464" s="43" t="str">
        <f ca="1"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3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 ca="1"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3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3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3"/>
        <v>#REF!</v>
      </c>
      <c r="AI4468" s="43" t="str">
        <f ca="1"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3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 ca="1"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3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3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3"/>
        <v>#REF!</v>
      </c>
      <c r="AI4472" s="43" t="str">
        <f ca="1"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3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 ca="1"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3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3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3"/>
        <v>#REF!</v>
      </c>
      <c r="AI4476" s="43" t="str">
        <f ca="1"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3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 ca="1"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3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3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3"/>
        <v>#REF!</v>
      </c>
      <c r="AI4480" s="43" t="str">
        <f ca="1"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3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 ca="1"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3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3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3"/>
        <v>#REF!</v>
      </c>
      <c r="AI4484" s="43" t="str">
        <f ca="1"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3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 ca="1"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4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4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4"/>
        <v>#REF!</v>
      </c>
      <c r="AI4488" s="43" t="str">
        <f ca="1"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4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 ca="1"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4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4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4"/>
        <v>#REF!</v>
      </c>
      <c r="AI4492" s="43" t="str">
        <f ca="1"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4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 ca="1"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4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4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4"/>
        <v>#REF!</v>
      </c>
      <c r="AI4496" s="43" t="str">
        <f ca="1"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4"/>
        <v>#REF!</v>
      </c>
      <c r="AI4497" s="43" t="str">
        <f>_xll.BInterpol('Base IPCA'!$C$3:$C$13,'Base IPCA'!$E$3:$E$13,AH4497,"Cubic","Extrapolate=Linear","MultiX=Average","Skip=True","Sort=True")</f>
        <v>#N/A Invalid Parameter: Interpolation value</v>
      </c>
      <c r="AJ4497" s="43" t="str">
        <f ca="1"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4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4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4"/>
        <v>#REF!</v>
      </c>
      <c r="AI4500" s="43" t="str">
        <f ca="1"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4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 ca="1"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4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4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4"/>
        <v>#REF!</v>
      </c>
      <c r="AI4504" s="43" t="str">
        <f ca="1"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4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 ca="1"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4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4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4"/>
        <v>#REF!</v>
      </c>
      <c r="AI4508" s="43" t="str">
        <f ca="1"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4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 ca="1"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4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4"/>
        <v>#REF!</v>
      </c>
      <c r="AI4511" s="43" t="str">
        <f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4"/>
        <v>#REF!</v>
      </c>
      <c r="AI4512" s="43" t="str">
        <f ca="1"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4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 ca="1"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4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4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4"/>
        <v>#REF!</v>
      </c>
      <c r="AI4516" s="43" t="str">
        <f ca="1"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4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 ca="1"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4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4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4"/>
        <v>#REF!</v>
      </c>
      <c r="AI4520" s="43" t="str">
        <f ca="1"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4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 ca="1"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4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4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4"/>
        <v>#REF!</v>
      </c>
      <c r="AI4524" s="43" t="str">
        <f ca="1"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4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 ca="1"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4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4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4"/>
        <v>#REF!</v>
      </c>
      <c r="AI4528" s="43" t="str">
        <f ca="1"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4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 ca="1"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4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4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4"/>
        <v>#REF!</v>
      </c>
      <c r="AI4532" s="43" t="str">
        <f ca="1"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4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 ca="1"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4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4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4"/>
        <v>#REF!</v>
      </c>
      <c r="AI4536" s="43" t="str">
        <f ca="1"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4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 ca="1"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4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4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4"/>
        <v>#REF!</v>
      </c>
      <c r="AI4540" s="43" t="str">
        <f ca="1"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4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 ca="1"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4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4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4"/>
        <v>#REF!</v>
      </c>
      <c r="AI4544" s="43" t="str">
        <f ca="1"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4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 ca="1"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4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4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4"/>
        <v>#REF!</v>
      </c>
      <c r="AI4548" s="43" t="str">
        <f ca="1"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4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 ca="1"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5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5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5"/>
        <v>#REF!</v>
      </c>
      <c r="AI4552" s="43" t="str">
        <f ca="1"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5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 ca="1"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5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5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5"/>
        <v>#REF!</v>
      </c>
      <c r="AI4556" s="43" t="str">
        <f ca="1"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5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 ca="1"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5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5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5"/>
        <v>#REF!</v>
      </c>
      <c r="AI4560" s="43" t="str">
        <f ca="1"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5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 ca="1"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5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5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5"/>
        <v>#REF!</v>
      </c>
      <c r="AI4564" s="43" t="str">
        <f ca="1"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5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 ca="1"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5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5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5"/>
        <v>#REF!</v>
      </c>
      <c r="AI4568" s="43" t="str">
        <f ca="1"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5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 ca="1"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5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5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5"/>
        <v>#REF!</v>
      </c>
      <c r="AI4572" s="43" t="str">
        <f ca="1"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5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 ca="1"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5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5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5"/>
        <v>#REF!</v>
      </c>
      <c r="AI4576" s="43" t="str">
        <f ca="1"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5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 ca="1"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5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5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5"/>
        <v>#REF!</v>
      </c>
      <c r="AI4580" s="43" t="str">
        <f ca="1"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5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 ca="1"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5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5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5"/>
        <v>#REF!</v>
      </c>
      <c r="AI4584" s="43" t="str">
        <f ca="1"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5"/>
        <v>#REF!</v>
      </c>
      <c r="AI4585" s="43" t="str">
        <f>_xll.BInterpol('Base IPCA'!$C$3:$C$13,'Base IPCA'!$E$3:$E$13,AH4585,"Cubic","Extrapolate=Linear","MultiX=Average","Skip=True","Sort=True")</f>
        <v>#N/A Invalid Parameter: Interpolation value</v>
      </c>
      <c r="AJ4585" s="43" t="str">
        <f ca="1"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5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5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5"/>
        <v>#REF!</v>
      </c>
      <c r="AI4588" s="43" t="str">
        <f ca="1"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5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 ca="1"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5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5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5"/>
        <v>#REF!</v>
      </c>
      <c r="AI4592" s="43" t="str">
        <f ca="1"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5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 ca="1"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5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5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5"/>
        <v>#REF!</v>
      </c>
      <c r="AI4596" s="43" t="str">
        <f ca="1"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5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 ca="1"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5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5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5"/>
        <v>#REF!</v>
      </c>
      <c r="AI4600" s="43" t="str">
        <f ca="1"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5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 ca="1"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5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5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5"/>
        <v>#REF!</v>
      </c>
      <c r="AI4604" s="43" t="str">
        <f ca="1"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5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 ca="1"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5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5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5"/>
        <v>#REF!</v>
      </c>
      <c r="AI4608" s="43" t="str">
        <f ca="1"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5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 ca="1"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5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5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5"/>
        <v>#REF!</v>
      </c>
      <c r="AI4612" s="43" t="str">
        <f ca="1"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5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 ca="1"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6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6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6"/>
        <v>#REF!</v>
      </c>
      <c r="AI4616" s="43" t="str">
        <f ca="1"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6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 ca="1"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6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6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6"/>
        <v>#REF!</v>
      </c>
      <c r="AI4620" s="43" t="str">
        <f ca="1"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6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 ca="1"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6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6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6"/>
        <v>#REF!</v>
      </c>
      <c r="AI4624" s="43" t="str">
        <f ca="1"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6"/>
        <v>#REF!</v>
      </c>
      <c r="AI4625" s="43" t="str">
        <f>_xll.BInterpol('Base IPCA'!$C$3:$C$13,'Base IPCA'!$E$3:$E$13,AH4625,"Cubic","Extrapolate=Linear","MultiX=Average","Skip=True","Sort=True")</f>
        <v>#N/A Invalid Parameter: Interpolation value</v>
      </c>
      <c r="AJ4625" s="43" t="str">
        <f ca="1"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6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6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6"/>
        <v>#REF!</v>
      </c>
      <c r="AI4628" s="43" t="str">
        <f ca="1"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6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 ca="1"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6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6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6"/>
        <v>#REF!</v>
      </c>
      <c r="AI4632" s="43" t="str">
        <f ca="1"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6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 ca="1"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6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6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6"/>
        <v>#REF!</v>
      </c>
      <c r="AI4636" s="43" t="str">
        <f ca="1"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6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 ca="1"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6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6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6"/>
        <v>#REF!</v>
      </c>
      <c r="AI4640" s="43" t="str">
        <f ca="1"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6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 ca="1"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6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6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6"/>
        <v>#REF!</v>
      </c>
      <c r="AI4644" s="43" t="str">
        <f ca="1"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6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 ca="1"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6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6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6"/>
        <v>#REF!</v>
      </c>
      <c r="AI4648" s="43" t="str">
        <f ca="1"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6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 ca="1"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6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6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6"/>
        <v>#REF!</v>
      </c>
      <c r="AI4652" s="43" t="str">
        <f ca="1"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6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 ca="1"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6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6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6"/>
        <v>#REF!</v>
      </c>
      <c r="AI4656" s="43" t="str">
        <f ca="1"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6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 ca="1"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6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6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6"/>
        <v>#REF!</v>
      </c>
      <c r="AI4660" s="43" t="str">
        <f ca="1"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6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 ca="1"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6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6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6"/>
        <v>#REF!</v>
      </c>
      <c r="AI4664" s="43" t="str">
        <f ca="1"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6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 ca="1"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6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6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6"/>
        <v>#REF!</v>
      </c>
      <c r="AI4668" s="43" t="str">
        <f ca="1"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6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 ca="1"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6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6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6"/>
        <v>#REF!</v>
      </c>
      <c r="AI4672" s="43" t="str">
        <f ca="1"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6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 ca="1"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6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6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6"/>
        <v>#REF!</v>
      </c>
      <c r="AI4676" s="43" t="str">
        <f ca="1"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6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 ca="1"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7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7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7"/>
        <v>#REF!</v>
      </c>
      <c r="AI4680" s="43" t="str">
        <f ca="1"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7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 ca="1"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7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7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7"/>
        <v>#REF!</v>
      </c>
      <c r="AI4684" s="43" t="str">
        <f ca="1"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7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 ca="1"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7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7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7"/>
        <v>#REF!</v>
      </c>
      <c r="AI4688" s="43" t="str">
        <f ca="1"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7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 ca="1"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7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7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7"/>
        <v>#REF!</v>
      </c>
      <c r="AI4692" s="43" t="str">
        <f ca="1"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7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 ca="1"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7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7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7"/>
        <v>#REF!</v>
      </c>
      <c r="AI4696" s="43" t="str">
        <f ca="1"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7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 ca="1"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7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7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7"/>
        <v>#REF!</v>
      </c>
      <c r="AI4700" s="43" t="str">
        <f ca="1"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7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 ca="1"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7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7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7"/>
        <v>#REF!</v>
      </c>
      <c r="AI4704" s="43" t="str">
        <f ca="1"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7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 ca="1"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7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7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7"/>
        <v>#REF!</v>
      </c>
      <c r="AI4708" s="43" t="str">
        <f ca="1"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7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 ca="1"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7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7"/>
        <v>#REF!</v>
      </c>
      <c r="AI4711" s="43" t="str">
        <f ca="1"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7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7"/>
        <v>#REF!</v>
      </c>
      <c r="AI4713" s="43" t="str">
        <f ca="1"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7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7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7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 ca="1"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7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7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 ca="1"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7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7"/>
        <v>#REF!</v>
      </c>
      <c r="AI4720" s="43" t="str">
        <f ca="1"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7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7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7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7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7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 ca="1"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7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7"/>
        <v>#REF!</v>
      </c>
      <c r="AI4727" s="43" t="str">
        <f ca="1"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7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7"/>
        <v>#REF!</v>
      </c>
      <c r="AI4729" s="43" t="str">
        <f ca="1"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7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7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7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 ca="1"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7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7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7"/>
        <v>#REF!</v>
      </c>
      <c r="AI4735" s="43" t="str">
        <f ca="1"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7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7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7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7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7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 ca="1"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7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8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8"/>
        <v>#REF!</v>
      </c>
      <c r="AI4743" s="43" t="str">
        <f ca="1"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8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8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8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8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8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 ca="1"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8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8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8"/>
        <v>#REF!</v>
      </c>
      <c r="AI4751" s="43" t="str">
        <f ca="1"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8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8"/>
        <v>#REF!</v>
      </c>
      <c r="AI4753" s="43" t="str">
        <f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8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8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8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 ca="1"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8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8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8"/>
        <v>#REF!</v>
      </c>
      <c r="AI4759" s="43" t="str">
        <f ca="1"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8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8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8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8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8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 ca="1"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8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8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8"/>
        <v>#REF!</v>
      </c>
      <c r="AI4767" s="43" t="str">
        <f ca="1"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8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8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8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8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8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 ca="1"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8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8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8"/>
        <v>#REF!</v>
      </c>
      <c r="AI4775" s="43" t="str">
        <f ca="1"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8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8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8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8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8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 ca="1"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8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8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8"/>
        <v>#REF!</v>
      </c>
      <c r="AI4783" s="43" t="str">
        <f ca="1"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8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8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8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8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8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 ca="1"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8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8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8"/>
        <v>#REF!</v>
      </c>
      <c r="AI4791" s="43" t="str">
        <f ca="1"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8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8"/>
        <v>#REF!</v>
      </c>
      <c r="AI4793" s="43" t="str">
        <f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8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8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8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 ca="1"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8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8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8"/>
        <v>#REF!</v>
      </c>
      <c r="AI4799" s="43" t="str">
        <f ca="1"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8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8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8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8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8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 ca="1"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8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9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9"/>
        <v>#REF!</v>
      </c>
      <c r="AI4807" s="43" t="str">
        <f ca="1"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9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9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9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9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9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 ca="1"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9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9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9"/>
        <v>#REF!</v>
      </c>
      <c r="AI4815" s="43" t="str">
        <f ca="1"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9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9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9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9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9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 ca="1"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9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9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9"/>
        <v>#REF!</v>
      </c>
      <c r="AI4823" s="43" t="str">
        <f ca="1"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9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9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9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9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9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 ca="1"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9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9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9"/>
        <v>#REF!</v>
      </c>
      <c r="AI4831" s="43" t="str">
        <f ca="1"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9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9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9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9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9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 ca="1"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9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9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9"/>
        <v>#REF!</v>
      </c>
      <c r="AI4839" s="43" t="str">
        <f ca="1"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9"/>
        <v>#REF!</v>
      </c>
      <c r="AI4840" s="43" t="str">
        <f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9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9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9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9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 ca="1"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9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9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9"/>
        <v>#REF!</v>
      </c>
      <c r="AI4847" s="43" t="str">
        <f ca="1"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9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9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9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9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9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 ca="1"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9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9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9"/>
        <v>#REF!</v>
      </c>
      <c r="AI4855" s="43" t="str">
        <f ca="1"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9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9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9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9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9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 ca="1"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9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9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9"/>
        <v>#REF!</v>
      </c>
      <c r="AI4863" s="43" t="str">
        <f ca="1"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9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9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9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9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9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 ca="1"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9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70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70"/>
        <v>#REF!</v>
      </c>
      <c r="AI4871" s="43" t="str">
        <f ca="1"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70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70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70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70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70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 ca="1"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70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70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70"/>
        <v>#REF!</v>
      </c>
      <c r="AI4879" s="43" t="str">
        <f ca="1"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70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70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70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70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70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 ca="1"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70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70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70"/>
        <v>#REF!</v>
      </c>
      <c r="AI4887" s="43" t="str">
        <f ca="1"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70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70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70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70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70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 ca="1"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70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70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70"/>
        <v>#REF!</v>
      </c>
      <c r="AI4895" s="43" t="str">
        <f ca="1"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70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70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70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70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70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 ca="1"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70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70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70"/>
        <v>#REF!</v>
      </c>
      <c r="AI4903" s="43" t="str">
        <f ca="1"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70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70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70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70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70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 ca="1"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70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70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70"/>
        <v>#REF!</v>
      </c>
      <c r="AI4911" s="43" t="str">
        <f ca="1"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70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70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70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70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70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 ca="1"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70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70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70"/>
        <v>#REF!</v>
      </c>
      <c r="AI4919" s="43" t="str">
        <f ca="1"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70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70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70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70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70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 ca="1"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70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70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70"/>
        <v>#REF!</v>
      </c>
      <c r="AI4927" s="43" t="str">
        <f ca="1"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70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70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70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70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70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 ca="1"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70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1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1"/>
        <v>#REF!</v>
      </c>
      <c r="AI4935" s="43" t="str">
        <f ca="1"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1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1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1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1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1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 ca="1"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1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1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1"/>
        <v>#REF!</v>
      </c>
      <c r="AI4943" s="43" t="str">
        <f ca="1"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1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1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1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1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1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 ca="1"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1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1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1"/>
        <v>#REF!</v>
      </c>
      <c r="AI4951" s="43" t="str">
        <f ca="1"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1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1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1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1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1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 ca="1"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1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1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1"/>
        <v>#REF!</v>
      </c>
      <c r="AI4959" s="43" t="str">
        <f ca="1"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1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1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1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1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1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 ca="1"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1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1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1"/>
        <v>#REF!</v>
      </c>
      <c r="AI4967" s="43" t="str">
        <f ca="1"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1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1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1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1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1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 ca="1"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1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1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1"/>
        <v>#REF!</v>
      </c>
      <c r="AI4975" s="43" t="str">
        <f ca="1"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1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1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1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1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1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 ca="1"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1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1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1"/>
        <v>#REF!</v>
      </c>
      <c r="AI4983" s="43" t="str">
        <f ca="1"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1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1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1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1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1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 ca="1"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1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1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1"/>
        <v>#REF!</v>
      </c>
      <c r="AI4991" s="43" t="str">
        <f ca="1"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1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1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1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1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1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 ca="1"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1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2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2"/>
        <v>#REF!</v>
      </c>
      <c r="AI4999" s="43" t="str">
        <f ca="1"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2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2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2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2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2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 ca="1"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2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2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2"/>
        <v>#REF!</v>
      </c>
      <c r="AI5007" s="43" t="str">
        <f ca="1"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2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2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2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2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2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 ca="1"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2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2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2"/>
        <v>#REF!</v>
      </c>
      <c r="AI5015" s="43" t="str">
        <f ca="1"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2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2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2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2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2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 ca="1"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2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2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2"/>
        <v>#REF!</v>
      </c>
      <c r="AI5023" s="43" t="str">
        <f ca="1"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2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2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2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2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2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 ca="1"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2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2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2"/>
        <v>#REF!</v>
      </c>
      <c r="AI5031" s="43" t="str">
        <f ca="1"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2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2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2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2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2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 ca="1"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2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2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2"/>
        <v>#REF!</v>
      </c>
      <c r="AI5039" s="43" t="str">
        <f ca="1"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2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2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2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2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2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 ca="1"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2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2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2"/>
        <v>#REF!</v>
      </c>
      <c r="AI5047" s="43" t="str">
        <f ca="1"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2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2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2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2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2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2"/>
        <v>#REF!</v>
      </c>
      <c r="AI5053" s="43" t="str">
        <f ca="1"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2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2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2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2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2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2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2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 ca="1"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2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3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3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3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3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3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3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 ca="1"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3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3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3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3"/>
        <v>#REF!</v>
      </c>
      <c r="AI5071" s="43" t="str">
        <f ca="1"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3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3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3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 ca="1"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3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3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3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3"/>
        <v>#REF!</v>
      </c>
      <c r="AI5078" s="43" t="str">
        <f ca="1"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3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3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3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3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3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3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3"/>
        <v>#REF!</v>
      </c>
      <c r="AI5085" s="43" t="str">
        <f ca="1"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3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3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3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3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3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3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3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 ca="1"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3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3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3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3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3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3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3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 ca="1"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3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3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3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3"/>
        <v>#REF!</v>
      </c>
      <c r="AI5103" s="43" t="str">
        <f ca="1"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3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3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3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 ca="1"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3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3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3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3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3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3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3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3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3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3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3"/>
        <v>#REF!</v>
      </c>
      <c r="AI5117" s="43" t="str">
        <f ca="1"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3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3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3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3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3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 ca="1"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3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3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3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4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4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4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4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4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4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4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4"/>
        <v>#REF!</v>
      </c>
      <c r="AI5133" s="43" t="str">
        <f ca="1"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4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4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4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4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4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 ca="1"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4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4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4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4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4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4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4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4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4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4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4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4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4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 ca="1"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4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4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4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4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4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4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4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4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4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4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4"/>
        <v>#REF!</v>
      </c>
      <c r="AI5162" s="43" t="str">
        <f ca="1"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4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4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4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4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4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4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4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4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4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4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4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4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4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4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4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4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4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4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4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4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4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 ca="1"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4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4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4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4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4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4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5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5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5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5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5"/>
        <v>#REF!</v>
      </c>
      <c r="AI5194" s="43" t="str">
        <f ca="1"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5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5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5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5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5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5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5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5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5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5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5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5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5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5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5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5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5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5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5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5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5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 ca="1"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5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5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5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5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5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5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5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5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5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5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5"/>
        <v>#REF!</v>
      </c>
      <c r="AI5226" s="43" t="str">
        <f ca="1"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5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5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5"/>
        <v>#REF!</v>
      </c>
      <c r="AI5229" s="43" t="str">
        <f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5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5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5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5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5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5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5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5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5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5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5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5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5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5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5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5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5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5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 ca="1"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5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5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5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5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5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5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6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6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6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6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6"/>
        <v>#REF!</v>
      </c>
      <c r="AI5258" s="43" t="str">
        <f ca="1"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6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6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6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6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6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6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6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6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6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6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6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6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6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6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6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6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6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6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6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6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6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 ca="1"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6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6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6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6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6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6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6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6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6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6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6"/>
        <v>#REF!</v>
      </c>
      <c r="AI5290" s="43" t="str">
        <f ca="1"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6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6"/>
        <v>#REF!</v>
      </c>
      <c r="AI5292" s="43" t="str">
        <f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6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6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6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6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6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6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6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6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6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6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6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6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6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6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6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6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6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6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6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 ca="1"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6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6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6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6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6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6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7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7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7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7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7"/>
        <v>#REF!</v>
      </c>
      <c r="AI5322" s="43" t="str">
        <f ca="1"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7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7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7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7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7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7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7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7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7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7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7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7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7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7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7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7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7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7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7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7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7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7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7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7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7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7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7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7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7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7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7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7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7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7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7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7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7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7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7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7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7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7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7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7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7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7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7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7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7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7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7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7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7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7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7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7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7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7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7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8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8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8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8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8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8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8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8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8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8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8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8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8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8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8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8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8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8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8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8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8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8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8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8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8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8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8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8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8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8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8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8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8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8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8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8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8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8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8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8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8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8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8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8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8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8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8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8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8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8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8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8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8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8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8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8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8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8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8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8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8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8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8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8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9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9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9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9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9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9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9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9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9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9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9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9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9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9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9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9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9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9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9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9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9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9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9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9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9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9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9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9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9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9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9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9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9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9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9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9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9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9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9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9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9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9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9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9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9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9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9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9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9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9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9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9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9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9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9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9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9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9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9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9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9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9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9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9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80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80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80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80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80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80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80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80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80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80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80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80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80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80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80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80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80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80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80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80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80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80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80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80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80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80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80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80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80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80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80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80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80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80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80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80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80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80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80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80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80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80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80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80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80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80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80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80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80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80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80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80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80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80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80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80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80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80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80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80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80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80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80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80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1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1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1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1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1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1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1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1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1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1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1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1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1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1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1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1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1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1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1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1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1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1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1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1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1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1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1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1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1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1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1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1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1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1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1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1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1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1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1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1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1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1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1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1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1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1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1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1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1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1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1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1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1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1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1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1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1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1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1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1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1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1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1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1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2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2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2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2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2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2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2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2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2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2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2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2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2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2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2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2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2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2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2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2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2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2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2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2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2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2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2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2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2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2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2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2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2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2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2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2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2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2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2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2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2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2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2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2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2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2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2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2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2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2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2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2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2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2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2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2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2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2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2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2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2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2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2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2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3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3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3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3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3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3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3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3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3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3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3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3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3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3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3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3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3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3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3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3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3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3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3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3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3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3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3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3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3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3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3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3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3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3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3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3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3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3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3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3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3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3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3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3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3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3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3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3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3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3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3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3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3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3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3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3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3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3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3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3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3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3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3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3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4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4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4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4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4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4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4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4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4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4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4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4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4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4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4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4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4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4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4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4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4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4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4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4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4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4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4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4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4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4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4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4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4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4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4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4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4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4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4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4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4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4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4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4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4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4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4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4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4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4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4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4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4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4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4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4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4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4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4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4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4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4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4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4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5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5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5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5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5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5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5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5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5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5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5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5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5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5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5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5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5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5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5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5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5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5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5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5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5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5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5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5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5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5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5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5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5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5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5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5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5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5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5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5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5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5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5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5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5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5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5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5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5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5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5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5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5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5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5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5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5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5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5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5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5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5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5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5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6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6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6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6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6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6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6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6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6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6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6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6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6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6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6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6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6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6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6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6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6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6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6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6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6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6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6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6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6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6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6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6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6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6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6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6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6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6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6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6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6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6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6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6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6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6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6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6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6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6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6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6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6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6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6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6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6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6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6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6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6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6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6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6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7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7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7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7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7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7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7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7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7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7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7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7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7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7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7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7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7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7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7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7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7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7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7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7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7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7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7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7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7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7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7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7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7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7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7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7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7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7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7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7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7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7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7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7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7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7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7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7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7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7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7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7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7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7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7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7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7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7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7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7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7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7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7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7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8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8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8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8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8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8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8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8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8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8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8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8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8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8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8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8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8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8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8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8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8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8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8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8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8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8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8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8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8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8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8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8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8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8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8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8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8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8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8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8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8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8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8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8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8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8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8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8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8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8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8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8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8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8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8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8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8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8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8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8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8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8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8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8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9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9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9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9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9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9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9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9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9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9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9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9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9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9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9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9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9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9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9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9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9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9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9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9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9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9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9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9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9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9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9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9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9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9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9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9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9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9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9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9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9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9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9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9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9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9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9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9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9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9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9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9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9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9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9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9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9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9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9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9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9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9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9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9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90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90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90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90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90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90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90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90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90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90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90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90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90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90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90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90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90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90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90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90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90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90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90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90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90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90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90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90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90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90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90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90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90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90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90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90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90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90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90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90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90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90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90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90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90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90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90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90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90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90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90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90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90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90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90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90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90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90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90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90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90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90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90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90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1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1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1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1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1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1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1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1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1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1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1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1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1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1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1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1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1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1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1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1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1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1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1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1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1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1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1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1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1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1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1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1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1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1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1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1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1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1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1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1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1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1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1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1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1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1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1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1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1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1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1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1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1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1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1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1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1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1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1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1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1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1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1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1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2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2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2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2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2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2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2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2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2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2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2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2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2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2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2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2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2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2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2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2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2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2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2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2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2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2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2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2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2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2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2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2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2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2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2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2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2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2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2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2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2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2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2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2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2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2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2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2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2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2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2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2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2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2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2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2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2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2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2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2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2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2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2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2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3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3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3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3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3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3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3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3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3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3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3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3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3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3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3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3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3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3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3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3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3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3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3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3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3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3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3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3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3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3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3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3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3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3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3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3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3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3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3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3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3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3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3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3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3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3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3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3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3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3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3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3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3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3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3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3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3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3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3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3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3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3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3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3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4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4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4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4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4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4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4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4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4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4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4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4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4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4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4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4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4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4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4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4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4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4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4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4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4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4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4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4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4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4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4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4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4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4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4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4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4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4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4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4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4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4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4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4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4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4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4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4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4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4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4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4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4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4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4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4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4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4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4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4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4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4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4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4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5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5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5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5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5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5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5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5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5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5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5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5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5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5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5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5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5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5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5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5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5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5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5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5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5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5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5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5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5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5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5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5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5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5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5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5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5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5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5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5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5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5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5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5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5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5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5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5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5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5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5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5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5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5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5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5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5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5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5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5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5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5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5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5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6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6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6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6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6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6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6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6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6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6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6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6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6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6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6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6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6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6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6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6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6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6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6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6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6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6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6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6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6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6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6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6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6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6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6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6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6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6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6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6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6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6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6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6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6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6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6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6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6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6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6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6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6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6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6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6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6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6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6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6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6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6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6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6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7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7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7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7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7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7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7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7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7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7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7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7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7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7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7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7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7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7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7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7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7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7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7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7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7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7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7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7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7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7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7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7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7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7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7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7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7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7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7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7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7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7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7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7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7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7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7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7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7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7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7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7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7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7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7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7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7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7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7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7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7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7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7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7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8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8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8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8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8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8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8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8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8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8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8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8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8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8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8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8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8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8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8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8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8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8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8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8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8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8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8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8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8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8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8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8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8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8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8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8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8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8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8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8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8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8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8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8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8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8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8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8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8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8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8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8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8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8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8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8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8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8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8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8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8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8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8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8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9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9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9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9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9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9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9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9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9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9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9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9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9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9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9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9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9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9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9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9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9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9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9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9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9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9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9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9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9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9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9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9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9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9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9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9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9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9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9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9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9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9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9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9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9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9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9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9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9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9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9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9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9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9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9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9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9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9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9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9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9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9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9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9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200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200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200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200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200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200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200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200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200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200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200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200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200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200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200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200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200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200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200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200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200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200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200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200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200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200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200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200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200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200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200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200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200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200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200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200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200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200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200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200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200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200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200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200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200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200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200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200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200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200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200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200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200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200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200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200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200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200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200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200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200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200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200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200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1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1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1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1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1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1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1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1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1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1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1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1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1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1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1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1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1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1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1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1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1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1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1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1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1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1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1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1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1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1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1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1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1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1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1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1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1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1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1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1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1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1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1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1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1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1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1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1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1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1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1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1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1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1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1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1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1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1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1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1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1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1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1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1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2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2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2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2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2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2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2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2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2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2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2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2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2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2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2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2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2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2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2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2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2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2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2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2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2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2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2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2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2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2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2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2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2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2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2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2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2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2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2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2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2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2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2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2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2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2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2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2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2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2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2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2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2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2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2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2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2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2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2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2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2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2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2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2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3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3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3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3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3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3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3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3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3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3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3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3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3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3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3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3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3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3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3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3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3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3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3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3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3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3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3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3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3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3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3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3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3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3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3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3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3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3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3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3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3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3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3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3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3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3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3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3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3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3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3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3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3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3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3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3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3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3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3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3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3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3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3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3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4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4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4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4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4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4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4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4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4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4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4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4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4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4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4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4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4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4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4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4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4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4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4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4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4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4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4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4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4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4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4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4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4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4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4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4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4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4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4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4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4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4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4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4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4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4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4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4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4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4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4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4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4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4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4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4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4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4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4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4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4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4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4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4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5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5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5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5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5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5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5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5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5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5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5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5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5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5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5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5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5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5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5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5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5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5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5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5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5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5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5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5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5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5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5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5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5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5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5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5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5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5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5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5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5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5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5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5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5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5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5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5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5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5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5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5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5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5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5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5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5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5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5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5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5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5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5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5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6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6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6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6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6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6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6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6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6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6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6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6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6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6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6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6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6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6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6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6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6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6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6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6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6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6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6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6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6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6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6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6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6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6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6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6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6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6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6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6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6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6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6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6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26" t="s">
        <v>408</v>
      </c>
      <c r="B1" s="328" t="s">
        <v>344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15.75" thickBot="1" x14ac:dyDescent="0.3">
      <c r="A2" s="326"/>
      <c r="B2" s="48" t="s">
        <v>100</v>
      </c>
      <c r="C2" s="49" t="s">
        <v>108</v>
      </c>
      <c r="D2" s="49" t="s">
        <v>350</v>
      </c>
      <c r="E2" s="49" t="s">
        <v>354</v>
      </c>
      <c r="F2" s="49" t="s">
        <v>106</v>
      </c>
      <c r="G2" s="49" t="s">
        <v>102</v>
      </c>
      <c r="H2" s="49" t="s">
        <v>351</v>
      </c>
      <c r="I2" s="49" t="s">
        <v>355</v>
      </c>
      <c r="J2" s="49" t="s">
        <v>279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28"/>
      <c r="B3" s="67">
        <f ca="1">HLOOKUP(RISCO!B2,'Base IPCA'!$P$121:$AC$124,2,0)</f>
        <v>-57.271570753079004</v>
      </c>
      <c r="C3" s="67">
        <f ca="1">HLOOKUP(RISCO!C2,'Base IPCA'!$P$121:$AC$124,2,0)</f>
        <v>14.060845746315636</v>
      </c>
      <c r="D3" s="67">
        <f ca="1">HLOOKUP(RISCO!D2,'Base IPCA'!$P$121:$AC$124,2,0)</f>
        <v>597.2412516353038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>
        <f ca="1">HLOOKUP(RISCO!H2,'Base IPCA'!$P$121:$AC$124,2,0)</f>
        <v>35.992334291570501</v>
      </c>
      <c r="I3" s="67" t="e">
        <f ca="1">HLOOKUP(RISCO!I2,'Base IPCA'!$P$121:$AC$124,2,0)</f>
        <v>#N/A</v>
      </c>
      <c r="J3" s="67">
        <f ca="1">HLOOKUP(RISCO!J2,'Base IPCA'!$P$121:$AC$124,2,0)</f>
        <v>110.91592181527903</v>
      </c>
      <c r="K3" s="67">
        <f ca="1">HLOOKUP(RISCO!K2,'Base IPCA'!$P$121:$AC$124,2,0)</f>
        <v>0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78</v>
      </c>
      <c r="B4" s="152">
        <f ca="1">HLOOKUP(RISCO!B2,'Base IPCA'!$P$121:$AC$124,3,0)</f>
        <v>-2.0977351329482089E-4</v>
      </c>
      <c r="C4" s="152">
        <f ca="1">HLOOKUP(RISCO!C2,'Base IPCA'!$P$121:$AC$124,3,0)</f>
        <v>9.6534668451363646E-5</v>
      </c>
      <c r="D4" s="152">
        <f ca="1">HLOOKUP(RISCO!D2,'Base IPCA'!$P$121:$AC$124,3,0)</f>
        <v>4.6097554101166343E-3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>
        <f ca="1">HLOOKUP(RISCO!H2,'Base IPCA'!$P$121:$AC$124,3,0)</f>
        <v>1.8294909567840214E-3</v>
      </c>
      <c r="I4" s="152" t="e">
        <f ca="1">HLOOKUP(RISCO!I2,'Base IPCA'!$P$121:$AC$124,3,0)</f>
        <v>#N/A</v>
      </c>
      <c r="J4" s="152">
        <f ca="1">HLOOKUP(RISCO!J2,'Base IPCA'!$P$121:$AC$124,3,0)</f>
        <v>1.0753094399321595E-3</v>
      </c>
      <c r="K4" s="152">
        <f ca="1">HLOOKUP(RISCO!K2,'Base IPCA'!$P$121:$AC$124,3,0)</f>
        <v>0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217</v>
      </c>
      <c r="B5" s="148">
        <f ca="1">HLOOKUP(RISCO!B2,'Base IPCA'!$P$121:$AC$124,4,0)</f>
        <v>-1.1019597817567742E-7</v>
      </c>
      <c r="C5" s="148">
        <f ca="1">HLOOKUP(RISCO!C2,'Base IPCA'!$P$121:$AC$124,4,0)</f>
        <v>5.0710559454244306E-8</v>
      </c>
      <c r="D5" s="148">
        <f ca="1">HLOOKUP(RISCO!D2,'Base IPCA'!$P$121:$AC$124,4,0)</f>
        <v>2.4215474041019697E-6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>
        <f ca="1">HLOOKUP(RISCO!H2,'Base IPCA'!$P$121:$AC$124,4,0)</f>
        <v>9.6104862039009675E-7</v>
      </c>
      <c r="I5" s="148" t="e">
        <f ca="1">HLOOKUP(RISCO!I2,'Base IPCA'!$P$121:$AC$124,4,0)</f>
        <v>#N/A</v>
      </c>
      <c r="J5" s="148">
        <f ca="1">HLOOKUP(RISCO!J2,'Base IPCA'!$P$121:$AC$124,4,0)</f>
        <v>5.6487005300964112E-7</v>
      </c>
      <c r="K5" s="148">
        <f ca="1">HLOOKUP(RISCO!K2,'Base IPCA'!$P$121:$AC$124,4,0)</f>
        <v>0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26" t="s">
        <v>409</v>
      </c>
      <c r="B7" s="328" t="s">
        <v>407</v>
      </c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</row>
    <row r="8" spans="1:13" ht="15.75" thickBot="1" x14ac:dyDescent="0.3">
      <c r="A8" s="326"/>
      <c r="B8" s="48" t="s">
        <v>100</v>
      </c>
      <c r="C8" s="49" t="s">
        <v>108</v>
      </c>
      <c r="D8" s="49" t="s">
        <v>350</v>
      </c>
      <c r="E8" s="49" t="s">
        <v>354</v>
      </c>
      <c r="F8" s="49" t="s">
        <v>106</v>
      </c>
      <c r="G8" s="49" t="s">
        <v>102</v>
      </c>
      <c r="H8" s="49" t="s">
        <v>351</v>
      </c>
      <c r="I8" s="49" t="s">
        <v>355</v>
      </c>
      <c r="J8" s="49" t="s">
        <v>279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28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222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223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221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26" t="s">
        <v>431</v>
      </c>
      <c r="B15" s="328" t="s">
        <v>423</v>
      </c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</row>
    <row r="16" spans="1:13" ht="15.75" thickBot="1" x14ac:dyDescent="0.3">
      <c r="A16" s="326"/>
      <c r="B16" s="48" t="s">
        <v>100</v>
      </c>
      <c r="C16" s="49" t="s">
        <v>108</v>
      </c>
      <c r="D16" s="49" t="s">
        <v>350</v>
      </c>
      <c r="E16" s="49" t="s">
        <v>354</v>
      </c>
      <c r="F16" s="49" t="s">
        <v>106</v>
      </c>
      <c r="G16" s="49" t="s">
        <v>102</v>
      </c>
      <c r="H16" s="49" t="s">
        <v>351</v>
      </c>
      <c r="I16" s="49" t="s">
        <v>355</v>
      </c>
      <c r="J16" s="49" t="s">
        <v>279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59" t="s">
        <v>429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428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430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432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433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437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435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26" t="s">
        <v>410</v>
      </c>
      <c r="B25" s="328" t="s">
        <v>159</v>
      </c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</row>
    <row r="26" spans="1:13" ht="15.75" thickBot="1" x14ac:dyDescent="0.3">
      <c r="A26" s="326"/>
      <c r="B26" s="49" t="s">
        <v>100</v>
      </c>
      <c r="C26" s="49" t="s">
        <v>108</v>
      </c>
      <c r="D26" s="49" t="s">
        <v>350</v>
      </c>
      <c r="E26" s="49" t="s">
        <v>354</v>
      </c>
      <c r="F26" s="49" t="s">
        <v>106</v>
      </c>
      <c r="G26" s="49" t="s">
        <v>102</v>
      </c>
      <c r="H26" s="49" t="s">
        <v>351</v>
      </c>
      <c r="I26" s="49" t="s">
        <v>355</v>
      </c>
      <c r="J26" s="49" t="s">
        <v>279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1" t="s">
        <v>461</v>
      </c>
      <c r="B27" s="153">
        <f t="shared" ref="B27:M27" ca="1" si="1">SUM(B12+B4+B21)</f>
        <v>-2.0977351329482089E-4</v>
      </c>
      <c r="C27" s="153">
        <f t="shared" ca="1" si="1"/>
        <v>9.6534668451363646E-5</v>
      </c>
      <c r="D27" s="153">
        <f t="shared" ca="1" si="1"/>
        <v>4.6097554101166343E-3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>
        <f t="shared" ca="1" si="1"/>
        <v>1.5367869834526853E-2</v>
      </c>
      <c r="I27" s="153" t="e">
        <f t="shared" ca="1" si="1"/>
        <v>#N/A</v>
      </c>
      <c r="J27" s="153">
        <f t="shared" ca="1" si="1"/>
        <v>1.366722480824584E-2</v>
      </c>
      <c r="K27" s="153">
        <f t="shared" ca="1" si="1"/>
        <v>0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412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411</v>
      </c>
      <c r="B29" s="153">
        <f t="shared" ref="B29:M29" ca="1" si="3">SUM(B27:B28)</f>
        <v>-2.0977351329482089E-4</v>
      </c>
      <c r="C29" s="153">
        <f t="shared" ca="1" si="3"/>
        <v>9.6534668451363646E-5</v>
      </c>
      <c r="D29" s="153">
        <f t="shared" ca="1" si="3"/>
        <v>4.6097554101166343E-3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>
        <f t="shared" ca="1" si="3"/>
        <v>1.5367869834526853E-2</v>
      </c>
      <c r="I29" s="153" t="e">
        <f t="shared" ca="1" si="3"/>
        <v>#N/A</v>
      </c>
      <c r="J29" s="153">
        <f t="shared" ca="1" si="3"/>
        <v>1.366722480824584E-2</v>
      </c>
      <c r="K29" s="153">
        <f t="shared" ca="1" si="3"/>
        <v>0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E11" sqref="E11:E12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351</v>
      </c>
      <c r="D2" s="49" t="s">
        <v>355</v>
      </c>
      <c r="E2" s="49" t="s">
        <v>354</v>
      </c>
      <c r="F2" s="49" t="s">
        <v>279</v>
      </c>
      <c r="G2" s="50" t="s">
        <v>110</v>
      </c>
      <c r="H2" s="45" t="s">
        <v>159</v>
      </c>
    </row>
    <row r="3" spans="2:17" x14ac:dyDescent="0.25">
      <c r="B3" s="51" t="s">
        <v>228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332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123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796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876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877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159</v>
      </c>
      <c r="J10" s="45" t="s">
        <v>49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159</v>
      </c>
    </row>
    <row r="11" spans="2:17" x14ac:dyDescent="0.25">
      <c r="B11" s="51" t="str">
        <f>B3</f>
        <v>GOLD11</v>
      </c>
      <c r="C11" s="58">
        <f>SUMIFS(Extranet!$J:$J,Extranet!$C:$C,C$2,Extranet!$D:$D,$B11)</f>
        <v>117840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420512.04</v>
      </c>
      <c r="G11" s="59">
        <f>SUMIFS(Extranet!$J:$J,Extranet!$C:$C,G$2,Extranet!$D:$D,$B11)</f>
        <v>0</v>
      </c>
      <c r="H11" s="54">
        <f t="shared" ref="H11:H16" si="1">SUM(C11:G11)</f>
        <v>538352.04</v>
      </c>
      <c r="J11" s="51" t="str">
        <f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371609.18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1350572.62</v>
      </c>
      <c r="G12" s="31">
        <f>SUMIFS(Extranet!$J:$J,Extranet!$C:$C,G$2,Extranet!$D:$D,$B12)</f>
        <v>0</v>
      </c>
      <c r="H12" s="55">
        <f t="shared" si="1"/>
        <v>1722181.8</v>
      </c>
      <c r="J12" s="52" t="str">
        <f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507027.27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2472504.77</v>
      </c>
      <c r="G13" s="16">
        <f>SUMIFS(Extranet!$J:$J,Extranet!$C:$C,G$2,Extranet!$D:$D,$B13)</f>
        <v>0</v>
      </c>
      <c r="H13" s="55">
        <f t="shared" si="1"/>
        <v>2979532.04</v>
      </c>
      <c r="J13" s="52" t="str">
        <f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402</v>
      </c>
      <c r="C16" s="64">
        <f>SUM(C13:C15)</f>
        <v>507027.27</v>
      </c>
      <c r="D16" s="64">
        <f>SUM(D13:D15)</f>
        <v>0</v>
      </c>
      <c r="E16" s="64">
        <f>SUM(E13:E15)</f>
        <v>0</v>
      </c>
      <c r="F16" s="64">
        <f>SUM(F13:F15)</f>
        <v>2472504.77</v>
      </c>
      <c r="G16" s="57">
        <f>SUM(G13:G15)</f>
        <v>0</v>
      </c>
      <c r="H16" s="72">
        <f t="shared" si="1"/>
        <v>2979532.04</v>
      </c>
    </row>
    <row r="17" spans="1:11" ht="15.75" thickBot="1" x14ac:dyDescent="0.3">
      <c r="B17" s="74" t="s">
        <v>507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506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504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508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505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221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B15" sqref="B15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272</v>
      </c>
      <c r="J1" s="45" t="s">
        <v>273</v>
      </c>
      <c r="K1"/>
      <c r="M1" s="45" t="s">
        <v>160</v>
      </c>
      <c r="N1" s="187" t="s">
        <v>245</v>
      </c>
      <c r="Q1" s="45" t="s">
        <v>66</v>
      </c>
      <c r="R1" s="187" t="str">
        <f>N1</f>
        <v>AF DEB INCENTIVADAS</v>
      </c>
      <c r="T1" s="45" t="s">
        <v>127</v>
      </c>
      <c r="U1" s="232">
        <v>12431</v>
      </c>
      <c r="V1" s="232" t="s">
        <v>74</v>
      </c>
      <c r="W1" s="232" t="s">
        <v>49</v>
      </c>
      <c r="AD1" t="s">
        <v>65</v>
      </c>
      <c r="AE1" t="s">
        <v>858</v>
      </c>
    </row>
    <row r="2" spans="1:31" x14ac:dyDescent="0.25">
      <c r="A2" t="s">
        <v>168</v>
      </c>
      <c r="B2" t="s">
        <v>446</v>
      </c>
      <c r="C2" s="10">
        <v>45792</v>
      </c>
      <c r="D2" s="47">
        <f ca="1">_xll.BDP(A2,"YLD_CNV_MID",,)</f>
        <v>7.9915000000000003</v>
      </c>
      <c r="E2" s="47">
        <f ca="1">_xll.BDP(A2,"YLD_YTM_MID", "PRICING_SOURCE=ANDE")</f>
        <v>7.8812999999999995</v>
      </c>
      <c r="F2" s="4">
        <f t="shared" ref="F2:F15" ca="1" si="0">+D2-E2</f>
        <v>0.11020000000000074</v>
      </c>
      <c r="G2" s="71">
        <f ca="1">_xll.BDP(A2,"RISK_MID",,)/100</f>
        <v>2.4707064701033232E-2</v>
      </c>
      <c r="H2" s="12">
        <f ca="1">_xll.BDP(A2,"DUR_MID",,)</f>
        <v>5.7936837029739306E-2</v>
      </c>
      <c r="I2" s="12">
        <f ca="1">_xll.BDP(A2,"px_LAST",,)</f>
        <v>4605.2841799999997</v>
      </c>
      <c r="J2" s="3">
        <f ca="1">_xll.BDP(A2,"PX_LAST",,)/_xll.BDP(A2,"PX_YEST_CLOSE",,)-1</f>
        <v>4.8884713864816298E-4</v>
      </c>
      <c r="K2" s="12"/>
      <c r="M2" s="169" t="s">
        <v>274</v>
      </c>
      <c r="N2" s="165">
        <f>SUMIFS(Extranet!$H:$H,Extranet!$C:$C,N$1,Extranet!$D:$D,$M2)</f>
        <v>500</v>
      </c>
      <c r="P2" t="s">
        <v>179</v>
      </c>
      <c r="Q2" s="168" t="str">
        <f>$M2</f>
        <v>ALGAB1</v>
      </c>
      <c r="R2" s="166">
        <f ca="1">N2*_xll.BDP(Q2&amp;" Corp","RISK_MTY_MID")/100</f>
        <v>265.68775000004052</v>
      </c>
      <c r="T2" s="51" t="s">
        <v>274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862</v>
      </c>
      <c r="AB2" s="140"/>
      <c r="AD2" t="s">
        <v>385</v>
      </c>
      <c r="AE2" s="233" t="s">
        <v>859</v>
      </c>
    </row>
    <row r="3" spans="1:31" x14ac:dyDescent="0.25">
      <c r="A3" t="s">
        <v>169</v>
      </c>
      <c r="B3" t="s">
        <v>154</v>
      </c>
      <c r="C3" s="10">
        <v>46249</v>
      </c>
      <c r="D3" s="47">
        <f ca="1">_xll.BDP(A3,"YLD_CNV_MID",,)</f>
        <v>9.0736000000000008</v>
      </c>
      <c r="E3" s="47">
        <f ca="1">_xll.BDP(A3,"YLD_YTM_MID", "PRICING_SOURCE=ANDE")</f>
        <v>9.1105</v>
      </c>
      <c r="F3" s="4">
        <f t="shared" ca="1" si="0"/>
        <v>-3.6899999999999267E-2</v>
      </c>
      <c r="G3" s="71">
        <f ca="1">_xll.BDP(A3,"RISK_MID",,)/100</f>
        <v>0.50986397155702434</v>
      </c>
      <c r="H3" s="12">
        <f ca="1">_xll.BDP(A3,"DUR_MID",,)</f>
        <v>1.2699153317287961</v>
      </c>
      <c r="I3" s="12">
        <f ca="1">_xll.BDP(A3,"px_LAST",,)</f>
        <v>4379.25</v>
      </c>
      <c r="J3" s="3">
        <f ca="1">_xll.BDP(A3,"PX_LAST",,)/_xll.BDP(A3,"PX_YEST_CLOSE",,)-1</f>
        <v>1.0512838624154863E-3</v>
      </c>
      <c r="K3" s="12"/>
      <c r="M3" s="169" t="s">
        <v>161</v>
      </c>
      <c r="N3" s="166">
        <f>SUMIFS(Extranet!$H:$H,Extranet!$C:$C,N$1,Extranet!$D:$D,$M3)</f>
        <v>390</v>
      </c>
      <c r="P3" t="s">
        <v>116</v>
      </c>
      <c r="Q3" s="169" t="str">
        <f>$M3</f>
        <v>ARTR19</v>
      </c>
      <c r="R3" s="166">
        <f ca="1">N3*_xll.BDP(Q3&amp;" Corp","RISK_MTY_MID")/100</f>
        <v>104.08690500001852</v>
      </c>
      <c r="S3" s="36"/>
      <c r="T3" s="52" t="s">
        <v>161</v>
      </c>
      <c r="U3" s="32" t="str">
        <f t="shared" si="1"/>
        <v>Sim</v>
      </c>
      <c r="V3" s="174">
        <f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277</v>
      </c>
      <c r="AE3" s="233" t="s">
        <v>859</v>
      </c>
    </row>
    <row r="4" spans="1:31" x14ac:dyDescent="0.25">
      <c r="A4" t="s">
        <v>308</v>
      </c>
      <c r="B4" t="s">
        <v>309</v>
      </c>
      <c r="C4" s="10">
        <v>46522</v>
      </c>
      <c r="D4" s="47">
        <f ca="1">_xll.BDP(A4,"YLD_CNV_MID",,)</f>
        <v>8.1056000000000008</v>
      </c>
      <c r="E4" s="47">
        <f ca="1">_xll.BDP(A4,"YLD_YTM_MID", "PRICING_SOURCE=ANDE")</f>
        <v>8.2050999999999998</v>
      </c>
      <c r="F4" s="4">
        <f t="shared" ca="1" si="0"/>
        <v>-9.9499999999999034E-2</v>
      </c>
      <c r="G4" s="71">
        <f ca="1">_xll.BDP(A4,"RISK_MID",,)/100</f>
        <v>0.7816416832674804</v>
      </c>
      <c r="H4" s="12">
        <f ca="1">_xll.BDP(A4,"DUR_MID",,)</f>
        <v>1.9023325447845603</v>
      </c>
      <c r="I4" s="12">
        <f ca="1">_xll.BDP(A4,"px_LAST",,)</f>
        <v>4441.9101559999999</v>
      </c>
      <c r="J4" s="3">
        <f ca="1">_xll.BDP(A4,"PX_LAST",,)/_xll.BDP(A4,"PX_YEST_CLOSE",,)-1</f>
        <v>2.4090701576422457E-3</v>
      </c>
      <c r="K4" s="12"/>
      <c r="M4" s="169" t="s">
        <v>275</v>
      </c>
      <c r="N4" s="166">
        <f>SUMIFS(Extranet!$H:$H,Extranet!$C:$C,N$1,Extranet!$D:$D,$M4)</f>
        <v>500</v>
      </c>
      <c r="P4" t="s">
        <v>179</v>
      </c>
      <c r="Q4" s="169" t="str">
        <f t="shared" ref="Q4:Q26" si="2">$M4</f>
        <v>CEEBC3</v>
      </c>
      <c r="R4" s="166">
        <f ca="1">N4*_xll.BDP(Q4&amp;" Corp","RISK_MTY_MID")/100</f>
        <v>280.62475000001541</v>
      </c>
      <c r="T4" s="52" t="s">
        <v>275</v>
      </c>
      <c r="U4" s="32" t="str">
        <f t="shared" si="1"/>
        <v>Sim</v>
      </c>
      <c r="V4" s="174">
        <f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398</v>
      </c>
      <c r="AE4" s="233" t="s">
        <v>859</v>
      </c>
    </row>
    <row r="5" spans="1:31" x14ac:dyDescent="0.25">
      <c r="A5" t="s">
        <v>170</v>
      </c>
      <c r="B5" t="s">
        <v>181</v>
      </c>
      <c r="C5" s="10">
        <v>46980</v>
      </c>
      <c r="D5" s="47">
        <f ca="1">_xll.BDP(A5,"YLD_CNV_MID",,)</f>
        <v>7.8456999999999999</v>
      </c>
      <c r="E5" s="47">
        <f ca="1">_xll.BDP(A5,"YLD_YTM_MID", "PRICING_SOURCE=ANDE")</f>
        <v>7.9394</v>
      </c>
      <c r="F5" s="4">
        <f t="shared" ca="1" si="0"/>
        <v>-9.3700000000000117E-2</v>
      </c>
      <c r="G5" s="71">
        <f ca="1">_xll.BDP(A5,"RISK_MID",,)/100</f>
        <v>1.2016617831850454</v>
      </c>
      <c r="H5" s="12">
        <f ca="1">_xll.BDP(A5,"DUR_MID",,)</f>
        <v>3.0033052866333296</v>
      </c>
      <c r="I5" s="12">
        <f ca="1">_xll.BDP(A5,"px_LAST",,)</f>
        <v>4315.0517579999996</v>
      </c>
      <c r="J5" s="3">
        <f ca="1">_xll.BDP(A5,"PX_LAST",,)/_xll.BDP(A5,"PX_YEST_CLOSE",,)-1</f>
        <v>3.0073024564203354E-3</v>
      </c>
      <c r="K5" s="12"/>
      <c r="M5" s="169" t="s">
        <v>794</v>
      </c>
      <c r="N5" s="166">
        <f>SUMIFS(Extranet!$H:$H,Extranet!$C:$C,N$1,Extranet!$D:$D,$M5)</f>
        <v>538</v>
      </c>
      <c r="P5" t="s">
        <v>180</v>
      </c>
      <c r="Q5" s="169" t="str">
        <f>$M5</f>
        <v>COCE18</v>
      </c>
      <c r="R5" s="166">
        <f ca="1">N5*_xll.BDP(Q5&amp;" Corp","RISK_MTY_MID")/100</f>
        <v>261.64419500000849</v>
      </c>
      <c r="T5" s="52" t="s">
        <v>794</v>
      </c>
      <c r="U5" s="32" t="str">
        <f t="shared" si="1"/>
        <v>Sim</v>
      </c>
      <c r="V5" s="174">
        <f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44</v>
      </c>
      <c r="AE5" s="233" t="s">
        <v>859</v>
      </c>
    </row>
    <row r="6" spans="1:31" x14ac:dyDescent="0.25">
      <c r="A6" t="s">
        <v>997</v>
      </c>
      <c r="B6" t="s">
        <v>996</v>
      </c>
      <c r="C6" s="10">
        <v>47253</v>
      </c>
      <c r="D6" s="47">
        <f ca="1">_xll.BDP(A6,"YLD_CNV_MID",,)</f>
        <v>7.7023999999999999</v>
      </c>
      <c r="E6" s="47">
        <f ca="1">_xll.BDP(A6,"YLD_YTM_MID", "PRICING_SOURCE=ANDE")</f>
        <v>7.7864000000000004</v>
      </c>
      <c r="F6" s="4">
        <f t="shared" ref="F6" ca="1" si="3">+D6-E6</f>
        <v>-8.4000000000000519E-2</v>
      </c>
      <c r="G6" s="71">
        <f ca="1">_xll.BDP(A6,"RISK_MID",,)/100</f>
        <v>1.4285175590757717</v>
      </c>
      <c r="H6" s="12">
        <f ca="1">_xll.BDP(A6,"DUR_MID",,)</f>
        <v>3.526505199902723</v>
      </c>
      <c r="I6" s="12">
        <f ca="1">_xll.BDP(A6,"px_LAST",,)</f>
        <v>4362.8159180000002</v>
      </c>
      <c r="J6" s="3">
        <f ca="1">_xll.BDP(A6,"PX_LAST",,)/_xll.BDP(A6,"PX_YEST_CLOSE",,)-1</f>
        <v>3.5727865950327953E-3</v>
      </c>
      <c r="K6" s="12"/>
      <c r="M6" s="169" t="s">
        <v>339</v>
      </c>
      <c r="N6" s="166">
        <f>SUMIFS(Extranet!$H:$H,Extranet!$C:$C,N$1,Extranet!$D:$D,$M6)</f>
        <v>357</v>
      </c>
      <c r="P6" t="s">
        <v>180</v>
      </c>
      <c r="Q6" s="169" t="str">
        <f t="shared" si="2"/>
        <v>CPLD37</v>
      </c>
      <c r="R6" s="166">
        <f ca="1">N6*_xll.BDP(Q6&amp;" Corp","RISK_MTY_MID")/100</f>
        <v>205.33515450000638</v>
      </c>
      <c r="T6" s="52" t="s">
        <v>339</v>
      </c>
      <c r="U6" s="32" t="str">
        <f t="shared" si="1"/>
        <v>Sim</v>
      </c>
      <c r="V6" s="174">
        <f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257</v>
      </c>
      <c r="AE6" s="233" t="s">
        <v>859</v>
      </c>
    </row>
    <row r="7" spans="1:31" x14ac:dyDescent="0.25">
      <c r="A7" t="s">
        <v>171</v>
      </c>
      <c r="B7" t="s">
        <v>182</v>
      </c>
      <c r="C7" s="10">
        <v>47710</v>
      </c>
      <c r="D7" s="47">
        <f ca="1">_xll.BDP(A7,"YLD_CNV_MID",,)</f>
        <v>7.7146999999999997</v>
      </c>
      <c r="E7" s="47">
        <f ca="1">_xll.BDP(A7,"YLD_YTM_MID", "PRICING_SOURCE=ANDE")</f>
        <v>7.7760999999999996</v>
      </c>
      <c r="F7" s="4">
        <f t="shared" ca="1" si="0"/>
        <v>-6.1399999999999899E-2</v>
      </c>
      <c r="G7" s="71">
        <f ca="1">_xll.BDP(A7,"RISK_MID",,)/100</f>
        <v>1.7744164648897822</v>
      </c>
      <c r="H7" s="12">
        <f ca="1">_xll.BDP(A7,"DUR_MID",,)</f>
        <v>4.5181981813885601</v>
      </c>
      <c r="I7" s="12">
        <f ca="1">_xll.BDP(A7,"px_LAST",,)</f>
        <v>4230.2470700000003</v>
      </c>
      <c r="J7" s="3">
        <f ca="1">_xll.BDP(A7,"PX_LAST",,)/_xll.BDP(A7,"PX_YEST_CLOSE",,)-1</f>
        <v>3.2560207261063123E-3</v>
      </c>
      <c r="K7" s="12"/>
      <c r="M7" s="169" t="s">
        <v>163</v>
      </c>
      <c r="N7" s="166">
        <f>SUMIFS(Extranet!$H:$H,Extranet!$C:$C,N$1,Extranet!$D:$D,$M7)</f>
        <v>300</v>
      </c>
      <c r="P7" t="s">
        <v>438</v>
      </c>
      <c r="Q7" s="169" t="str">
        <f t="shared" si="2"/>
        <v>CTEE29</v>
      </c>
      <c r="R7" s="166">
        <f ca="1">N7*_xll.BDP(Q7&amp;" Corp","RISK_MTY_MID")/100</f>
        <v>322.94415000000072</v>
      </c>
      <c r="T7" s="52" t="s">
        <v>163</v>
      </c>
      <c r="U7" s="32" t="str">
        <f t="shared" si="1"/>
        <v>Sim</v>
      </c>
      <c r="V7" s="174">
        <f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128</v>
      </c>
      <c r="AE7" s="233" t="s">
        <v>859</v>
      </c>
    </row>
    <row r="8" spans="1:31" x14ac:dyDescent="0.25">
      <c r="A8" t="s">
        <v>310</v>
      </c>
      <c r="B8" t="s">
        <v>311</v>
      </c>
      <c r="C8" s="10">
        <v>48441</v>
      </c>
      <c r="D8" s="47">
        <f ca="1">_xll.BDP(A8,"YLD_CNV_MID",,)</f>
        <v>7.7308000000000003</v>
      </c>
      <c r="E8" s="47">
        <f ca="1">_xll.BDP(A8,"YLD_YTM_MID", "PRICING_SOURCE=ANDE")</f>
        <v>7.7835999999999999</v>
      </c>
      <c r="F8" s="4">
        <f t="shared" ca="1" si="0"/>
        <v>-5.2799999999999514E-2</v>
      </c>
      <c r="G8" s="71">
        <f ca="1">_xll.BDP(A8,"RISK_MID",,)/100</f>
        <v>2.2505889845820093</v>
      </c>
      <c r="H8" s="12">
        <f ca="1">_xll.BDP(A8,"DUR_MID",,)</f>
        <v>5.8638944407613751</v>
      </c>
      <c r="I8" s="12">
        <f ca="1">_xll.BDP(A8,"px_LAST",,)</f>
        <v>4134.7597660000001</v>
      </c>
      <c r="J8" s="3">
        <f ca="1">_xll.BDP(A8,"PX_LAST",,)/_xll.BDP(A8,"PX_YEST_CLOSE",,)-1</f>
        <v>4.013559705611458E-3</v>
      </c>
      <c r="K8" s="241"/>
      <c r="M8" s="169" t="s">
        <v>164</v>
      </c>
      <c r="N8" s="166">
        <f>SUMIFS(Extranet!$H:$H,Extranet!$C:$C,N$1,Extranet!$D:$D,$M8)</f>
        <v>390</v>
      </c>
      <c r="P8" t="s">
        <v>313</v>
      </c>
      <c r="Q8" s="169" t="str">
        <f>$M8</f>
        <v>ECHP11</v>
      </c>
      <c r="R8" s="166">
        <f ca="1">N8*_xll.BDP(Q8&amp;" Corp","RISK_MTY_MID")/100</f>
        <v>198.91248000000928</v>
      </c>
      <c r="T8" s="52" t="s">
        <v>164</v>
      </c>
      <c r="U8" s="32" t="str">
        <f t="shared" si="1"/>
        <v>Sim</v>
      </c>
      <c r="V8" s="174">
        <f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41</v>
      </c>
      <c r="AE8" s="233" t="s">
        <v>859</v>
      </c>
    </row>
    <row r="9" spans="1:31" x14ac:dyDescent="0.25">
      <c r="A9" t="s">
        <v>739</v>
      </c>
      <c r="B9" t="s">
        <v>447</v>
      </c>
      <c r="C9" s="10">
        <v>48714</v>
      </c>
      <c r="D9" s="47">
        <f ca="1">_xll.BDP(A9,"YLD_CNV_MID",,)</f>
        <v>7.7293000000000003</v>
      </c>
      <c r="E9" s="47">
        <f ca="1">_xll.BDP(A9,"YLD_YTM_MID", "PRICING_SOURCE=ANDE")</f>
        <v>7.7676999999999996</v>
      </c>
      <c r="F9" s="4">
        <f t="shared" ca="1" si="0"/>
        <v>-3.8399999999999324E-2</v>
      </c>
      <c r="G9" s="71">
        <f ca="1">_xll.BDP(A9,"RISK_MID",,)/100</f>
        <v>2.4078157599519727</v>
      </c>
      <c r="H9" s="12">
        <f ca="1">_xll.BDP(A9,"DUR_MID",,)</f>
        <v>6.2169850704817264</v>
      </c>
      <c r="I9" s="12">
        <f ca="1">_xll.BDP(A9,"px_LAST",,)</f>
        <v>4172.3208009999998</v>
      </c>
      <c r="J9" s="3">
        <f ca="1">_xll.BDP(A9,"PX_LAST",,)/_xll.BDP(A9,"PX_YEST_CLOSE",,)-1</f>
        <v>3.463221403196437E-3</v>
      </c>
      <c r="K9" s="12"/>
      <c r="M9" s="169" t="s">
        <v>755</v>
      </c>
      <c r="N9" s="166">
        <f>SUMIFS(Extranet!$H:$H,Extranet!$C:$C,N$1,Extranet!$D:$D,$M9)</f>
        <v>191</v>
      </c>
      <c r="P9" t="s">
        <v>179</v>
      </c>
      <c r="Q9" s="169" t="str">
        <f>$M9</f>
        <v>ELET14</v>
      </c>
      <c r="R9" s="166">
        <f ca="1">N9*_xll.BDP(Q9&amp;" Corp","RISK_MTY_MID")/100</f>
        <v>84.560952500008867</v>
      </c>
      <c r="T9" s="52" t="s">
        <v>755</v>
      </c>
      <c r="U9" s="32" t="str">
        <f t="shared" si="1"/>
        <v>Sim</v>
      </c>
      <c r="V9" s="174">
        <f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40</v>
      </c>
      <c r="AE9" s="233" t="s">
        <v>859</v>
      </c>
    </row>
    <row r="10" spans="1:31" x14ac:dyDescent="0.25">
      <c r="A10" t="s">
        <v>172</v>
      </c>
      <c r="B10" t="s">
        <v>447</v>
      </c>
      <c r="C10" s="10">
        <v>49444</v>
      </c>
      <c r="D10" s="47">
        <f ca="1">_xll.BDP(A10,"YLD_CNV_MID",,)</f>
        <v>7.7249999999999996</v>
      </c>
      <c r="E10" s="47">
        <f ca="1">_xll.BDP(A10,"YLD_YTM_MID", "PRICING_SOURCE=ANDE")</f>
        <v>7.7765000000000004</v>
      </c>
      <c r="F10" s="4">
        <f t="shared" ca="1" si="0"/>
        <v>-5.1500000000000767E-2</v>
      </c>
      <c r="G10" s="71">
        <f ca="1">_xll.BDP(A10,"RISK_MID",,)/100</f>
        <v>2.7784217304670165</v>
      </c>
      <c r="H10" s="12">
        <f ca="1">_xll.BDP(A10,"DUR_MID",,)</f>
        <v>7.2977866947856622</v>
      </c>
      <c r="I10" s="12">
        <f ca="1">_xll.BDP(A10,"px_LAST",,)</f>
        <v>4101.3232420000004</v>
      </c>
      <c r="J10" s="3">
        <f ca="1">_xll.BDP(A10,"PX_LAST",,)/_xll.BDP(A10,"PX_YEST_CLOSE",,)-1</f>
        <v>3.5126885047029877E-3</v>
      </c>
      <c r="K10" s="12"/>
      <c r="M10" s="169" t="s">
        <v>40</v>
      </c>
      <c r="N10" s="166">
        <f>SUMIFS(Extranet!$H:$H,Extranet!$C:$C,N$1,Extranet!$D:$D,$M10)</f>
        <v>430</v>
      </c>
      <c r="P10" t="s">
        <v>313</v>
      </c>
      <c r="Q10" s="169" t="str">
        <f t="shared" si="2"/>
        <v>ENEV32</v>
      </c>
      <c r="R10" s="166">
        <f ca="1">N10*_xll.BDP(Q10&amp;" Corp","RISK_MTY_MID")/100</f>
        <v>189.6822450000036</v>
      </c>
      <c r="T10" s="52" t="s">
        <v>40</v>
      </c>
      <c r="U10" s="32" t="str">
        <f t="shared" si="1"/>
        <v>Sim</v>
      </c>
      <c r="V10" s="174">
        <f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242</v>
      </c>
      <c r="AE10" s="233" t="s">
        <v>859</v>
      </c>
    </row>
    <row r="11" spans="1:31" x14ac:dyDescent="0.25">
      <c r="A11" t="s">
        <v>173</v>
      </c>
      <c r="B11" t="s">
        <v>448</v>
      </c>
      <c r="C11" s="10">
        <v>51363</v>
      </c>
      <c r="D11" s="47">
        <f ca="1">_xll.BDP(A11,"YLD_CNV_MID",,)</f>
        <v>7.5949999999999998</v>
      </c>
      <c r="E11" s="47">
        <f ca="1">_xll.BDP(A11,"YLD_YTM_MID", "PRICING_SOURCE=ANDE")</f>
        <v>7.6296999999999997</v>
      </c>
      <c r="F11" s="4">
        <f t="shared" ca="1" si="0"/>
        <v>-3.4699999999999953E-2</v>
      </c>
      <c r="G11" s="71">
        <f ca="1">_xll.BDP(A11,"RISK_MID",,)/100</f>
        <v>3.5353563490339184</v>
      </c>
      <c r="H11" s="12">
        <f ca="1">_xll.BDP(A11,"DUR_MID",,)</f>
        <v>9.6796146985432472</v>
      </c>
      <c r="I11" s="12">
        <f ca="1">_xll.BDP(A11,"px_LAST",,)</f>
        <v>3929.7739259999998</v>
      </c>
      <c r="J11" s="3">
        <f ca="1">_xll.BDP(A11,"PX_LAST",,)/_xll.BDP(A11,"PX_YEST_CLOSE",,)-1</f>
        <v>2.7568279420357999E-3</v>
      </c>
      <c r="K11" s="12"/>
      <c r="M11" s="169" t="s">
        <v>41</v>
      </c>
      <c r="N11" s="166">
        <f>SUMIFS(Extranet!$H:$H,Extranet!$C:$C,N$1,Extranet!$D:$D,$M11)</f>
        <v>300</v>
      </c>
      <c r="P11" t="s">
        <v>180</v>
      </c>
      <c r="Q11" s="169" t="str">
        <f t="shared" si="2"/>
        <v>EQTR11</v>
      </c>
      <c r="R11" s="166">
        <f ca="1">N11*_xll.BDP(Q11&amp;" Corp","RISK_MTY_MID")/100</f>
        <v>305.48294999998689</v>
      </c>
      <c r="T11" s="52" t="s">
        <v>41</v>
      </c>
      <c r="U11" s="32" t="str">
        <f t="shared" si="1"/>
        <v>Sim</v>
      </c>
      <c r="V11" s="174">
        <f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276</v>
      </c>
      <c r="AE11" s="233" t="s">
        <v>859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 ca="1">_xll.BDP(A12,"YLD_CNV_MID",,)</f>
        <v>7.5696000000000003</v>
      </c>
      <c r="E12" s="47">
        <f ca="1">_xll.BDP(A12,"YLD_YTM_MID", "PRICING_SOURCE=ANDE")</f>
        <v>7.6120999999999999</v>
      </c>
      <c r="F12" s="4">
        <f t="shared" ca="1" si="0"/>
        <v>-4.2499999999999538E-2</v>
      </c>
      <c r="G12" s="71">
        <f ca="1">_xll.BDP(A12,"RISK_MID",,)/100</f>
        <v>3.9643608361147926</v>
      </c>
      <c r="H12" s="12">
        <f ca="1">_xll.BDP(A12,"DUR_MID",,)</f>
        <v>10.875807526073334</v>
      </c>
      <c r="I12" s="12">
        <f ca="1">_xll.BDP(A12,"px_LAST",,)</f>
        <v>3921.044922</v>
      </c>
      <c r="J12" s="3">
        <f ca="1">_xll.BDP(A12,"PX_LAST",,)/_xll.BDP(A12,"PX_YEST_CLOSE",,)-1</f>
        <v>2.5550470819615256E-3</v>
      </c>
      <c r="K12" s="12"/>
      <c r="M12" s="239" t="s">
        <v>795</v>
      </c>
      <c r="N12" s="243">
        <f>SUMIFS(Extranet!$H:$H,Extranet!$C:$C,N$1,Extranet!$D:$D,$M12)</f>
        <v>560</v>
      </c>
      <c r="P12" t="s">
        <v>180</v>
      </c>
      <c r="Q12" s="169" t="str">
        <f>$M12</f>
        <v>ERDVC3</v>
      </c>
      <c r="R12" s="166">
        <f ca="1">IFERROR(N12*_xll.BDP(Q12&amp;" Corp","RISK_MTY_MID")/100,(N12*62.814/100))</f>
        <v>335.15383999998448</v>
      </c>
      <c r="T12" s="52" t="s">
        <v>795</v>
      </c>
      <c r="U12" s="32" t="str">
        <f t="shared" si="1"/>
        <v>Sim</v>
      </c>
      <c r="V12" s="174">
        <f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795</v>
      </c>
      <c r="AE12" s="233" t="s">
        <v>859</v>
      </c>
    </row>
    <row r="13" spans="1:31" x14ac:dyDescent="0.25">
      <c r="A13" t="s">
        <v>175</v>
      </c>
      <c r="B13" t="s">
        <v>288</v>
      </c>
      <c r="C13" s="10">
        <v>55015</v>
      </c>
      <c r="D13" s="47">
        <f ca="1">_xll.BDP(A13,"YLD_CNV_MID",,)</f>
        <v>7.4452999999999996</v>
      </c>
      <c r="E13" s="47">
        <f ca="1">_xll.BDP(A13,"YLD_YTM_MID", "PRICING_SOURCE=ANDE")</f>
        <v>7.4901</v>
      </c>
      <c r="F13" s="4">
        <f t="shared" ca="1" si="0"/>
        <v>-4.4800000000000395E-2</v>
      </c>
      <c r="G13" s="71">
        <f ca="1">_xll.BDP(A13,"RISK_MID",,)/100</f>
        <v>4.3529355809578192</v>
      </c>
      <c r="H13" s="12">
        <f ca="1">_xll.BDP(A13,"DUR_MID",,)</f>
        <v>12.176988171103309</v>
      </c>
      <c r="I13" s="12">
        <f ca="1">_xll.BDP(A13,"px_LAST",,)</f>
        <v>3840.876953</v>
      </c>
      <c r="J13" s="3">
        <f ca="1">_xll.BDP(A13,"PX_LAST",,)/_xll.BDP(A13,"PX_YEST_CLOSE",,)-1</f>
        <v>4.4249863230643172E-3</v>
      </c>
      <c r="K13" s="12"/>
      <c r="M13" s="169" t="s">
        <v>276</v>
      </c>
      <c r="N13" s="166">
        <f>SUMIFS(Extranet!$H:$H,Extranet!$C:$C,N$1,Extranet!$D:$D,$M13)</f>
        <v>250</v>
      </c>
      <c r="P13" t="s">
        <v>179</v>
      </c>
      <c r="Q13" s="169" t="str">
        <f t="shared" si="2"/>
        <v>ESULA6</v>
      </c>
      <c r="R13" s="166">
        <f ca="1">N13*_xll.BDP(Q13&amp;" Corp","RISK_MTY_MID")/100</f>
        <v>143.36637499999938</v>
      </c>
      <c r="T13" s="52" t="s">
        <v>276</v>
      </c>
      <c r="U13" s="32" t="str">
        <f t="shared" si="1"/>
        <v>Sim</v>
      </c>
      <c r="V13" s="174">
        <f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164</v>
      </c>
      <c r="AE13" s="233" t="s">
        <v>859</v>
      </c>
    </row>
    <row r="14" spans="1:31" x14ac:dyDescent="0.25">
      <c r="A14" t="s">
        <v>176</v>
      </c>
      <c r="B14" t="s">
        <v>449</v>
      </c>
      <c r="C14" s="10">
        <v>56749</v>
      </c>
      <c r="D14" s="47">
        <f ca="1">_xll.BDP(A14,"YLD_CNV_MID",,)</f>
        <v>7.4398999999999997</v>
      </c>
      <c r="E14" s="47">
        <f ca="1">_xll.BDP(A14,"YLD_YTM_MID", "PRICING_SOURCE=ANDE")</f>
        <v>7.4893000000000001</v>
      </c>
      <c r="F14" s="4">
        <f t="shared" ca="1" si="0"/>
        <v>-4.9400000000000333E-2</v>
      </c>
      <c r="G14" s="71">
        <f ca="1">_xll.BDP(A14,"RISK_MID",,)/100</f>
        <v>4.5371155178197569</v>
      </c>
      <c r="H14" s="12">
        <f ca="1">_xll.BDP(A14,"DUR_MID",,)</f>
        <v>12.591530300065571</v>
      </c>
      <c r="I14" s="12">
        <f ca="1">_xll.BDP(A14,"px_LAST",,)</f>
        <v>3871.3930660000001</v>
      </c>
      <c r="J14" s="3">
        <f ca="1">_xll.BDP(A14,"PX_LAST",,)/_xll.BDP(A14,"PX_YEST_CLOSE",,)-1</f>
        <v>5.1942484112221798E-3</v>
      </c>
      <c r="K14" s="12"/>
      <c r="M14" s="169" t="s">
        <v>277</v>
      </c>
      <c r="N14" s="166">
        <f>SUMIFS(Extranet!$H:$H,Extranet!$C:$C,N$1,Extranet!$D:$D,$M14)</f>
        <v>720</v>
      </c>
      <c r="P14" t="s">
        <v>438</v>
      </c>
      <c r="Q14" s="169" t="str">
        <f t="shared" si="2"/>
        <v>GASC23</v>
      </c>
      <c r="R14" s="166">
        <f ca="1">N14*_xll.BDP(Q14&amp;" Corp","RISK_MTY_MID")/100</f>
        <v>486.3466800000333</v>
      </c>
      <c r="S14" s="1"/>
      <c r="T14" s="52" t="s">
        <v>277</v>
      </c>
      <c r="U14" s="32" t="str">
        <f t="shared" si="1"/>
        <v>Sim</v>
      </c>
      <c r="V14" s="174">
        <f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339</v>
      </c>
      <c r="AE14" s="233" t="s">
        <v>859</v>
      </c>
    </row>
    <row r="15" spans="1:31" x14ac:dyDescent="0.25">
      <c r="A15" t="s">
        <v>307</v>
      </c>
      <c r="B15" t="s">
        <v>450</v>
      </c>
      <c r="C15" s="10">
        <v>58668</v>
      </c>
      <c r="D15" s="47">
        <f ca="1">_xll.BDP(A15,"YLD_CNV_MID",,)</f>
        <v>7.4448999999999996</v>
      </c>
      <c r="E15" s="47">
        <f ca="1">_xll.BDP(A15,"YLD_YTM_MID", "PRICING_SOURCE=ANDE")</f>
        <v>7.4922000000000004</v>
      </c>
      <c r="F15" s="4">
        <f t="shared" ca="1" si="0"/>
        <v>-4.7300000000000786E-2</v>
      </c>
      <c r="G15" s="71">
        <f ca="1">_xll.BDP(A15,"RISK_MID",,)/100</f>
        <v>4.6539125509521</v>
      </c>
      <c r="H15" s="12">
        <f ca="1">_xll.BDP(A15,"DUR_MID",,)</f>
        <v>13.260903869613603</v>
      </c>
      <c r="I15" s="12">
        <f ca="1">_xll.BDP(A15,"px_LAST",,)</f>
        <v>3770.7810060000002</v>
      </c>
      <c r="J15" s="3">
        <f ca="1">_xll.BDP(A15,"PX_LAST",,)/_xll.BDP(A15,"PX_YEST_CLOSE",,)-1</f>
        <v>7.9205629072780503E-3</v>
      </c>
      <c r="K15" s="12"/>
      <c r="M15" s="169" t="s">
        <v>481</v>
      </c>
      <c r="N15" s="166">
        <f>SUMIFS(Extranet!$H:$H,Extranet!$C:$C,N$1,Extranet!$D:$D,$M15)</f>
        <v>500</v>
      </c>
      <c r="P15" t="s">
        <v>180</v>
      </c>
      <c r="Q15" s="169" t="str">
        <f>$M15</f>
        <v>GSTS14</v>
      </c>
      <c r="R15" s="166">
        <f ca="1">N15*_xll.BDP(Q15&amp;" Corp","RISK_MTY_MID")/100</f>
        <v>273.4595000000013</v>
      </c>
      <c r="S15" s="1"/>
      <c r="T15" s="52" t="s">
        <v>481</v>
      </c>
      <c r="U15" s="32" t="str">
        <f t="shared" si="1"/>
        <v>Sim</v>
      </c>
      <c r="V15" s="174">
        <f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794</v>
      </c>
      <c r="AE15" s="233" t="s">
        <v>859</v>
      </c>
    </row>
    <row r="16" spans="1:31" x14ac:dyDescent="0.25">
      <c r="I16" s="141"/>
      <c r="K16"/>
      <c r="M16" s="169" t="s">
        <v>128</v>
      </c>
      <c r="N16" s="166">
        <f>SUMIFS(Extranet!$H:$H,Extranet!$C:$C,N$1,Extranet!$D:$D,$M16)</f>
        <v>536</v>
      </c>
      <c r="P16" t="s">
        <v>179</v>
      </c>
      <c r="Q16" s="169" t="str">
        <f t="shared" si="2"/>
        <v>IGSN15</v>
      </c>
      <c r="R16" s="166">
        <f ca="1">IFERROR(N16*_xll.BDP(Q16&amp;" Corp","RISK_MTY_MID")/100,(N16*44.84/100))</f>
        <v>379.69007200002221</v>
      </c>
      <c r="S16" s="1"/>
      <c r="T16" s="52" t="s">
        <v>128</v>
      </c>
      <c r="U16" s="32" t="str">
        <f t="shared" si="1"/>
        <v>Sim</v>
      </c>
      <c r="V16" s="174">
        <f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163</v>
      </c>
      <c r="AE16" s="233" t="s">
        <v>859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259</v>
      </c>
      <c r="N17" s="243">
        <f>SUMIFS(Extranet!$H:$H,Extranet!$C:$C,N$1,Extranet!$D:$D,$M17,Extranet!A:A,"Debêntures")</f>
        <v>174</v>
      </c>
      <c r="P17" t="s">
        <v>179</v>
      </c>
      <c r="Q17" s="169" t="str">
        <f>$M17</f>
        <v>JSMLB5</v>
      </c>
      <c r="R17" s="166">
        <f ca="1">IFERROR(N17*_xll.BDP(Q17&amp;" Corp","RISK_MTY_MID")/100,(N17*0.536771))</f>
        <v>93.398154000000005</v>
      </c>
      <c r="T17" s="52" t="s">
        <v>259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275</v>
      </c>
      <c r="AE17" s="233" t="s">
        <v>859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227</v>
      </c>
      <c r="N18" s="243">
        <f>SUMIFS(Extranet!$H:$H,Extranet!$C:$C,N$1,Extranet!$D:$D,$M18,Extranet!A:A,"Debêntures")</f>
        <v>237</v>
      </c>
      <c r="P18" t="s">
        <v>179</v>
      </c>
      <c r="Q18" s="169" t="str">
        <f>$M18</f>
        <v>MOVI37</v>
      </c>
      <c r="R18" s="166">
        <f ca="1">N18*_xll.BDP(Q18&amp;" Corp","RISK_MTY_MID")/100</f>
        <v>95.300306999997815</v>
      </c>
      <c r="S18" s="1"/>
      <c r="T18" s="52" t="s">
        <v>227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755</v>
      </c>
      <c r="AE18" s="233" t="s">
        <v>859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395</v>
      </c>
      <c r="J19"/>
      <c r="K19" s="12"/>
      <c r="L19" s="88"/>
      <c r="M19" s="169" t="s">
        <v>258</v>
      </c>
      <c r="N19" s="166">
        <f>SUMIFS(Extranet!$H:$H,Extranet!$C:$C,N$1,Extranet!$D:$D,$M19)</f>
        <v>6</v>
      </c>
      <c r="P19" t="s">
        <v>179</v>
      </c>
      <c r="Q19" s="169" t="str">
        <f>$M19</f>
        <v>MSGT13</v>
      </c>
      <c r="R19" s="166">
        <f ca="1">N19*_xll.BDP(Q19&amp;" Corp","RISK_MTY_MID")/100</f>
        <v>1.9260690000003251</v>
      </c>
      <c r="S19" s="256"/>
      <c r="T19" s="52" t="s">
        <v>258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479</v>
      </c>
      <c r="AE19" s="233" t="s">
        <v>859</v>
      </c>
    </row>
    <row r="20" spans="1:31" x14ac:dyDescent="0.25">
      <c r="A20" t="s">
        <v>148</v>
      </c>
      <c r="B20" t="s">
        <v>177</v>
      </c>
      <c r="C20" s="10">
        <v>45792</v>
      </c>
      <c r="D20" s="43">
        <f ca="1">_xll.BDP(A20,"LAST_PRICE")</f>
        <v>8.1</v>
      </c>
      <c r="E20" s="46">
        <f ca="1">_xll.BDP(A20,"PX_CLOSE_1D")</f>
        <v>8.01</v>
      </c>
      <c r="F20" s="4">
        <f t="shared" ref="F20:F27" ca="1" si="4">+D20-E20</f>
        <v>8.9999999999999858E-2</v>
      </c>
      <c r="G20" s="12">
        <f ca="1">VLOOKUP(B20,'Base IPCA'!$B$18:$M$26,12,0)</f>
        <v>0.99453825168893673</v>
      </c>
      <c r="H20" s="12">
        <f ca="1">_xll.BDP(A20,"FUT_BUS_DAYS_VAL")/252</f>
        <v>5.9523809523809521E-2</v>
      </c>
      <c r="I20" s="4">
        <f ca="1">_xll.BDP(A20,"CONTRACT_VALUE")</f>
        <v>180447.98999345716</v>
      </c>
      <c r="J20" s="12"/>
      <c r="K20" s="12"/>
      <c r="M20" s="169" t="s">
        <v>257</v>
      </c>
      <c r="N20" s="166">
        <f>SUMIFS(Extranet!$H:$H,Extranet!$C:$C,N$1,Extranet!$D:$D,$M20)</f>
        <v>100</v>
      </c>
      <c r="P20" t="s">
        <v>183</v>
      </c>
      <c r="Q20" s="169" t="str">
        <f t="shared" si="2"/>
        <v>MSGT33</v>
      </c>
      <c r="R20" s="166">
        <f ca="1">N20*_xll.BDP(Q20&amp;" Corp","RISK_MTY_MID")/100</f>
        <v>93.017749999995644</v>
      </c>
      <c r="T20" s="52" t="s">
        <v>257</v>
      </c>
      <c r="U20" s="32" t="str">
        <f t="shared" si="1"/>
        <v>Sim</v>
      </c>
      <c r="V20" s="174">
        <f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161</v>
      </c>
      <c r="AE20" s="233" t="s">
        <v>859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 ca="1">_xll.BDP(A21,"LAST_PRICE")</f>
        <v>9.0299999999999994</v>
      </c>
      <c r="E21" s="46">
        <f ca="1">_xll.BDP(A21,"PX_CLOSE_1D")</f>
        <v>9.0649999999999995</v>
      </c>
      <c r="F21" s="4">
        <f t="shared" ca="1" si="4"/>
        <v>-3.5000000000000142E-2</v>
      </c>
      <c r="G21" s="12">
        <f ca="1">VLOOKUP(B21,'Base IPCA'!$B$18:$M$26,12,0)</f>
        <v>19.582239985960769</v>
      </c>
      <c r="H21" s="12">
        <f ca="1">_xll.BDP(A21,"FUT_BUS_DAYS_VAL")/252</f>
        <v>1.3174603174603174</v>
      </c>
      <c r="I21" s="4">
        <f ca="1">_xll.BDP(A21,"CONTRACT_VALUE")</f>
        <v>161774.3508293012</v>
      </c>
      <c r="J21" s="12"/>
      <c r="K21" s="12"/>
      <c r="M21" s="169" t="s">
        <v>44</v>
      </c>
      <c r="N21" s="166">
        <f>SUMIFS(Extranet!$H:$H,Extranet!$C:$C,N$1,Extranet!$D:$D,$M21)</f>
        <v>210</v>
      </c>
      <c r="P21" t="s">
        <v>313</v>
      </c>
      <c r="Q21" s="169" t="str">
        <f t="shared" si="2"/>
        <v>NEOE26</v>
      </c>
      <c r="R21" s="166">
        <f ca="1">N21*_xll.BDP(Q21&amp;" Corp","RISK_MTY_MID")/100</f>
        <v>138.40764000000149</v>
      </c>
      <c r="T21" s="52" t="s">
        <v>44</v>
      </c>
      <c r="U21" s="32" t="str">
        <f t="shared" si="1"/>
        <v>Sim</v>
      </c>
      <c r="V21" s="174">
        <f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867</v>
      </c>
      <c r="AE21" s="233" t="s">
        <v>859</v>
      </c>
    </row>
    <row r="22" spans="1:31" x14ac:dyDescent="0.25">
      <c r="A22" t="s">
        <v>312</v>
      </c>
      <c r="B22" t="s">
        <v>313</v>
      </c>
      <c r="C22" s="10">
        <v>46249</v>
      </c>
      <c r="D22" s="43">
        <f ca="1">_xll.BDP(A22,"LAST_PRICE")</f>
        <v>8.1</v>
      </c>
      <c r="E22" s="46">
        <f ca="1">_xll.BDP(A22,"PX_CLOSE_1D")</f>
        <v>8.18</v>
      </c>
      <c r="F22" s="4">
        <f t="shared" ca="1" si="4"/>
        <v>-8.0000000000000071E-2</v>
      </c>
      <c r="G22" s="12">
        <f ca="1">VLOOKUP(B22,'Base IPCA'!$B$18:$M$26,12,0)</f>
        <v>29.349836331530241</v>
      </c>
      <c r="H22" s="12">
        <f ca="1">_xll.BDP(A22,"FUT_BUS_DAYS_VAL")/252</f>
        <v>2.0515873015873014</v>
      </c>
      <c r="I22" s="4">
        <f ca="1">_xll.BDP(A22,"CONTRACT_VALUE")</f>
        <v>154517.85922958577</v>
      </c>
      <c r="J22" s="12"/>
      <c r="K22" s="12"/>
      <c r="M22" s="169" t="s">
        <v>288</v>
      </c>
      <c r="N22" s="166">
        <f>SUMIFS(Extranet!$H:$H,Extranet!$C:$C,N$1,Extranet!$D:$D,$M22)</f>
        <v>235</v>
      </c>
      <c r="P22" t="s">
        <v>184</v>
      </c>
      <c r="Q22" s="169" t="str">
        <f t="shared" si="2"/>
        <v>NTN-B50</v>
      </c>
      <c r="R22" s="166">
        <f ca="1">N22*_xll.BDP(A13,"RISK_MID",,)/100</f>
        <v>1022.9398615250875</v>
      </c>
      <c r="T22" s="52" t="s">
        <v>288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129</v>
      </c>
      <c r="AE22" s="233" t="s">
        <v>859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 ca="1">_xll.BDP(A23,"LAST_PRICE")</f>
        <v>7.81</v>
      </c>
      <c r="E23" s="46">
        <f ca="1">_xll.BDP(A23,"PX_CLOSE_1D")</f>
        <v>7.88</v>
      </c>
      <c r="F23" s="4">
        <f t="shared" ca="1" si="4"/>
        <v>-7.0000000000000284E-2</v>
      </c>
      <c r="G23" s="12">
        <f ca="1">VLOOKUP(B23,'Base IPCA'!$B$18:$M$26,12,0)</f>
        <v>43.261260655039223</v>
      </c>
      <c r="H23" s="12">
        <f ca="1">_xll.BDP(A23,"FUT_BUS_DAYS_VAL")/252</f>
        <v>3.3015873015873014</v>
      </c>
      <c r="I23" s="4">
        <f ca="1">_xll.BDP(A23,"CONTRACT_VALUE")</f>
        <v>141432.21892840223</v>
      </c>
      <c r="J23" s="12"/>
      <c r="K23" s="12"/>
      <c r="M23" s="169" t="s">
        <v>398</v>
      </c>
      <c r="N23" s="166">
        <f>SUMIFS(Extranet!$H:$H,Extranet!$C:$C,N$1,Extranet!$D:$D,$M23)</f>
        <v>510</v>
      </c>
      <c r="P23" t="s">
        <v>179</v>
      </c>
      <c r="Q23" s="169" t="str">
        <f t="shared" si="2"/>
        <v>PEJA11</v>
      </c>
      <c r="R23" s="166">
        <f ca="1">N23*_xll.BDP(Q23&amp;" Corp","RISK_MTY_MID")/100</f>
        <v>302.27139000003262</v>
      </c>
      <c r="T23" s="52" t="s">
        <v>398</v>
      </c>
      <c r="U23" s="32" t="str">
        <f t="shared" si="1"/>
        <v>Sim</v>
      </c>
      <c r="V23" s="174">
        <f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274</v>
      </c>
      <c r="AE23" s="233" t="s">
        <v>859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 ca="1">_xll.BDP(A24,"LAST_PRICE")</f>
        <v>7.66</v>
      </c>
      <c r="E24" s="46">
        <f ca="1">_xll.BDP(A24,"PX_CLOSE_1D")</f>
        <v>7.7050000000000001</v>
      </c>
      <c r="F24" s="4">
        <f t="shared" ca="1" si="4"/>
        <v>-4.4999999999999929E-2</v>
      </c>
      <c r="G24" s="12">
        <f ca="1">VLOOKUP(B24,'Base IPCA'!$B$18:$M$26,12,0)</f>
        <v>60.299142090952955</v>
      </c>
      <c r="H24" s="12">
        <f ca="1">_xll.BDP(A24,"FUT_BUS_DAYS_VAL")/252</f>
        <v>5.2777777777777777</v>
      </c>
      <c r="I24" s="4">
        <f ca="1">_xll.BDP(A24,"CONTRACT_VALUE")</f>
        <v>122800.2288537946</v>
      </c>
      <c r="J24" s="12"/>
      <c r="K24" s="12"/>
      <c r="M24" s="169" t="s">
        <v>479</v>
      </c>
      <c r="N24" s="166">
        <f>SUMIFS(Extranet!$H:$H,Extranet!$C:$C,N$1,Extranet!$D:$D,$M24)</f>
        <v>550</v>
      </c>
      <c r="P24" t="s">
        <v>183</v>
      </c>
      <c r="Q24" s="169" t="str">
        <f>$M24</f>
        <v>RMSA12</v>
      </c>
      <c r="R24" s="166">
        <f ca="1">IFERROR(N24*_xll.BDP(Q24&amp;" Corp","RISK_MTY_MID")/100,(N24*0.894042))</f>
        <v>491.72309999999999</v>
      </c>
      <c r="T24" s="52" t="s">
        <v>479</v>
      </c>
      <c r="U24" s="32" t="str">
        <f t="shared" si="1"/>
        <v>Sim</v>
      </c>
      <c r="V24" s="174">
        <f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481</v>
      </c>
      <c r="AE24" s="233" t="s">
        <v>859</v>
      </c>
    </row>
    <row r="25" spans="1:31" x14ac:dyDescent="0.25">
      <c r="A25" t="s">
        <v>445</v>
      </c>
      <c r="B25" t="s">
        <v>438</v>
      </c>
      <c r="C25" s="10">
        <v>48441</v>
      </c>
      <c r="D25" s="43">
        <f ca="1">_xll.BDP(A25,"LAST_PRICE")</f>
        <v>7.7350000000000003</v>
      </c>
      <c r="E25" s="46">
        <f ca="1">_xll.BDP(A25,"PX_CLOSE_1D")</f>
        <v>7.63</v>
      </c>
      <c r="F25" s="12">
        <f ca="1">+D25-E25</f>
        <v>0.10500000000000043</v>
      </c>
      <c r="G25" s="12">
        <f ca="1">VLOOKUP(B25,'Base IPCA'!$B$18:$M$26,12,0)</f>
        <v>71.67281579785049</v>
      </c>
      <c r="H25" s="12">
        <f ca="1">_xll.BDP(A25,"FUT_BUS_DAYS_VAL")/252</f>
        <v>7.2777777777777777</v>
      </c>
      <c r="I25" s="4">
        <f ca="1">_xll.BDP(A25,"CONTRACT_VALUE")</f>
        <v>105411.82451102226</v>
      </c>
      <c r="J25" s="12"/>
      <c r="K25" s="12"/>
      <c r="M25" s="169" t="s">
        <v>385</v>
      </c>
      <c r="N25" s="166">
        <f>SUMIFS(Extranet!$H:$H,Extranet!$C:$C,N$1,Extranet!$D:$D,$M25)</f>
        <v>370</v>
      </c>
      <c r="P25" t="s">
        <v>179</v>
      </c>
      <c r="Q25" s="169" t="str">
        <f>$M25</f>
        <v>TBCR18</v>
      </c>
      <c r="R25" s="166">
        <f ca="1">IFERROR(N25*_xll.BDP(Q25&amp;" Corp","RISK_MTY_MID")/100,(N25*0.498514))</f>
        <v>184.45018000000002</v>
      </c>
      <c r="T25" s="52" t="s">
        <v>385</v>
      </c>
      <c r="U25" s="32" t="str">
        <f t="shared" si="1"/>
        <v>Sim</v>
      </c>
      <c r="V25" s="174">
        <f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47</v>
      </c>
      <c r="AE25" s="233" t="s">
        <v>859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 ca="1">_xll.BDP(A26,"LAST_PRICE")</f>
        <v>7.66</v>
      </c>
      <c r="E26" s="46">
        <f ca="1">_xll.BDP(A26,"PX_CLOSE_1D")</f>
        <v>7.7050000000000001</v>
      </c>
      <c r="F26" s="4">
        <f t="shared" ca="1" si="4"/>
        <v>-4.4999999999999929E-2</v>
      </c>
      <c r="G26" s="12">
        <f ca="1">VLOOKUP(B26,'Base IPCA'!$B$18:$M$26,12,0)</f>
        <v>80.542392833900522</v>
      </c>
      <c r="H26" s="12">
        <f ca="1">_xll.BDP(A26,"FUT_BUS_DAYS_VAL")/252</f>
        <v>10</v>
      </c>
      <c r="I26" s="4">
        <f ca="1">_xll.BDP(A26,"CONTRACT_VALUE")</f>
        <v>86662.51571485844</v>
      </c>
      <c r="J26" s="12"/>
      <c r="K26" s="12"/>
      <c r="M26" s="169" t="s">
        <v>47</v>
      </c>
      <c r="N26" s="166">
        <f>SUMIFS(Extranet!$H:$H,Extranet!$C:$C,N$1,Extranet!$D:$D,$M26)</f>
        <v>425</v>
      </c>
      <c r="P26" t="s">
        <v>313</v>
      </c>
      <c r="Q26" s="169" t="str">
        <f t="shared" si="2"/>
        <v>TIET29</v>
      </c>
      <c r="R26" s="166">
        <f ca="1">N26*_xll.BDP(Q26&amp;" Corp","RISK_MTY_MID")/100</f>
        <v>182.66117500000976</v>
      </c>
      <c r="T26" s="52" t="s">
        <v>47</v>
      </c>
      <c r="U26" s="32" t="str">
        <f t="shared" si="1"/>
        <v>Sim</v>
      </c>
      <c r="V26" s="174">
        <f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857</v>
      </c>
      <c r="AE26" s="233" t="s">
        <v>859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 ca="1">_xll.BDP(A27,"LAST_PRICE")</f>
        <v>7.55</v>
      </c>
      <c r="E27" s="46">
        <f ca="1">_xll.BDP(A27,"PX_CLOSE_1D")</f>
        <v>7.4470000000000001</v>
      </c>
      <c r="F27" s="4">
        <f t="shared" ca="1" si="4"/>
        <v>0.10299999999999976</v>
      </c>
      <c r="G27" s="12">
        <f ca="1">VLOOKUP(B27,'Base IPCA'!$B$18:$M$26,12,0)</f>
        <v>84.366341085420572</v>
      </c>
      <c r="H27" s="12">
        <f ca="1">_xll.BDP(A27,"FUT_BUS_DAYS_VAL")/252</f>
        <v>15.234126984126984</v>
      </c>
      <c r="I27" s="4">
        <f ca="1">_xll.BDP(A27,"CONTRACT_VALUE")</f>
        <v>59816.083630419598</v>
      </c>
      <c r="J27" s="12"/>
      <c r="K27" s="12"/>
      <c r="M27" s="239" t="s">
        <v>204</v>
      </c>
      <c r="N27" s="243">
        <f>SUMIFS(Extranet!$H:$H,Extranet!$C:$C,N$1,Extranet!$D:$D,$M27,Extranet!A:A,"Debêntures")</f>
        <v>215</v>
      </c>
      <c r="P27" t="s">
        <v>179</v>
      </c>
      <c r="Q27" s="169" t="str">
        <f>$M27</f>
        <v>VAMO33</v>
      </c>
      <c r="R27" s="166">
        <f ca="1">IFERROR(N27*_xll.BDP(Q27&amp;" Corp","RISK_MTY_MID")/100,(N27*0.498514))</f>
        <v>89.801415000003431</v>
      </c>
      <c r="T27" s="52" t="s">
        <v>204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950</v>
      </c>
      <c r="AE27" s="233" t="s">
        <v>859</v>
      </c>
    </row>
    <row r="28" spans="1:31" x14ac:dyDescent="0.25">
      <c r="I28" s="12"/>
      <c r="J28" s="12"/>
      <c r="K28" s="12"/>
      <c r="M28" s="169" t="s">
        <v>857</v>
      </c>
      <c r="N28" s="166">
        <f>SUMIFS(Extranet!$H:$H,Extranet!$C:$C,N$1,Extranet!$D:$D,$M28)</f>
        <v>230</v>
      </c>
      <c r="P28" t="s">
        <v>180</v>
      </c>
      <c r="Q28" s="169" t="str">
        <f t="shared" ref="Q28:Q37" si="5">$M28</f>
        <v>VERO13</v>
      </c>
      <c r="R28" s="166">
        <f ca="1">IFERROR(N28*_xll.BDP(Q28&amp;" Corp","RISK_MTY_MID")/100,(N28*0.449935162097789))</f>
        <v>103.48508728249146</v>
      </c>
      <c r="T28" s="52" t="s">
        <v>857</v>
      </c>
      <c r="U28" s="32" t="str">
        <f t="shared" si="1"/>
        <v>Sim</v>
      </c>
      <c r="V28" s="174">
        <f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326</v>
      </c>
      <c r="AE28" t="s">
        <v>859</v>
      </c>
    </row>
    <row r="29" spans="1:31" x14ac:dyDescent="0.25">
      <c r="C29" s="45" t="s">
        <v>400</v>
      </c>
      <c r="D29" s="44" t="s">
        <v>442</v>
      </c>
      <c r="E29" s="44" t="s">
        <v>439</v>
      </c>
      <c r="F29" s="44" t="s">
        <v>443</v>
      </c>
      <c r="K29" s="12"/>
      <c r="M29" s="169" t="s">
        <v>950</v>
      </c>
      <c r="N29" s="166">
        <f>SUMIFS(Extranet!$H:$H,Extranet!$C:$C,N$1,Extranet!$D:$D,$M29)</f>
        <v>105</v>
      </c>
      <c r="P29" t="s">
        <v>183</v>
      </c>
      <c r="Q29" s="169" t="str">
        <f>$M29</f>
        <v>CAEC12</v>
      </c>
      <c r="R29" s="166">
        <f ca="1">IFERROR(N29*_xll.BDP(Q29&amp;" Corp","RISK_MTY_MID")/100,(N29*0.68605))</f>
        <v>72.476564999998345</v>
      </c>
      <c r="T29" s="52" t="s">
        <v>950</v>
      </c>
      <c r="U29" s="32" t="str">
        <f t="shared" si="1"/>
        <v>Sim</v>
      </c>
      <c r="V29" s="174">
        <f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386</v>
      </c>
      <c r="AE29" t="s">
        <v>860</v>
      </c>
    </row>
    <row r="30" spans="1:31" ht="15.75" thickBot="1" x14ac:dyDescent="0.3">
      <c r="C30" s="52" t="s">
        <v>177</v>
      </c>
      <c r="D30" s="174">
        <f t="shared" ref="D30:D37" ca="1" si="6">SUMIF($B$41:$F$54,C30,$F$41:$F$54)</f>
        <v>0.51813716586427871</v>
      </c>
      <c r="E30" s="175">
        <f t="shared" ref="E30:E37" ca="1" si="7">D30/$D$38</f>
        <v>9.5528459619869234E-4</v>
      </c>
      <c r="F30" s="176">
        <f t="shared" ref="F30:F36" ca="1" si="8">V42-E30</f>
        <v>-6.1992170939459065E-5</v>
      </c>
      <c r="M30" s="169" t="s">
        <v>867</v>
      </c>
      <c r="N30" s="166">
        <f>SUMIFS(Extranet!$H:$H,Extranet!$C:$C,N$1,Extranet!$D:$D,$M30)</f>
        <v>230</v>
      </c>
      <c r="P30" t="s">
        <v>438</v>
      </c>
      <c r="Q30" s="169" t="str">
        <f>$M30</f>
        <v>BHSA11</v>
      </c>
      <c r="R30" s="166">
        <f ca="1">IFERROR(N30*_xll.BDP($M30&amp;" Corp","RISK_MTY_MID")/100,(N30*0.77053))</f>
        <v>177.22190000000001</v>
      </c>
      <c r="T30" s="53" t="s">
        <v>867</v>
      </c>
      <c r="U30" s="237" t="str">
        <f t="shared" si="1"/>
        <v>Sim</v>
      </c>
      <c r="V30" s="227">
        <f>N30*1000</f>
        <v>230000</v>
      </c>
      <c r="W30" s="242">
        <f ca="1">V30/(VLOOKUP($N$1,'Base CDI'!$A$9:$D$23,3,0))</f>
        <v>1.9522559112386446E-2</v>
      </c>
      <c r="AD30" t="s">
        <v>474</v>
      </c>
      <c r="AE30" t="s">
        <v>860</v>
      </c>
    </row>
    <row r="31" spans="1:31" x14ac:dyDescent="0.25">
      <c r="C31" s="52" t="s">
        <v>116</v>
      </c>
      <c r="D31" s="174">
        <f t="shared" ca="1" si="6"/>
        <v>16.023225825945623</v>
      </c>
      <c r="E31" s="175">
        <f t="shared" ca="1" si="7"/>
        <v>2.9541870032439219E-2</v>
      </c>
      <c r="F31" s="176">
        <f t="shared" ca="1" si="8"/>
        <v>3.6286395588979344E-3</v>
      </c>
      <c r="M31" s="169" t="s">
        <v>177</v>
      </c>
      <c r="N31" s="172">
        <f>SUMIFS(Estratégia!$F:$F,Estratégia!$C:$C,N$1,Estratégia!$D:$D,$M31,Estratégia!$E:$E,"Juros Reais")</f>
        <v>6</v>
      </c>
      <c r="P31" t="s">
        <v>177</v>
      </c>
      <c r="Q31" s="169" t="str">
        <f t="shared" si="5"/>
        <v>DAPMAI25</v>
      </c>
      <c r="R31" s="172">
        <f t="shared" ref="R31:R37" ca="1" si="9">N31*VLOOKUP($Q31,$B:$G,6,0)</f>
        <v>5.9672295101336204</v>
      </c>
      <c r="V31" s="45" t="s">
        <v>159</v>
      </c>
      <c r="W31" s="5">
        <f ca="1">SUM(W2:W30)</f>
        <v>0.87500399469755785</v>
      </c>
      <c r="AD31" t="s">
        <v>829</v>
      </c>
      <c r="AE31" t="s">
        <v>860</v>
      </c>
    </row>
    <row r="32" spans="1:31" x14ac:dyDescent="0.25">
      <c r="C32" s="52" t="s">
        <v>313</v>
      </c>
      <c r="D32" s="174">
        <f t="shared" ca="1" si="6"/>
        <v>11.32485382846337</v>
      </c>
      <c r="E32" s="175">
        <f t="shared" ca="1" si="7"/>
        <v>2.0879525981285507E-2</v>
      </c>
      <c r="F32" s="176">
        <f t="shared" ca="1" si="8"/>
        <v>8.5356888034316708E-2</v>
      </c>
      <c r="M32" s="169" t="s">
        <v>116</v>
      </c>
      <c r="N32" s="172">
        <f>SUMIFS(Estratégia!$F:$F,Estratégia!$C:$C,N$1,Estratégia!$D:$D,$M32,Estratégia!$E:$E,"Juros Reais")</f>
        <v>6</v>
      </c>
      <c r="P32" t="s">
        <v>116</v>
      </c>
      <c r="Q32" s="169" t="str">
        <f t="shared" si="5"/>
        <v>DAPAGO26</v>
      </c>
      <c r="R32" s="172">
        <f t="shared" ca="1" si="9"/>
        <v>117.49343991576461</v>
      </c>
      <c r="W32" s="244"/>
      <c r="AD32" t="s">
        <v>237</v>
      </c>
      <c r="AE32" t="s">
        <v>860</v>
      </c>
    </row>
    <row r="33" spans="2:31" x14ac:dyDescent="0.25">
      <c r="C33" s="52" t="s">
        <v>179</v>
      </c>
      <c r="D33" s="174">
        <f t="shared" ca="1" si="6"/>
        <v>36.357202192921093</v>
      </c>
      <c r="E33" s="175">
        <f t="shared" ca="1" si="7"/>
        <v>6.7031430099875194E-2</v>
      </c>
      <c r="F33" s="176">
        <f t="shared" ca="1" si="8"/>
        <v>0.12988650483285913</v>
      </c>
      <c r="M33" s="169" t="s">
        <v>313</v>
      </c>
      <c r="N33" s="172">
        <f>SUMIFS(Estratégia!$F:$F,Estratégia!$C:$C,N$1,Estratégia!$D:$D,$M33,Estratégia!$E:$E,"Juros Reais")</f>
        <v>0</v>
      </c>
      <c r="P33" t="s">
        <v>313</v>
      </c>
      <c r="Q33" s="169" t="str">
        <f>$M33</f>
        <v>DAPMAI27</v>
      </c>
      <c r="R33" s="172">
        <f t="shared" ca="1" si="9"/>
        <v>0</v>
      </c>
      <c r="W33" s="5"/>
      <c r="AD33" t="s">
        <v>254</v>
      </c>
      <c r="AE33" t="s">
        <v>860</v>
      </c>
    </row>
    <row r="34" spans="2:31" x14ac:dyDescent="0.25">
      <c r="C34" s="52" t="s">
        <v>180</v>
      </c>
      <c r="D34" s="174">
        <f t="shared" ca="1" si="6"/>
        <v>30.835135048597976</v>
      </c>
      <c r="E34" s="175">
        <f t="shared" ca="1" si="7"/>
        <v>5.6850447090583504E-2</v>
      </c>
      <c r="F34" s="176">
        <f t="shared" ca="1" si="8"/>
        <v>0.10220049645097448</v>
      </c>
      <c r="M34" s="169" t="s">
        <v>179</v>
      </c>
      <c r="N34" s="172">
        <f>SUMIFS(Estratégia!$F:$F,Estratégia!$C:$C,N$1,Estratégia!$D:$D,$M34,Estratégia!$E:$E,"Juros Reais")</f>
        <v>0</v>
      </c>
      <c r="P34" t="s">
        <v>179</v>
      </c>
      <c r="Q34" s="169" t="str">
        <f t="shared" si="5"/>
        <v>DAPAGO28</v>
      </c>
      <c r="R34" s="172">
        <f t="shared" ca="1" si="9"/>
        <v>0</v>
      </c>
      <c r="AD34" t="s">
        <v>390</v>
      </c>
      <c r="AE34" t="s">
        <v>860</v>
      </c>
    </row>
    <row r="35" spans="2:31" x14ac:dyDescent="0.25">
      <c r="C35" s="52" t="s">
        <v>438</v>
      </c>
      <c r="D35" s="174">
        <f t="shared" ca="1" si="6"/>
        <v>33.241359579250847</v>
      </c>
      <c r="E35" s="175">
        <f t="shared" ca="1" si="7"/>
        <v>6.128678051841991E-2</v>
      </c>
      <c r="F35" s="176">
        <f t="shared" ca="1" si="8"/>
        <v>0.11858206777303185</v>
      </c>
      <c r="M35" s="169" t="s">
        <v>180</v>
      </c>
      <c r="N35" s="172">
        <f>SUMIFS(Estratégia!$F:$F,Estratégia!$C:$C,N$1,Estratégia!$D:$D,$M35,Estratégia!$E:$E,"Juros Reais")</f>
        <v>0</v>
      </c>
      <c r="P35" t="s">
        <v>180</v>
      </c>
      <c r="Q35" s="169" t="str">
        <f t="shared" si="5"/>
        <v>DAPAGO30</v>
      </c>
      <c r="R35" s="172">
        <f t="shared" ca="1" si="9"/>
        <v>0</v>
      </c>
      <c r="W35" s="140"/>
      <c r="AD35" t="s">
        <v>204</v>
      </c>
      <c r="AE35" t="s">
        <v>860</v>
      </c>
    </row>
    <row r="36" spans="2:31" x14ac:dyDescent="0.25">
      <c r="C36" s="52" t="s">
        <v>183</v>
      </c>
      <c r="D36" s="174">
        <f t="shared" ca="1" si="6"/>
        <v>63.303871890194316</v>
      </c>
      <c r="E36" s="175">
        <f t="shared" ca="1" si="7"/>
        <v>0.11671275036903729</v>
      </c>
      <c r="F36" s="176">
        <f t="shared" ca="1" si="8"/>
        <v>5.4015523685532654E-2</v>
      </c>
      <c r="M36" s="169" t="s">
        <v>438</v>
      </c>
      <c r="N36" s="172">
        <f>SUMIFS(Estratégia!$F:$F,Estratégia!$C:$C,N$1,Estratégia!$D:$D,$M36,Estratégia!$E:$E,"Juros Reais")</f>
        <v>3</v>
      </c>
      <c r="P36" t="s">
        <v>438</v>
      </c>
      <c r="Q36" s="169" t="str">
        <f>$M36</f>
        <v>DAPAGO32</v>
      </c>
      <c r="R36" s="172">
        <f t="shared" ca="1" si="9"/>
        <v>215.01844739355147</v>
      </c>
      <c r="AD36" t="s">
        <v>205</v>
      </c>
      <c r="AE36" t="s">
        <v>860</v>
      </c>
    </row>
    <row r="37" spans="2:31" ht="15.75" thickBot="1" x14ac:dyDescent="0.3">
      <c r="C37" s="52" t="s">
        <v>184</v>
      </c>
      <c r="D37" s="174">
        <f t="shared" ca="1" si="6"/>
        <v>350.78658475848698</v>
      </c>
      <c r="E37" s="175">
        <f t="shared" ca="1" si="7"/>
        <v>0.64674191131216063</v>
      </c>
      <c r="F37" s="176">
        <f ca="1">-E37</f>
        <v>-0.64674191131216063</v>
      </c>
      <c r="M37" s="170" t="s">
        <v>183</v>
      </c>
      <c r="N37" s="229">
        <f>SUMIFS(Estratégia!$F:$F,Estratégia!$C:$C,N$1,Estratégia!$D:$D,$M37,Estratégia!$E:$E,"Juros Reais")</f>
        <v>6</v>
      </c>
      <c r="P37" t="s">
        <v>183</v>
      </c>
      <c r="Q37" s="170" t="str">
        <f t="shared" si="5"/>
        <v>DAPMAI35</v>
      </c>
      <c r="R37" s="172">
        <f t="shared" ca="1" si="9"/>
        <v>483.25435700340313</v>
      </c>
      <c r="AD37" t="s">
        <v>206</v>
      </c>
      <c r="AE37" t="s">
        <v>860</v>
      </c>
    </row>
    <row r="38" spans="2:31" ht="15.75" thickBot="1" x14ac:dyDescent="0.3">
      <c r="C38" s="74" t="s">
        <v>159</v>
      </c>
      <c r="D38" s="177">
        <f ca="1">SUM(D30:D37)</f>
        <v>542.3903702897245</v>
      </c>
      <c r="E38" s="178">
        <f ca="1">SUM(E30:E37)</f>
        <v>1</v>
      </c>
      <c r="F38" s="178">
        <f ca="1">SUM(F30:F37)</f>
        <v>-0.15313378314748738</v>
      </c>
      <c r="R38" s="173">
        <f ca="1">SUM(R2:R37)</f>
        <v>7707.7920666306109</v>
      </c>
      <c r="AD38" t="s">
        <v>397</v>
      </c>
      <c r="AE38" t="s">
        <v>860</v>
      </c>
    </row>
    <row r="39" spans="2:31" ht="15.75" thickBot="1" x14ac:dyDescent="0.3">
      <c r="M39" s="326" t="s">
        <v>401</v>
      </c>
      <c r="N39" s="326"/>
      <c r="P39" s="326" t="s">
        <v>399</v>
      </c>
      <c r="Q39" s="326"/>
      <c r="S39" s="183"/>
      <c r="AD39" t="s">
        <v>345</v>
      </c>
      <c r="AE39" t="s">
        <v>860</v>
      </c>
    </row>
    <row r="40" spans="2:31" ht="15.75" thickBot="1" x14ac:dyDescent="0.3">
      <c r="C40" s="45" t="s">
        <v>146</v>
      </c>
      <c r="D40" s="45" t="s">
        <v>770</v>
      </c>
      <c r="E40" s="45" t="s">
        <v>439</v>
      </c>
      <c r="F40" s="45" t="s">
        <v>441</v>
      </c>
      <c r="G40" s="45" t="s">
        <v>440</v>
      </c>
      <c r="M40" s="45" t="s">
        <v>362</v>
      </c>
      <c r="N40" s="187" t="str">
        <f>N1</f>
        <v>AF DEB INCENTIVADAS</v>
      </c>
      <c r="O40" s="187" t="s">
        <v>741</v>
      </c>
      <c r="P40" s="45" t="s">
        <v>400</v>
      </c>
      <c r="Q40" s="187" t="s">
        <v>245</v>
      </c>
      <c r="R40" s="187" t="s">
        <v>740</v>
      </c>
      <c r="T40" s="326" t="s">
        <v>743</v>
      </c>
      <c r="U40" s="326"/>
      <c r="V40" s="326" t="s">
        <v>444</v>
      </c>
      <c r="W40" s="326" t="s">
        <v>744</v>
      </c>
      <c r="AD40" t="s">
        <v>302</v>
      </c>
      <c r="AE40" t="s">
        <v>860</v>
      </c>
    </row>
    <row r="41" spans="2:31" ht="15.75" thickBot="1" x14ac:dyDescent="0.3">
      <c r="B41" s="181" t="s">
        <v>177</v>
      </c>
      <c r="C41" s="52" t="s">
        <v>168</v>
      </c>
      <c r="D41" s="174">
        <v>0.20971215000000001</v>
      </c>
      <c r="E41" s="175">
        <f t="shared" ref="E41:E54" si="10">D41/$D$55</f>
        <v>8.9396886810378481E-2</v>
      </c>
      <c r="F41" s="163">
        <f t="shared" ref="F41:F54" ca="1" si="11">D41*VLOOKUP(C41,A:H,7,0)*100</f>
        <v>0.51813716586427871</v>
      </c>
      <c r="G41" s="175">
        <f t="shared" ref="G41:G54" ca="1" si="12">F41/$F$55</f>
        <v>9.5528459619869234E-4</v>
      </c>
      <c r="J41"/>
      <c r="M41" s="169" t="s">
        <v>177</v>
      </c>
      <c r="N41" s="166">
        <f ca="1">SUMIFS(Estratégia!$F:$F,Estratégia!$C:$C,N$40,Estratégia!$D:$D,$M41,Estratégia!$E:$E,"Hedge IPCA")*VLOOKUP($M41,$B$19:$H$27,6,0)</f>
        <v>0</v>
      </c>
      <c r="O41" s="222">
        <f t="shared" ref="O41:O48" ca="1" si="13">N41/$N$49</f>
        <v>0</v>
      </c>
      <c r="P41" s="169" t="str">
        <f t="shared" ref="P41:P48" si="14">M41</f>
        <v>DAPMAI25</v>
      </c>
      <c r="Q41" s="166">
        <f t="shared" ref="Q41:Q48" ca="1" si="15">SUMIF($P$2:$R$37,$P41,R$2:R$37)</f>
        <v>5.9672295101336204</v>
      </c>
      <c r="R41" s="222">
        <f t="shared" ref="R41:R48" ca="1" si="16">Q41/$Q$49</f>
        <v>7.7418143335334418E-4</v>
      </c>
      <c r="T41" s="45" t="s">
        <v>400</v>
      </c>
      <c r="U41" s="187" t="s">
        <v>245</v>
      </c>
      <c r="V41" s="328"/>
      <c r="W41" s="328"/>
      <c r="AD41" t="s">
        <v>720</v>
      </c>
      <c r="AE41" t="s">
        <v>860</v>
      </c>
    </row>
    <row r="42" spans="2:31" x14ac:dyDescent="0.25">
      <c r="B42" s="181" t="s">
        <v>116</v>
      </c>
      <c r="C42" s="52" t="s">
        <v>169</v>
      </c>
      <c r="D42" s="174">
        <v>0.31426472</v>
      </c>
      <c r="E42" s="175">
        <f t="shared" si="10"/>
        <v>0.13396595095866065</v>
      </c>
      <c r="F42" s="163">
        <f t="shared" ca="1" si="11"/>
        <v>16.023225825945623</v>
      </c>
      <c r="G42" s="175">
        <f t="shared" ca="1" si="12"/>
        <v>2.9541870032439219E-2</v>
      </c>
      <c r="J42"/>
      <c r="M42" s="169" t="s">
        <v>116</v>
      </c>
      <c r="N42" s="166">
        <f ca="1">SUMIFS(Estratégia!$F:$F,Estratégia!$C:$C,N$40,Estratégia!$D:$D,$M42,Estratégia!$E:$E,"Hedge IPCA")*VLOOKUP($M42,$B$19:$H$27,6,0)</f>
        <v>0</v>
      </c>
      <c r="O42" s="222">
        <f t="shared" ca="1" si="13"/>
        <v>0</v>
      </c>
      <c r="P42" s="169" t="str">
        <f t="shared" si="14"/>
        <v>DAPAGO26</v>
      </c>
      <c r="Q42" s="166">
        <f t="shared" ca="1" si="15"/>
        <v>221.58034491578314</v>
      </c>
      <c r="R42" s="222">
        <f t="shared" ca="1" si="16"/>
        <v>2.8747576867709269E-2</v>
      </c>
      <c r="T42" s="52" t="str">
        <f t="shared" ref="T42:T49" si="17">P41</f>
        <v>DAPMAI25</v>
      </c>
      <c r="U42" s="166">
        <f t="shared" ref="U42:U49" ca="1" si="18">N41+Q41</f>
        <v>5.9672295101336204</v>
      </c>
      <c r="V42" s="222">
        <f t="shared" ref="V42:V49" ca="1" si="19">U42/$U$50</f>
        <v>8.9329242525923328E-4</v>
      </c>
      <c r="W42" s="222">
        <f t="shared" ref="W42:W49" ca="1" si="20">V42-E30</f>
        <v>-6.1992170939459065E-5</v>
      </c>
      <c r="AD42" t="s">
        <v>255</v>
      </c>
      <c r="AE42" t="s">
        <v>860</v>
      </c>
    </row>
    <row r="43" spans="2:31" x14ac:dyDescent="0.25">
      <c r="B43" s="181" t="s">
        <v>313</v>
      </c>
      <c r="C43" s="52" t="s">
        <v>308</v>
      </c>
      <c r="D43" s="174">
        <v>0.14488549000000001</v>
      </c>
      <c r="E43" s="175">
        <f t="shared" si="10"/>
        <v>6.1762333512847128E-2</v>
      </c>
      <c r="F43" s="163">
        <f t="shared" ca="1" si="11"/>
        <v>11.32485382846337</v>
      </c>
      <c r="G43" s="175">
        <f t="shared" ca="1" si="12"/>
        <v>2.0879525981285507E-2</v>
      </c>
      <c r="J43"/>
      <c r="M43" s="169" t="s">
        <v>313</v>
      </c>
      <c r="N43" s="166">
        <f ca="1">SUMIFS(Estratégia!$F:$F,Estratégia!$C:$C,N$40,Estratégia!$D:$D,$M43,Estratégia!$E:$E,"Hedge IPCA")*VLOOKUP($M43,$B$19:$H$27,6,0)</f>
        <v>0</v>
      </c>
      <c r="O43" s="222">
        <f t="shared" ca="1" si="13"/>
        <v>0</v>
      </c>
      <c r="P43" s="169" t="str">
        <f t="shared" si="14"/>
        <v>DAPMAI27</v>
      </c>
      <c r="Q43" s="166">
        <f t="shared" ca="1" si="15"/>
        <v>709.66354000002411</v>
      </c>
      <c r="R43" s="222">
        <f t="shared" ca="1" si="16"/>
        <v>9.2070924314678226E-2</v>
      </c>
      <c r="T43" s="52" t="str">
        <f t="shared" si="17"/>
        <v>DAPAGO26</v>
      </c>
      <c r="U43" s="166">
        <f t="shared" ca="1" si="18"/>
        <v>221.58034491578314</v>
      </c>
      <c r="V43" s="222">
        <f t="shared" ca="1" si="19"/>
        <v>3.3170509591337154E-2</v>
      </c>
      <c r="W43" s="222">
        <f t="shared" ca="1" si="20"/>
        <v>3.6286395588979344E-3</v>
      </c>
      <c r="AD43" t="s">
        <v>462</v>
      </c>
      <c r="AE43" t="s">
        <v>860</v>
      </c>
    </row>
    <row r="44" spans="2:31" x14ac:dyDescent="0.25">
      <c r="B44" s="181" t="s">
        <v>179</v>
      </c>
      <c r="C44" s="52" t="s">
        <v>170</v>
      </c>
      <c r="D44" s="174">
        <v>0.26114744000000001</v>
      </c>
      <c r="E44" s="175">
        <f t="shared" si="10"/>
        <v>0.11132291636178498</v>
      </c>
      <c r="F44" s="163">
        <f t="shared" ca="1" si="11"/>
        <v>31.381089842460963</v>
      </c>
      <c r="G44" s="175">
        <f t="shared" ca="1" si="12"/>
        <v>5.7857018784640973E-2</v>
      </c>
      <c r="J44"/>
      <c r="M44" s="169" t="s">
        <v>179</v>
      </c>
      <c r="N44" s="166">
        <f ca="1">SUMIFS(Estratégia!$F:$F,Estratégia!$C:$C,N$40,Estratégia!$D:$D,$M44,Estratégia!$E:$E,"Hedge IPCA")*VLOOKUP($M44,$B$19:$H$27,6,0)</f>
        <v>-605.65764917054912</v>
      </c>
      <c r="O44" s="222">
        <f t="shared" ca="1" si="13"/>
        <v>0.58930350811888865</v>
      </c>
      <c r="P44" s="169" t="str">
        <f t="shared" si="14"/>
        <v>DAPAGO28</v>
      </c>
      <c r="Q44" s="166">
        <f t="shared" ca="1" si="15"/>
        <v>1921.0774145001205</v>
      </c>
      <c r="R44" s="222">
        <f t="shared" ca="1" si="16"/>
        <v>0.24923835488726434</v>
      </c>
      <c r="T44" s="52" t="str">
        <f t="shared" si="17"/>
        <v>DAPMAI27</v>
      </c>
      <c r="U44" s="166">
        <f t="shared" ca="1" si="18"/>
        <v>709.66354000002411</v>
      </c>
      <c r="V44" s="222">
        <f t="shared" ca="1" si="19"/>
        <v>0.10623641401560222</v>
      </c>
      <c r="W44" s="222">
        <f t="shared" ca="1" si="20"/>
        <v>8.5356888034316708E-2</v>
      </c>
      <c r="AD44" t="s">
        <v>259</v>
      </c>
      <c r="AE44" t="s">
        <v>860</v>
      </c>
    </row>
    <row r="45" spans="2:31" x14ac:dyDescent="0.25">
      <c r="B45" s="181" t="s">
        <v>179</v>
      </c>
      <c r="C45" s="52" t="s">
        <v>997</v>
      </c>
      <c r="D45" s="174">
        <v>3.48341E-2</v>
      </c>
      <c r="E45" s="175">
        <f t="shared" si="10"/>
        <v>1.4849211620983358E-2</v>
      </c>
      <c r="F45" s="163">
        <f t="shared" ca="1" si="11"/>
        <v>4.9761123504601334</v>
      </c>
      <c r="G45" s="175">
        <f t="shared" ca="1" si="12"/>
        <v>9.1744113152342315E-3</v>
      </c>
      <c r="J45"/>
      <c r="M45" s="169" t="s">
        <v>180</v>
      </c>
      <c r="N45" s="166">
        <f ca="1">SUMIFS(Estratégia!$F:$F,Estratégia!$C:$C,N$40,Estratégia!$D:$D,$M45,Estratégia!$E:$E,"Hedge IPCA")*VLOOKUP($M45,$B$19:$H$27,6,0)</f>
        <v>-422.09399463667069</v>
      </c>
      <c r="O45" s="222">
        <f t="shared" ca="1" si="13"/>
        <v>0.41069649188111135</v>
      </c>
      <c r="P45" s="169" t="str">
        <f t="shared" si="14"/>
        <v>DAPAGO30</v>
      </c>
      <c r="Q45" s="166">
        <f t="shared" ca="1" si="15"/>
        <v>1484.5607267824789</v>
      </c>
      <c r="R45" s="222">
        <f t="shared" ca="1" si="16"/>
        <v>0.19260518627761075</v>
      </c>
      <c r="T45" s="52" t="str">
        <f t="shared" si="17"/>
        <v>DAPAGO28</v>
      </c>
      <c r="U45" s="166">
        <f t="shared" ca="1" si="18"/>
        <v>1315.4197653295714</v>
      </c>
      <c r="V45" s="222">
        <f t="shared" ca="1" si="19"/>
        <v>0.19691793493273432</v>
      </c>
      <c r="W45" s="222">
        <f t="shared" ca="1" si="20"/>
        <v>0.12988650483285913</v>
      </c>
      <c r="AD45" t="s">
        <v>294</v>
      </c>
      <c r="AE45" t="s">
        <v>860</v>
      </c>
    </row>
    <row r="46" spans="2:31" x14ac:dyDescent="0.25">
      <c r="B46" s="181" t="s">
        <v>180</v>
      </c>
      <c r="C46" s="52" t="s">
        <v>171</v>
      </c>
      <c r="D46" s="174">
        <v>0.17377619999999999</v>
      </c>
      <c r="E46" s="175">
        <f t="shared" si="10"/>
        <v>7.4077974412725692E-2</v>
      </c>
      <c r="F46" s="163">
        <f t="shared" ca="1" si="11"/>
        <v>30.835135048597976</v>
      </c>
      <c r="G46" s="175">
        <f t="shared" ca="1" si="12"/>
        <v>5.6850447090583504E-2</v>
      </c>
      <c r="J46"/>
      <c r="M46" s="169" t="s">
        <v>438</v>
      </c>
      <c r="N46" s="166">
        <f ca="1">SUMIFS(Estratégia!$F:$F,Estratégia!$C:$C,N$40,Estratégia!$D:$D,$M46,Estratégia!$E:$E,"Hedge IPCA")*VLOOKUP($M46,$B$19:$H$27,6,0)</f>
        <v>0</v>
      </c>
      <c r="O46" s="222">
        <f t="shared" ca="1" si="13"/>
        <v>0</v>
      </c>
      <c r="P46" s="169" t="str">
        <f t="shared" si="14"/>
        <v>DAPAGO32</v>
      </c>
      <c r="Q46" s="166">
        <f t="shared" ca="1" si="15"/>
        <v>1201.5311773935855</v>
      </c>
      <c r="R46" s="222">
        <f t="shared" ca="1" si="16"/>
        <v>0.15588526091607757</v>
      </c>
      <c r="T46" s="52" t="str">
        <f t="shared" si="17"/>
        <v>DAPAGO30</v>
      </c>
      <c r="U46" s="166">
        <f t="shared" ca="1" si="18"/>
        <v>1062.4667321458082</v>
      </c>
      <c r="V46" s="222">
        <f t="shared" ca="1" si="19"/>
        <v>0.15905094354155799</v>
      </c>
      <c r="W46" s="222">
        <f t="shared" ca="1" si="20"/>
        <v>0.10220049645097448</v>
      </c>
      <c r="AD46" t="s">
        <v>494</v>
      </c>
      <c r="AE46" t="s">
        <v>860</v>
      </c>
    </row>
    <row r="47" spans="2:31" x14ac:dyDescent="0.25">
      <c r="B47" s="181" t="s">
        <v>438</v>
      </c>
      <c r="C47" s="52" t="s">
        <v>310</v>
      </c>
      <c r="D47" s="174">
        <v>7.7690350000000005E-2</v>
      </c>
      <c r="E47" s="175">
        <f t="shared" si="10"/>
        <v>3.31181356216542E-2</v>
      </c>
      <c r="F47" s="163">
        <f t="shared" ca="1" si="11"/>
        <v>17.484904591832091</v>
      </c>
      <c r="G47" s="175">
        <f t="shared" ca="1" si="12"/>
        <v>3.2236753359932098E-2</v>
      </c>
      <c r="J47"/>
      <c r="M47" s="169" t="s">
        <v>183</v>
      </c>
      <c r="N47" s="166">
        <f ca="1">SUMIFS(Estratégia!$F:$F,Estratégia!$C:$C,N$40,Estratégia!$D:$D,$M47,Estratégia!$E:$E,"Hedge IPCA")*VLOOKUP($M47,$B$19:$H$27,6,0)</f>
        <v>0</v>
      </c>
      <c r="O47" s="222">
        <f t="shared" ca="1" si="13"/>
        <v>0</v>
      </c>
      <c r="P47" s="169" t="str">
        <f t="shared" si="14"/>
        <v>DAPMAI35</v>
      </c>
      <c r="Q47" s="166">
        <f t="shared" ca="1" si="15"/>
        <v>1140.4717720033971</v>
      </c>
      <c r="R47" s="222">
        <f t="shared" ca="1" si="16"/>
        <v>0.14796348450301977</v>
      </c>
      <c r="T47" s="52" t="str">
        <f t="shared" si="17"/>
        <v>DAPAGO32</v>
      </c>
      <c r="U47" s="166">
        <f t="shared" ca="1" si="18"/>
        <v>1201.5311773935855</v>
      </c>
      <c r="V47" s="222">
        <f t="shared" ca="1" si="19"/>
        <v>0.17986884829145175</v>
      </c>
      <c r="W47" s="222">
        <f t="shared" ca="1" si="20"/>
        <v>0.11858206777303185</v>
      </c>
      <c r="AD47" t="s">
        <v>185</v>
      </c>
      <c r="AE47" t="s">
        <v>860</v>
      </c>
    </row>
    <row r="48" spans="2:31" ht="15.75" thickBot="1" x14ac:dyDescent="0.3">
      <c r="B48" s="181" t="s">
        <v>438</v>
      </c>
      <c r="C48" s="52" t="s">
        <v>739</v>
      </c>
      <c r="D48" s="174">
        <v>6.5438789999999997E-2</v>
      </c>
      <c r="E48" s="175">
        <f t="shared" si="10"/>
        <v>2.789549438426971E-2</v>
      </c>
      <c r="F48" s="163">
        <f t="shared" ca="1" si="11"/>
        <v>15.756454987418756</v>
      </c>
      <c r="G48" s="175">
        <f t="shared" ca="1" si="12"/>
        <v>2.9050027158487809E-2</v>
      </c>
      <c r="J48"/>
      <c r="M48" s="170" t="s">
        <v>184</v>
      </c>
      <c r="N48" s="171">
        <f ca="1">SUMIFS(Estratégia!$F:$F,Estratégia!$C:$C,N$40,Estratégia!$D:$D,$M48,Estratégia!$E:$E,"Hedge IPCA")*VLOOKUP($M48,$B$19:$H$27,6,0)</f>
        <v>0</v>
      </c>
      <c r="O48" s="223">
        <f t="shared" ca="1" si="13"/>
        <v>0</v>
      </c>
      <c r="P48" s="169" t="str">
        <f t="shared" si="14"/>
        <v>DAPAGO40</v>
      </c>
      <c r="Q48" s="166">
        <f t="shared" ca="1" si="15"/>
        <v>1022.9398615250875</v>
      </c>
      <c r="R48" s="223">
        <f t="shared" ca="1" si="16"/>
        <v>0.13271503080028679</v>
      </c>
      <c r="T48" s="52" t="str">
        <f t="shared" si="17"/>
        <v>DAPMAI35</v>
      </c>
      <c r="U48" s="166">
        <f t="shared" ca="1" si="18"/>
        <v>1140.4717720033971</v>
      </c>
      <c r="V48" s="222">
        <f t="shared" ca="1" si="19"/>
        <v>0.17072827405456995</v>
      </c>
      <c r="W48" s="222">
        <f t="shared" ca="1" si="20"/>
        <v>5.4015523685532654E-2</v>
      </c>
      <c r="AD48" t="s">
        <v>320</v>
      </c>
      <c r="AE48" t="s">
        <v>860</v>
      </c>
    </row>
    <row r="49" spans="2:31" ht="15.75" thickBot="1" x14ac:dyDescent="0.3">
      <c r="B49" s="181" t="s">
        <v>183</v>
      </c>
      <c r="C49" s="52" t="s">
        <v>172</v>
      </c>
      <c r="D49" s="174">
        <v>0.22784112000000001</v>
      </c>
      <c r="E49" s="175">
        <f t="shared" si="10"/>
        <v>9.7124972565442017E-2</v>
      </c>
      <c r="F49" s="163">
        <f t="shared" ca="1" si="11"/>
        <v>63.303871890194316</v>
      </c>
      <c r="G49" s="175">
        <f t="shared" ca="1" si="12"/>
        <v>0.11671275036903729</v>
      </c>
      <c r="J49"/>
      <c r="M49" s="188" t="s">
        <v>159</v>
      </c>
      <c r="N49" s="224">
        <f ca="1">SUM(N41:N48)</f>
        <v>-1027.7516438072198</v>
      </c>
      <c r="P49" s="188" t="s">
        <v>159</v>
      </c>
      <c r="Q49" s="224">
        <f ca="1">SUM(Q41:Q48)</f>
        <v>7707.79206663061</v>
      </c>
      <c r="T49" s="52" t="str">
        <f t="shared" si="17"/>
        <v>DAPAGO40</v>
      </c>
      <c r="U49" s="166">
        <f t="shared" ca="1" si="18"/>
        <v>1022.9398615250875</v>
      </c>
      <c r="V49" s="223">
        <f t="shared" ca="1" si="19"/>
        <v>0.15313378314748746</v>
      </c>
      <c r="W49" s="223">
        <f t="shared" ca="1" si="20"/>
        <v>-0.49360812816467314</v>
      </c>
      <c r="AD49" t="s">
        <v>210</v>
      </c>
      <c r="AE49" t="s">
        <v>860</v>
      </c>
    </row>
    <row r="50" spans="2:31" ht="15.75" thickBot="1" x14ac:dyDescent="0.3">
      <c r="B50" s="181" t="s">
        <v>184</v>
      </c>
      <c r="C50" s="52" t="s">
        <v>173</v>
      </c>
      <c r="D50" s="174">
        <v>0.14433093</v>
      </c>
      <c r="E50" s="175">
        <f t="shared" si="10"/>
        <v>6.1525933582992971E-2</v>
      </c>
      <c r="F50" s="163">
        <f t="shared" ca="1" si="11"/>
        <v>51.026126973746997</v>
      </c>
      <c r="G50" s="175">
        <f t="shared" ca="1" si="12"/>
        <v>9.4076388093857127E-2</v>
      </c>
      <c r="J50"/>
      <c r="T50" s="74" t="s">
        <v>159</v>
      </c>
      <c r="U50" s="167">
        <f ca="1">SUM(U42:U49)</f>
        <v>6680.0404228233901</v>
      </c>
      <c r="V50" s="226">
        <f ca="1">SUM(V42:V49)</f>
        <v>1</v>
      </c>
      <c r="W50" s="226">
        <f ca="1">SUM(W42:W49)</f>
        <v>0</v>
      </c>
      <c r="AD50" t="s">
        <v>376</v>
      </c>
      <c r="AE50" t="s">
        <v>860</v>
      </c>
    </row>
    <row r="51" spans="2:31" x14ac:dyDescent="0.25">
      <c r="B51" s="181" t="s">
        <v>184</v>
      </c>
      <c r="C51" s="52" t="s">
        <v>174</v>
      </c>
      <c r="D51" s="174">
        <v>0.17439845000000001</v>
      </c>
      <c r="E51" s="175">
        <f t="shared" si="10"/>
        <v>7.4343229491259571E-2</v>
      </c>
      <c r="F51" s="163">
        <f t="shared" ca="1" si="11"/>
        <v>69.137838505912384</v>
      </c>
      <c r="G51" s="175">
        <f t="shared" ca="1" si="12"/>
        <v>0.1274687794862242</v>
      </c>
      <c r="J51"/>
      <c r="T51" s="2" t="s">
        <v>78</v>
      </c>
      <c r="U51" s="3">
        <f ca="1">U50/VLOOKUP(U41,'Base CDI'!$A:$D,4,0)</f>
        <v>1.0793763758691453</v>
      </c>
      <c r="V51" s="45" t="s">
        <v>221</v>
      </c>
      <c r="W51" s="225">
        <f ca="1">ABS(+N49/R38)</f>
        <v>0.13333930585085071</v>
      </c>
      <c r="AD51" t="s">
        <v>137</v>
      </c>
      <c r="AE51" t="s">
        <v>860</v>
      </c>
    </row>
    <row r="52" spans="2:31" x14ac:dyDescent="0.25">
      <c r="B52" s="181" t="s">
        <v>184</v>
      </c>
      <c r="C52" s="52" t="s">
        <v>175</v>
      </c>
      <c r="D52" s="174">
        <v>0.27439910000000001</v>
      </c>
      <c r="E52" s="175">
        <f t="shared" si="10"/>
        <v>0.11697188400180784</v>
      </c>
      <c r="F52" s="163">
        <f t="shared" ca="1" si="11"/>
        <v>119.44416057728027</v>
      </c>
      <c r="G52" s="175">
        <f t="shared" ca="1" si="12"/>
        <v>0.22021807008387281</v>
      </c>
      <c r="J52"/>
      <c r="T52" s="34" t="s">
        <v>217</v>
      </c>
      <c r="U52" s="70">
        <f ca="1">+(U50/VLOOKUP(U41,'Base CDI'!$A:$D,3,0))</f>
        <v>5.670064522943503E-4</v>
      </c>
      <c r="AD52" t="s">
        <v>220</v>
      </c>
      <c r="AE52" t="s">
        <v>860</v>
      </c>
    </row>
    <row r="53" spans="2:31" ht="15.75" thickBot="1" x14ac:dyDescent="0.3">
      <c r="B53" s="181" t="s">
        <v>184</v>
      </c>
      <c r="C53" s="52" t="s">
        <v>176</v>
      </c>
      <c r="D53" s="174">
        <v>0.16910256000000001</v>
      </c>
      <c r="E53" s="175">
        <f t="shared" si="10"/>
        <v>7.2085677513988755E-2</v>
      </c>
      <c r="F53" s="163">
        <f t="shared" ca="1" si="11"/>
        <v>76.723784907904658</v>
      </c>
      <c r="G53" s="175">
        <f t="shared" ca="1" si="12"/>
        <v>0.14145491717878711</v>
      </c>
      <c r="J53"/>
      <c r="M53" s="326" t="s">
        <v>451</v>
      </c>
      <c r="N53" s="326"/>
      <c r="P53" s="326" t="s">
        <v>399</v>
      </c>
      <c r="Q53" s="326"/>
      <c r="T53" s="326" t="s">
        <v>745</v>
      </c>
      <c r="U53" s="326"/>
      <c r="V53" s="326" t="s">
        <v>444</v>
      </c>
      <c r="W53" s="326" t="s">
        <v>744</v>
      </c>
      <c r="AC53" s="183"/>
      <c r="AD53" t="s">
        <v>256</v>
      </c>
      <c r="AE53" t="s">
        <v>860</v>
      </c>
    </row>
    <row r="54" spans="2:31" ht="15.75" thickBot="1" x14ac:dyDescent="0.3">
      <c r="B54" s="181" t="s">
        <v>184</v>
      </c>
      <c r="C54" s="52" t="s">
        <v>307</v>
      </c>
      <c r="D54" s="227">
        <v>7.4033779999999993E-2</v>
      </c>
      <c r="E54" s="179">
        <f t="shared" si="10"/>
        <v>3.1559399161204829E-2</v>
      </c>
      <c r="F54" s="163">
        <f t="shared" ca="1" si="11"/>
        <v>34.454673793642655</v>
      </c>
      <c r="G54" s="179">
        <f t="shared" ca="1" si="12"/>
        <v>6.3523756469419365E-2</v>
      </c>
      <c r="J54"/>
      <c r="L54" s="187" t="s">
        <v>742</v>
      </c>
      <c r="M54" s="45" t="s">
        <v>362</v>
      </c>
      <c r="N54" s="187" t="s">
        <v>245</v>
      </c>
      <c r="O54" s="187" t="s">
        <v>738</v>
      </c>
      <c r="P54" s="45" t="s">
        <v>400</v>
      </c>
      <c r="Q54" s="187" t="s">
        <v>245</v>
      </c>
      <c r="R54" s="187" t="s">
        <v>740</v>
      </c>
      <c r="T54" s="45" t="s">
        <v>400</v>
      </c>
      <c r="U54" s="187" t="s">
        <v>245</v>
      </c>
      <c r="V54" s="328"/>
      <c r="W54" s="328"/>
      <c r="AC54" s="162"/>
      <c r="AD54" t="s">
        <v>342</v>
      </c>
      <c r="AE54" t="s">
        <v>860</v>
      </c>
    </row>
    <row r="55" spans="2:31" ht="15.75" thickBot="1" x14ac:dyDescent="0.3">
      <c r="C55" s="74" t="s">
        <v>159</v>
      </c>
      <c r="D55" s="228">
        <f>SUM(D41:D54)</f>
        <v>2.3458551799999996</v>
      </c>
      <c r="E55" s="164"/>
      <c r="F55" s="180">
        <f ca="1">SUM(F41:F54)</f>
        <v>542.3903702897245</v>
      </c>
      <c r="G55" s="164">
        <f ca="1">SUM(G41:G54)</f>
        <v>0.99999999999999989</v>
      </c>
      <c r="J55"/>
      <c r="L55" s="166">
        <f>SUMIFS(Estratégia!$F:$F,Estratégia!$C:$C,N$54,Estratégia!$D:$D,#REF!,Estratégia!$E:$E,"Hedge IPCA")</f>
        <v>0</v>
      </c>
      <c r="M55" s="169" t="s">
        <v>177</v>
      </c>
      <c r="N55" s="166">
        <f t="shared" ref="N55:N62" ca="1" si="21">L55*VLOOKUP($M41,$B$19:$H$27,6,0)+N41</f>
        <v>0</v>
      </c>
      <c r="O55" s="222">
        <f t="shared" ref="O55:O62" ca="1" si="22">N55/$N$63</f>
        <v>0</v>
      </c>
      <c r="P55" s="169" t="str">
        <f t="shared" ref="P55:P62" si="23">M55</f>
        <v>DAPMAI25</v>
      </c>
      <c r="Q55" s="166">
        <f t="shared" ref="Q55:Q62" ca="1" si="24">SUMIF($P$2:$R$37,$P55,R$2:R$37)</f>
        <v>5.9672295101336204</v>
      </c>
      <c r="R55" s="222">
        <f t="shared" ref="R55:R62" ca="1" si="25">Q55/$Q$63</f>
        <v>7.7418143335334418E-4</v>
      </c>
      <c r="T55" s="52" t="str">
        <f t="shared" ref="T55:T62" si="26">P55</f>
        <v>DAPMAI25</v>
      </c>
      <c r="U55" s="166">
        <f t="shared" ref="U55:U62" ca="1" si="27">N55+Q55</f>
        <v>5.9672295101336204</v>
      </c>
      <c r="V55" s="222">
        <f t="shared" ref="V55:V61" ca="1" si="28">U55/$U$63</f>
        <v>8.9329242525923328E-4</v>
      </c>
      <c r="W55" s="222">
        <f t="shared" ref="W55:W62" ca="1" si="29">V55-E30</f>
        <v>-6.1992170939459065E-5</v>
      </c>
      <c r="AC55" s="182"/>
      <c r="AD55" t="s">
        <v>270</v>
      </c>
      <c r="AE55" t="s">
        <v>860</v>
      </c>
    </row>
    <row r="56" spans="2:31" x14ac:dyDescent="0.25">
      <c r="L56" s="166">
        <v>0</v>
      </c>
      <c r="M56" s="169" t="s">
        <v>116</v>
      </c>
      <c r="N56" s="166">
        <f t="shared" ca="1" si="21"/>
        <v>0</v>
      </c>
      <c r="O56" s="222">
        <f t="shared" ca="1" si="22"/>
        <v>0</v>
      </c>
      <c r="P56" s="169" t="str">
        <f t="shared" si="23"/>
        <v>DAPAGO26</v>
      </c>
      <c r="Q56" s="166">
        <f t="shared" ca="1" si="24"/>
        <v>221.58034491578314</v>
      </c>
      <c r="R56" s="222">
        <f t="shared" ca="1" si="25"/>
        <v>2.8747576867709269E-2</v>
      </c>
      <c r="S56" s="5"/>
      <c r="T56" s="52" t="str">
        <f t="shared" si="26"/>
        <v>DAPAGO26</v>
      </c>
      <c r="U56" s="166">
        <f t="shared" ca="1" si="27"/>
        <v>221.58034491578314</v>
      </c>
      <c r="V56" s="222">
        <f t="shared" ca="1" si="28"/>
        <v>3.3170509591337154E-2</v>
      </c>
      <c r="W56" s="222">
        <f t="shared" ca="1" si="29"/>
        <v>3.6286395588979344E-3</v>
      </c>
      <c r="AD56" t="s">
        <v>723</v>
      </c>
      <c r="AE56" t="s">
        <v>860</v>
      </c>
    </row>
    <row r="57" spans="2:31" x14ac:dyDescent="0.25">
      <c r="D57" s="2"/>
      <c r="E57" s="2"/>
      <c r="L57" s="166">
        <v>0</v>
      </c>
      <c r="M57" s="169" t="s">
        <v>313</v>
      </c>
      <c r="N57" s="166">
        <f t="shared" ca="1" si="21"/>
        <v>0</v>
      </c>
      <c r="O57" s="222">
        <f t="shared" ca="1" si="22"/>
        <v>0</v>
      </c>
      <c r="P57" s="169" t="str">
        <f t="shared" si="23"/>
        <v>DAPMAI27</v>
      </c>
      <c r="Q57" s="166">
        <f t="shared" ca="1" si="24"/>
        <v>709.66354000002411</v>
      </c>
      <c r="R57" s="222">
        <f t="shared" ca="1" si="25"/>
        <v>9.2070924314678226E-2</v>
      </c>
      <c r="S57" s="5"/>
      <c r="T57" s="52" t="str">
        <f t="shared" si="26"/>
        <v>DAPMAI27</v>
      </c>
      <c r="U57" s="166">
        <f t="shared" ca="1" si="27"/>
        <v>709.66354000002411</v>
      </c>
      <c r="V57" s="222">
        <f t="shared" ca="1" si="28"/>
        <v>0.10623641401560222</v>
      </c>
      <c r="W57" s="222">
        <f t="shared" ca="1" si="29"/>
        <v>8.5356888034316708E-2</v>
      </c>
      <c r="AD57" t="s">
        <v>484</v>
      </c>
      <c r="AE57" t="s">
        <v>860</v>
      </c>
    </row>
    <row r="58" spans="2:31" x14ac:dyDescent="0.25">
      <c r="D58" s="2"/>
      <c r="E58" s="2"/>
      <c r="L58" s="166">
        <v>0</v>
      </c>
      <c r="M58" s="169" t="s">
        <v>179</v>
      </c>
      <c r="N58" s="166">
        <f t="shared" ca="1" si="21"/>
        <v>-605.65764917054912</v>
      </c>
      <c r="O58" s="222">
        <f t="shared" ca="1" si="22"/>
        <v>0.58930350811888865</v>
      </c>
      <c r="P58" s="169" t="str">
        <f t="shared" si="23"/>
        <v>DAPAGO28</v>
      </c>
      <c r="Q58" s="166">
        <f t="shared" ca="1" si="24"/>
        <v>1921.0774145001205</v>
      </c>
      <c r="R58" s="222">
        <f t="shared" ca="1" si="25"/>
        <v>0.24923835488726434</v>
      </c>
      <c r="S58" s="5"/>
      <c r="T58" s="52" t="str">
        <f t="shared" si="26"/>
        <v>DAPAGO28</v>
      </c>
      <c r="U58" s="166">
        <f t="shared" ca="1" si="27"/>
        <v>1315.4197653295714</v>
      </c>
      <c r="V58" s="222">
        <f t="shared" ca="1" si="28"/>
        <v>0.19691793493273432</v>
      </c>
      <c r="W58" s="222">
        <f t="shared" ca="1" si="29"/>
        <v>0.12988650483285913</v>
      </c>
      <c r="AD58" t="s">
        <v>424</v>
      </c>
      <c r="AE58" t="s">
        <v>860</v>
      </c>
    </row>
    <row r="59" spans="2:31" x14ac:dyDescent="0.25">
      <c r="D59" s="2"/>
      <c r="E59" s="2"/>
      <c r="L59" s="166">
        <v>0</v>
      </c>
      <c r="M59" s="169" t="s">
        <v>180</v>
      </c>
      <c r="N59" s="166">
        <f t="shared" ca="1" si="21"/>
        <v>-422.09399463667069</v>
      </c>
      <c r="O59" s="222">
        <f t="shared" ca="1" si="22"/>
        <v>0.41069649188111135</v>
      </c>
      <c r="P59" s="169" t="str">
        <f t="shared" si="23"/>
        <v>DAPAGO30</v>
      </c>
      <c r="Q59" s="166">
        <f t="shared" ca="1" si="24"/>
        <v>1484.5607267824789</v>
      </c>
      <c r="R59" s="222">
        <f t="shared" ca="1" si="25"/>
        <v>0.19260518627761075</v>
      </c>
      <c r="S59" s="5"/>
      <c r="T59" s="52" t="str">
        <f t="shared" si="26"/>
        <v>DAPAGO30</v>
      </c>
      <c r="U59" s="166">
        <f t="shared" ca="1" si="27"/>
        <v>1062.4667321458082</v>
      </c>
      <c r="V59" s="222">
        <f t="shared" ca="1" si="28"/>
        <v>0.15905094354155799</v>
      </c>
      <c r="W59" s="222">
        <f t="shared" ca="1" si="29"/>
        <v>0.10220049645097448</v>
      </c>
      <c r="AD59" t="s">
        <v>5</v>
      </c>
      <c r="AE59" t="s">
        <v>860</v>
      </c>
    </row>
    <row r="60" spans="2:31" x14ac:dyDescent="0.25">
      <c r="D60" s="2"/>
      <c r="E60" s="2"/>
      <c r="L60" s="166">
        <v>0</v>
      </c>
      <c r="M60" s="169" t="s">
        <v>438</v>
      </c>
      <c r="N60" s="166">
        <f t="shared" ca="1" si="21"/>
        <v>0</v>
      </c>
      <c r="O60" s="222">
        <f t="shared" ca="1" si="22"/>
        <v>0</v>
      </c>
      <c r="P60" s="169" t="str">
        <f t="shared" si="23"/>
        <v>DAPAGO32</v>
      </c>
      <c r="Q60" s="166">
        <f t="shared" ca="1" si="24"/>
        <v>1201.5311773935855</v>
      </c>
      <c r="R60" s="222">
        <f t="shared" ca="1" si="25"/>
        <v>0.15588526091607757</v>
      </c>
      <c r="S60" s="5"/>
      <c r="T60" s="52" t="str">
        <f t="shared" si="26"/>
        <v>DAPAGO32</v>
      </c>
      <c r="U60" s="166">
        <f t="shared" ca="1" si="27"/>
        <v>1201.5311773935855</v>
      </c>
      <c r="V60" s="222">
        <f t="shared" ca="1" si="28"/>
        <v>0.17986884829145175</v>
      </c>
      <c r="W60" s="222">
        <f t="shared" ca="1" si="29"/>
        <v>0.11858206777303185</v>
      </c>
      <c r="AD60" t="s">
        <v>365</v>
      </c>
      <c r="AE60" t="s">
        <v>860</v>
      </c>
    </row>
    <row r="61" spans="2:31" x14ac:dyDescent="0.25">
      <c r="D61" s="2"/>
      <c r="E61" s="2"/>
      <c r="L61" s="166">
        <v>0</v>
      </c>
      <c r="M61" s="169" t="s">
        <v>183</v>
      </c>
      <c r="N61" s="166">
        <f t="shared" ca="1" si="21"/>
        <v>0</v>
      </c>
      <c r="O61" s="222">
        <f t="shared" ca="1" si="22"/>
        <v>0</v>
      </c>
      <c r="P61" s="169" t="str">
        <f t="shared" si="23"/>
        <v>DAPMAI35</v>
      </c>
      <c r="Q61" s="166">
        <f t="shared" ca="1" si="24"/>
        <v>1140.4717720033971</v>
      </c>
      <c r="R61" s="222">
        <f t="shared" ca="1" si="25"/>
        <v>0.14796348450301977</v>
      </c>
      <c r="S61" s="5"/>
      <c r="T61" s="52" t="str">
        <f t="shared" si="26"/>
        <v>DAPMAI35</v>
      </c>
      <c r="U61" s="166">
        <f t="shared" ca="1" si="27"/>
        <v>1140.4717720033971</v>
      </c>
      <c r="V61" s="222">
        <f t="shared" ca="1" si="28"/>
        <v>0.17072827405456995</v>
      </c>
      <c r="W61" s="222">
        <f t="shared" ca="1" si="29"/>
        <v>5.4015523685532654E-2</v>
      </c>
      <c r="AD61" t="s">
        <v>427</v>
      </c>
      <c r="AE61" t="s">
        <v>860</v>
      </c>
    </row>
    <row r="62" spans="2:31" ht="15.75" thickBot="1" x14ac:dyDescent="0.3">
      <c r="D62" s="2"/>
      <c r="E62" s="2"/>
      <c r="L62" s="171">
        <v>0</v>
      </c>
      <c r="M62" s="170" t="s">
        <v>184</v>
      </c>
      <c r="N62" s="166">
        <f t="shared" ca="1" si="21"/>
        <v>0</v>
      </c>
      <c r="O62" s="223">
        <f t="shared" ca="1" si="22"/>
        <v>0</v>
      </c>
      <c r="P62" s="169" t="str">
        <f t="shared" si="23"/>
        <v>DAPAGO40</v>
      </c>
      <c r="Q62" s="166">
        <f t="shared" ca="1" si="24"/>
        <v>1022.9398615250875</v>
      </c>
      <c r="R62" s="223">
        <f t="shared" ca="1" si="25"/>
        <v>0.13271503080028679</v>
      </c>
      <c r="S62" s="5"/>
      <c r="T62" s="52" t="str">
        <f t="shared" si="26"/>
        <v>DAPAGO40</v>
      </c>
      <c r="U62" s="166">
        <f t="shared" ca="1" si="27"/>
        <v>1022.9398615250875</v>
      </c>
      <c r="V62" s="222">
        <f ca="1">U62/$U$63</f>
        <v>0.15313378314748746</v>
      </c>
      <c r="W62" s="222">
        <f t="shared" ca="1" si="29"/>
        <v>-0.49360812816467314</v>
      </c>
      <c r="AD62" t="s">
        <v>227</v>
      </c>
      <c r="AE62" t="s">
        <v>860</v>
      </c>
    </row>
    <row r="63" spans="2:31" ht="15.75" thickBot="1" x14ac:dyDescent="0.3">
      <c r="D63" s="2"/>
      <c r="E63" s="2"/>
      <c r="M63" s="188" t="s">
        <v>159</v>
      </c>
      <c r="N63" s="224">
        <f ca="1">SUM(N55:N62)</f>
        <v>-1027.7516438072198</v>
      </c>
      <c r="P63" s="188" t="s">
        <v>159</v>
      </c>
      <c r="Q63" s="224">
        <f ca="1">SUM(Q55:Q62)</f>
        <v>7707.79206663061</v>
      </c>
      <c r="R63" s="5"/>
      <c r="S63" s="5"/>
      <c r="T63" s="74" t="s">
        <v>159</v>
      </c>
      <c r="U63" s="167">
        <f ca="1">SUM(U55:U62)</f>
        <v>6680.0404228233901</v>
      </c>
      <c r="V63" s="226">
        <f ca="1">SUM(V55:V62)</f>
        <v>1</v>
      </c>
      <c r="W63" s="226">
        <f ca="1">SUM(W55:W62)</f>
        <v>0</v>
      </c>
      <c r="AD63" t="s">
        <v>208</v>
      </c>
      <c r="AE63" t="s">
        <v>860</v>
      </c>
    </row>
    <row r="64" spans="2:31" x14ac:dyDescent="0.25">
      <c r="D64" s="2"/>
      <c r="E64" s="2"/>
      <c r="M64" s="183">
        <v>-1653.5116477424999</v>
      </c>
      <c r="N64" s="183">
        <f ca="1">N63-M64</f>
        <v>625.76000393528011</v>
      </c>
      <c r="S64" s="5"/>
      <c r="T64" s="2" t="s">
        <v>78</v>
      </c>
      <c r="U64" s="3">
        <f ca="1">U63/VLOOKUP(U54,'Base CDI'!$A:$D,4,0)</f>
        <v>1.0793763758691453</v>
      </c>
      <c r="V64" s="45" t="s">
        <v>221</v>
      </c>
      <c r="W64" s="225">
        <f ca="1">ABS(+N63/R38)</f>
        <v>0.13333930585085071</v>
      </c>
      <c r="AD64" t="s">
        <v>7</v>
      </c>
      <c r="AE64" t="s">
        <v>860</v>
      </c>
    </row>
    <row r="65" spans="4:31" x14ac:dyDescent="0.25">
      <c r="D65" s="2"/>
      <c r="E65" s="2"/>
      <c r="M65" s="69"/>
      <c r="N65" s="231"/>
      <c r="T65" s="34" t="s">
        <v>217</v>
      </c>
      <c r="U65" s="70">
        <f ca="1">+(U63/VLOOKUP(U54,'Base CDI'!$A:$D,3,0))</f>
        <v>5.670064522943503E-4</v>
      </c>
      <c r="AD65" t="s">
        <v>499</v>
      </c>
      <c r="AE65" t="s">
        <v>860</v>
      </c>
    </row>
    <row r="66" spans="4:31" x14ac:dyDescent="0.25">
      <c r="D66" s="2"/>
      <c r="E66" s="2"/>
      <c r="AD66" t="s">
        <v>258</v>
      </c>
      <c r="AE66" t="s">
        <v>860</v>
      </c>
    </row>
    <row r="67" spans="4:31" x14ac:dyDescent="0.25">
      <c r="D67" s="2"/>
      <c r="E67" s="2"/>
      <c r="T67" s="45" t="s">
        <v>293</v>
      </c>
      <c r="U67" s="45" t="s">
        <v>329</v>
      </c>
      <c r="V67" s="45" t="s">
        <v>915</v>
      </c>
      <c r="W67" s="45" t="s">
        <v>916</v>
      </c>
      <c r="X67" s="45" t="s">
        <v>919</v>
      </c>
      <c r="AD67" t="s">
        <v>138</v>
      </c>
      <c r="AE67" t="s">
        <v>860</v>
      </c>
    </row>
    <row r="68" spans="4:31" x14ac:dyDescent="0.25">
      <c r="D68" s="2"/>
      <c r="E68" s="2"/>
      <c r="T68" s="88" t="s">
        <v>243</v>
      </c>
      <c r="U68" s="246">
        <f>SUMIFS(Extranet!L:L,Extranet!D:D,'AF INFRA'!T68,Extranet!C:C,'AF INFRA'!$T$67)</f>
        <v>0.93520000000000003</v>
      </c>
      <c r="V68" s="247">
        <f ca="1">'Base IPCA'!S166</f>
        <v>597.24125163530357</v>
      </c>
      <c r="W68" s="248">
        <f ca="1">V68*U68</f>
        <v>558.54001852933595</v>
      </c>
      <c r="X68" s="221">
        <f ca="1">W68+585*U68</f>
        <v>1105.6320185293359</v>
      </c>
      <c r="AD68" t="s">
        <v>319</v>
      </c>
      <c r="AE68" t="s">
        <v>860</v>
      </c>
    </row>
    <row r="69" spans="4:31" x14ac:dyDescent="0.25">
      <c r="D69" s="2"/>
      <c r="E69" s="2"/>
      <c r="T69" s="88" t="s">
        <v>878</v>
      </c>
      <c r="U69" s="246">
        <f>SUMIFS(Extranet!L:L,Extranet!D:D,'AF INFRA'!T69,Extranet!C:C,'AF INFRA'!$T$67)</f>
        <v>5.3400000000000003E-2</v>
      </c>
      <c r="V69" s="247">
        <f ca="1">U50</f>
        <v>6680.0404228233901</v>
      </c>
      <c r="W69" s="248">
        <f ca="1">V69*U69</f>
        <v>356.71415857876906</v>
      </c>
      <c r="X69" s="221">
        <f ca="1">U69*U63</f>
        <v>356.71415857876906</v>
      </c>
      <c r="AD69" t="s">
        <v>324</v>
      </c>
      <c r="AE69" t="s">
        <v>860</v>
      </c>
    </row>
    <row r="70" spans="4:31" x14ac:dyDescent="0.25">
      <c r="D70" s="2"/>
      <c r="E70" s="2"/>
      <c r="T70" s="245" t="s">
        <v>159</v>
      </c>
      <c r="U70" s="249">
        <f>SUM(U68:U69)</f>
        <v>0.98860000000000003</v>
      </c>
      <c r="V70" s="245">
        <f ca="1">SUM(V68:V69)</f>
        <v>7277.2816744586935</v>
      </c>
      <c r="W70" s="250">
        <f ca="1">SUM(W68:W69)</f>
        <v>915.25417710810507</v>
      </c>
      <c r="X70" s="250">
        <f ca="1">SUM(X68:X69)</f>
        <v>1462.3461771081049</v>
      </c>
      <c r="AD70" t="s">
        <v>155</v>
      </c>
      <c r="AE70" t="s">
        <v>860</v>
      </c>
    </row>
    <row r="71" spans="4:31" x14ac:dyDescent="0.25">
      <c r="D71" s="2"/>
      <c r="E71" s="2"/>
      <c r="V71" s="88" t="s">
        <v>917</v>
      </c>
      <c r="W71" s="251">
        <f ca="1">W70/VLOOKUP($T$67,'Base CDI'!$A:$D,4,0)</f>
        <v>7.9841568668697974E-3</v>
      </c>
      <c r="X71" s="251">
        <f ca="1">X70/VLOOKUP($T$67,'Base CDI'!$A:$D,4,0)</f>
        <v>1.2756676302302646E-2</v>
      </c>
      <c r="AD71" t="s">
        <v>283</v>
      </c>
      <c r="AE71" t="s">
        <v>860</v>
      </c>
    </row>
    <row r="72" spans="4:31" x14ac:dyDescent="0.25">
      <c r="D72" s="2"/>
      <c r="E72" s="2"/>
      <c r="V72" s="245" t="s">
        <v>918</v>
      </c>
      <c r="W72" s="251">
        <f ca="1">-W71*20</f>
        <v>-0.15968313733739595</v>
      </c>
      <c r="X72" s="251">
        <f ca="1">-X71*20</f>
        <v>-0.25513352604605294</v>
      </c>
      <c r="AD72" t="s">
        <v>209</v>
      </c>
      <c r="AE72" t="s">
        <v>860</v>
      </c>
    </row>
    <row r="73" spans="4:31" x14ac:dyDescent="0.25">
      <c r="D73" s="2"/>
      <c r="E73" s="2"/>
      <c r="AD73" t="s">
        <v>12</v>
      </c>
      <c r="AE73" t="s">
        <v>860</v>
      </c>
    </row>
    <row r="74" spans="4:31" x14ac:dyDescent="0.25">
      <c r="D74" s="2"/>
      <c r="E74" s="2"/>
      <c r="AD74" t="s">
        <v>3</v>
      </c>
      <c r="AE74" t="s">
        <v>860</v>
      </c>
    </row>
    <row r="75" spans="4:31" x14ac:dyDescent="0.25">
      <c r="D75" s="2"/>
      <c r="E75" s="2"/>
      <c r="AD75" t="s">
        <v>260</v>
      </c>
      <c r="AE75" t="s">
        <v>860</v>
      </c>
    </row>
    <row r="76" spans="4:31" x14ac:dyDescent="0.25">
      <c r="D76" s="2"/>
      <c r="E76" s="2"/>
      <c r="AD76" t="s">
        <v>304</v>
      </c>
      <c r="AE76" t="s">
        <v>860</v>
      </c>
    </row>
    <row r="77" spans="4:31" x14ac:dyDescent="0.25">
      <c r="D77" s="2"/>
      <c r="E77" s="2"/>
      <c r="AD77" t="s">
        <v>261</v>
      </c>
      <c r="AE77" t="s">
        <v>860</v>
      </c>
    </row>
    <row r="78" spans="4:31" x14ac:dyDescent="0.25">
      <c r="D78" s="2"/>
      <c r="E78" s="2"/>
      <c r="AD78" t="s">
        <v>456</v>
      </c>
      <c r="AE78" t="s">
        <v>860</v>
      </c>
    </row>
    <row r="79" spans="4:31" x14ac:dyDescent="0.25">
      <c r="D79" s="2"/>
      <c r="E79" s="2"/>
      <c r="AD79" t="s">
        <v>263</v>
      </c>
      <c r="AE79" t="s">
        <v>860</v>
      </c>
    </row>
    <row r="80" spans="4:31" x14ac:dyDescent="0.25">
      <c r="D80" s="2"/>
      <c r="E80" s="2"/>
      <c r="AD80" t="s">
        <v>707</v>
      </c>
      <c r="AE80" t="s">
        <v>860</v>
      </c>
    </row>
    <row r="81" spans="4:31" x14ac:dyDescent="0.25">
      <c r="D81" s="2"/>
      <c r="E81" s="2"/>
      <c r="AD81" t="s">
        <v>413</v>
      </c>
      <c r="AE81" t="s">
        <v>860</v>
      </c>
    </row>
    <row r="82" spans="4:31" x14ac:dyDescent="0.25">
      <c r="AD82" t="s">
        <v>785</v>
      </c>
      <c r="AE82" t="s">
        <v>860</v>
      </c>
    </row>
    <row r="83" spans="4:31" x14ac:dyDescent="0.25">
      <c r="N83" s="5"/>
      <c r="AD83" t="s">
        <v>709</v>
      </c>
      <c r="AE83" t="s">
        <v>860</v>
      </c>
    </row>
    <row r="84" spans="4:31" x14ac:dyDescent="0.25">
      <c r="N84" s="5"/>
      <c r="AD84" t="s">
        <v>15</v>
      </c>
      <c r="AE84" t="s">
        <v>860</v>
      </c>
    </row>
    <row r="85" spans="4:31" x14ac:dyDescent="0.25">
      <c r="N85" s="5"/>
      <c r="AD85" t="s">
        <v>241</v>
      </c>
      <c r="AE85" t="s">
        <v>860</v>
      </c>
    </row>
    <row r="86" spans="4:31" x14ac:dyDescent="0.25">
      <c r="N86" s="5"/>
      <c r="AD86" t="s">
        <v>97</v>
      </c>
      <c r="AE86" t="s">
        <v>860</v>
      </c>
    </row>
    <row r="87" spans="4:31" x14ac:dyDescent="0.25">
      <c r="K87"/>
      <c r="AD87" t="s">
        <v>774</v>
      </c>
      <c r="AE87" t="s">
        <v>860</v>
      </c>
    </row>
    <row r="88" spans="4:31" x14ac:dyDescent="0.25">
      <c r="K88"/>
      <c r="AD88" t="s">
        <v>712</v>
      </c>
      <c r="AE88" t="s">
        <v>860</v>
      </c>
    </row>
    <row r="89" spans="4:31" x14ac:dyDescent="0.25">
      <c r="K89"/>
      <c r="AD89" t="s">
        <v>96</v>
      </c>
      <c r="AE89" t="s">
        <v>860</v>
      </c>
    </row>
    <row r="90" spans="4:31" x14ac:dyDescent="0.25">
      <c r="K90"/>
      <c r="AD90" t="s">
        <v>211</v>
      </c>
      <c r="AE90" t="s">
        <v>860</v>
      </c>
    </row>
    <row r="91" spans="4:31" x14ac:dyDescent="0.25">
      <c r="K91"/>
      <c r="AD91" t="s">
        <v>321</v>
      </c>
      <c r="AE91" t="s">
        <v>860</v>
      </c>
    </row>
    <row r="92" spans="4:31" x14ac:dyDescent="0.25">
      <c r="AD92" t="s">
        <v>16</v>
      </c>
      <c r="AE92" t="s">
        <v>860</v>
      </c>
    </row>
    <row r="93" spans="4:31" x14ac:dyDescent="0.25">
      <c r="AD93" t="s">
        <v>239</v>
      </c>
      <c r="AE93" t="s">
        <v>860</v>
      </c>
    </row>
    <row r="94" spans="4:31" x14ac:dyDescent="0.25">
      <c r="AD94" t="s">
        <v>810</v>
      </c>
      <c r="AE94" t="s">
        <v>860</v>
      </c>
    </row>
    <row r="95" spans="4:31" x14ac:dyDescent="0.25">
      <c r="AD95" t="s">
        <v>777</v>
      </c>
      <c r="AE95" t="s">
        <v>860</v>
      </c>
    </row>
    <row r="96" spans="4:31" x14ac:dyDescent="0.25">
      <c r="AD96" t="s">
        <v>457</v>
      </c>
      <c r="AE96" t="s">
        <v>860</v>
      </c>
    </row>
    <row r="97" spans="13:31" x14ac:dyDescent="0.25">
      <c r="AD97" t="s">
        <v>464</v>
      </c>
      <c r="AE97" t="s">
        <v>860</v>
      </c>
    </row>
    <row r="98" spans="13:31" x14ac:dyDescent="0.25">
      <c r="AD98" t="s">
        <v>323</v>
      </c>
      <c r="AE98" t="s">
        <v>860</v>
      </c>
    </row>
    <row r="99" spans="13:31" x14ac:dyDescent="0.25">
      <c r="AD99" t="s">
        <v>495</v>
      </c>
      <c r="AE99" t="s">
        <v>860</v>
      </c>
    </row>
    <row r="100" spans="13:31" x14ac:dyDescent="0.25">
      <c r="AD100" t="s">
        <v>458</v>
      </c>
      <c r="AE100" t="s">
        <v>860</v>
      </c>
    </row>
    <row r="101" spans="13:31" x14ac:dyDescent="0.25">
      <c r="M101" s="2"/>
      <c r="N101" s="2"/>
      <c r="AD101" t="s">
        <v>465</v>
      </c>
      <c r="AE101" t="s">
        <v>860</v>
      </c>
    </row>
    <row r="102" spans="13:31" x14ac:dyDescent="0.25">
      <c r="AD102" t="s">
        <v>387</v>
      </c>
      <c r="AE102" t="s">
        <v>860</v>
      </c>
    </row>
    <row r="103" spans="13:31" x14ac:dyDescent="0.25">
      <c r="AD103" t="s">
        <v>459</v>
      </c>
      <c r="AE103" t="s">
        <v>860</v>
      </c>
    </row>
    <row r="104" spans="13:31" x14ac:dyDescent="0.25">
      <c r="AD104" t="s">
        <v>39</v>
      </c>
      <c r="AE104" t="s">
        <v>860</v>
      </c>
    </row>
    <row r="105" spans="13:31" x14ac:dyDescent="0.25">
      <c r="P105" s="162"/>
      <c r="AD105" t="s">
        <v>325</v>
      </c>
      <c r="AE105" t="s">
        <v>860</v>
      </c>
    </row>
    <row r="106" spans="13:31" x14ac:dyDescent="0.25">
      <c r="P106" s="162"/>
      <c r="AD106" t="s">
        <v>711</v>
      </c>
      <c r="AE106" t="s">
        <v>860</v>
      </c>
    </row>
    <row r="107" spans="13:31" x14ac:dyDescent="0.25">
      <c r="P107" s="162"/>
      <c r="AD107" t="s">
        <v>710</v>
      </c>
      <c r="AE107" t="s">
        <v>860</v>
      </c>
    </row>
    <row r="108" spans="13:31" x14ac:dyDescent="0.25">
      <c r="P108" s="162"/>
      <c r="AD108" t="s">
        <v>340</v>
      </c>
      <c r="AE108" t="s">
        <v>860</v>
      </c>
    </row>
    <row r="109" spans="13:31" x14ac:dyDescent="0.25">
      <c r="P109" s="162"/>
      <c r="AD109" t="s">
        <v>832</v>
      </c>
      <c r="AE109" t="s">
        <v>860</v>
      </c>
    </row>
    <row r="110" spans="13:31" x14ac:dyDescent="0.25">
      <c r="P110" s="162"/>
      <c r="AD110" t="s">
        <v>98</v>
      </c>
      <c r="AE110" t="s">
        <v>860</v>
      </c>
    </row>
    <row r="111" spans="13:31" x14ac:dyDescent="0.25">
      <c r="P111" s="162"/>
      <c r="AD111" t="s">
        <v>264</v>
      </c>
      <c r="AE111" t="s">
        <v>860</v>
      </c>
    </row>
    <row r="112" spans="13:31" x14ac:dyDescent="0.25">
      <c r="P112" s="162"/>
      <c r="AD112" t="s">
        <v>379</v>
      </c>
      <c r="AE112" t="s">
        <v>860</v>
      </c>
    </row>
    <row r="113" spans="16:31" x14ac:dyDescent="0.25">
      <c r="P113" s="162"/>
      <c r="AD113" t="s">
        <v>9</v>
      </c>
      <c r="AE113" t="s">
        <v>860</v>
      </c>
    </row>
    <row r="114" spans="16:31" x14ac:dyDescent="0.25">
      <c r="P114" s="162"/>
      <c r="AD114" t="s">
        <v>4</v>
      </c>
      <c r="AE114" t="s">
        <v>860</v>
      </c>
    </row>
    <row r="115" spans="16:31" x14ac:dyDescent="0.25">
      <c r="AD115" t="s">
        <v>215</v>
      </c>
      <c r="AE115" t="s">
        <v>860</v>
      </c>
    </row>
    <row r="116" spans="16:31" x14ac:dyDescent="0.25">
      <c r="AD116" s="234" t="s">
        <v>238</v>
      </c>
      <c r="AE116" s="234" t="s">
        <v>860</v>
      </c>
    </row>
    <row r="117" spans="16:31" x14ac:dyDescent="0.25">
      <c r="AD117" s="234" t="s">
        <v>850</v>
      </c>
      <c r="AE117" s="234" t="s">
        <v>860</v>
      </c>
    </row>
    <row r="118" spans="16:31" x14ac:dyDescent="0.25">
      <c r="AD118" s="234" t="s">
        <v>861</v>
      </c>
      <c r="AE118" s="234" t="s">
        <v>860</v>
      </c>
    </row>
    <row r="119" spans="16:31" x14ac:dyDescent="0.25">
      <c r="AD119" s="234" t="s">
        <v>301</v>
      </c>
      <c r="AE119" s="234" t="s">
        <v>860</v>
      </c>
    </row>
    <row r="120" spans="16:31" x14ac:dyDescent="0.25">
      <c r="AD120" s="234" t="s">
        <v>290</v>
      </c>
      <c r="AE120" s="234" t="s">
        <v>860</v>
      </c>
    </row>
    <row r="121" spans="16:31" x14ac:dyDescent="0.25">
      <c r="AD121" s="234" t="s">
        <v>393</v>
      </c>
      <c r="AE121" s="234" t="s">
        <v>860</v>
      </c>
    </row>
    <row r="122" spans="16:31" x14ac:dyDescent="0.25">
      <c r="AD122" s="234" t="s">
        <v>406</v>
      </c>
      <c r="AE122" s="234" t="s">
        <v>860</v>
      </c>
    </row>
    <row r="123" spans="16:31" x14ac:dyDescent="0.25">
      <c r="AD123" t="s">
        <v>821</v>
      </c>
      <c r="AE123" t="s">
        <v>860</v>
      </c>
    </row>
  </sheetData>
  <mergeCells count="10">
    <mergeCell ref="V40:V41"/>
    <mergeCell ref="W40:W41"/>
    <mergeCell ref="V53:V54"/>
    <mergeCell ref="W53:W54"/>
    <mergeCell ref="T40:U40"/>
    <mergeCell ref="P39:Q39"/>
    <mergeCell ref="M39:N39"/>
    <mergeCell ref="M53:N53"/>
    <mergeCell ref="P53:Q53"/>
    <mergeCell ref="T53:U53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0" t="s">
        <v>485</v>
      </c>
      <c r="B1" s="301" t="s">
        <v>32</v>
      </c>
      <c r="C1" s="301" t="s">
        <v>394</v>
      </c>
      <c r="D1" s="301" t="s">
        <v>327</v>
      </c>
      <c r="E1" s="301" t="s">
        <v>380</v>
      </c>
      <c r="F1" s="302" t="s">
        <v>509</v>
      </c>
      <c r="G1" s="302" t="s">
        <v>21</v>
      </c>
      <c r="H1" s="302" t="s">
        <v>381</v>
      </c>
      <c r="I1" s="302" t="s">
        <v>382</v>
      </c>
      <c r="J1" s="302" t="s">
        <v>328</v>
      </c>
      <c r="K1" s="302" t="s">
        <v>383</v>
      </c>
      <c r="L1" s="301" t="s">
        <v>329</v>
      </c>
    </row>
    <row r="2" spans="1:12" x14ac:dyDescent="0.25">
      <c r="A2" s="321"/>
      <c r="B2" s="319"/>
      <c r="C2" s="319"/>
      <c r="D2" s="319"/>
      <c r="E2" s="319"/>
      <c r="F2" s="320"/>
      <c r="G2" s="320"/>
      <c r="H2" s="320"/>
      <c r="I2" s="320"/>
      <c r="J2" s="320"/>
      <c r="K2" s="320"/>
      <c r="L2" s="319"/>
    </row>
    <row r="3" spans="1:12" x14ac:dyDescent="0.25">
      <c r="A3" s="316"/>
      <c r="B3" s="317"/>
      <c r="C3" s="317"/>
      <c r="D3" s="317"/>
      <c r="E3" s="317"/>
      <c r="F3" s="318"/>
      <c r="G3" s="318"/>
      <c r="H3" s="318"/>
      <c r="I3" s="318"/>
      <c r="J3" s="318"/>
      <c r="K3" s="318"/>
      <c r="L3" s="317"/>
    </row>
    <row r="4" spans="1:12" ht="15.75" thickBot="1" x14ac:dyDescent="0.3">
      <c r="A4" s="308" t="s">
        <v>99</v>
      </c>
      <c r="B4" s="303" t="s">
        <v>140</v>
      </c>
      <c r="C4" s="303" t="s">
        <v>245</v>
      </c>
      <c r="D4" s="304" t="s">
        <v>288</v>
      </c>
      <c r="E4" s="303" t="s">
        <v>1593</v>
      </c>
      <c r="F4" s="305">
        <v>55015</v>
      </c>
      <c r="G4" s="306" t="s">
        <v>103</v>
      </c>
      <c r="H4" s="306">
        <v>235</v>
      </c>
      <c r="I4" s="307">
        <v>3855.74</v>
      </c>
      <c r="J4" s="307">
        <v>906098.07</v>
      </c>
      <c r="K4" s="306" t="s">
        <v>103</v>
      </c>
      <c r="L4" s="309">
        <v>7.3899999999999993E-2</v>
      </c>
    </row>
    <row r="5" spans="1:12" ht="15.75" thickBot="1" x14ac:dyDescent="0.3">
      <c r="A5" s="286" t="s">
        <v>99</v>
      </c>
      <c r="B5" s="281" t="s">
        <v>140</v>
      </c>
      <c r="C5" s="281" t="s">
        <v>245</v>
      </c>
      <c r="D5" s="138" t="s">
        <v>246</v>
      </c>
      <c r="E5" s="281" t="s">
        <v>510</v>
      </c>
      <c r="F5" s="282">
        <v>46813</v>
      </c>
      <c r="G5" s="283" t="s">
        <v>103</v>
      </c>
      <c r="H5" s="283">
        <v>8</v>
      </c>
      <c r="I5" s="284">
        <v>16375.36</v>
      </c>
      <c r="J5" s="284">
        <v>131002.89</v>
      </c>
      <c r="K5" s="283" t="s">
        <v>103</v>
      </c>
      <c r="L5" s="287">
        <v>1.0699999999999999E-2</v>
      </c>
    </row>
    <row r="6" spans="1:12" ht="15.75" thickBot="1" x14ac:dyDescent="0.3">
      <c r="A6" s="286" t="s">
        <v>99</v>
      </c>
      <c r="B6" s="281" t="s">
        <v>140</v>
      </c>
      <c r="C6" s="281" t="s">
        <v>245</v>
      </c>
      <c r="D6" s="138" t="s">
        <v>269</v>
      </c>
      <c r="E6" s="281" t="s">
        <v>511</v>
      </c>
      <c r="F6" s="282">
        <v>45901</v>
      </c>
      <c r="G6" s="283" t="s">
        <v>103</v>
      </c>
      <c r="H6" s="283">
        <v>2</v>
      </c>
      <c r="I6" s="284">
        <v>16405.12</v>
      </c>
      <c r="J6" s="284">
        <v>32810.239999999998</v>
      </c>
      <c r="K6" s="283" t="s">
        <v>103</v>
      </c>
      <c r="L6" s="287">
        <v>2.7000000000000001E-3</v>
      </c>
    </row>
    <row r="7" spans="1:12" ht="15.75" thickBot="1" x14ac:dyDescent="0.3">
      <c r="A7" s="286" t="s">
        <v>99</v>
      </c>
      <c r="B7" s="281" t="s">
        <v>140</v>
      </c>
      <c r="C7" s="281" t="s">
        <v>245</v>
      </c>
      <c r="D7" s="138" t="s">
        <v>278</v>
      </c>
      <c r="E7" s="281" t="s">
        <v>511</v>
      </c>
      <c r="F7" s="282">
        <v>46447</v>
      </c>
      <c r="G7" s="283" t="s">
        <v>103</v>
      </c>
      <c r="H7" s="283">
        <v>2</v>
      </c>
      <c r="I7" s="284">
        <v>16392.080000000002</v>
      </c>
      <c r="J7" s="284">
        <v>32784.160000000003</v>
      </c>
      <c r="K7" s="283" t="s">
        <v>103</v>
      </c>
      <c r="L7" s="287">
        <v>2.7000000000000001E-3</v>
      </c>
    </row>
    <row r="8" spans="1:12" ht="15.75" thickBot="1" x14ac:dyDescent="0.3">
      <c r="A8" s="286" t="s">
        <v>99</v>
      </c>
      <c r="B8" s="281" t="s">
        <v>140</v>
      </c>
      <c r="C8" s="281" t="s">
        <v>453</v>
      </c>
      <c r="D8" s="138" t="s">
        <v>187</v>
      </c>
      <c r="E8" s="281" t="s">
        <v>1153</v>
      </c>
      <c r="F8" s="282">
        <v>46266</v>
      </c>
      <c r="G8" s="283" t="s">
        <v>103</v>
      </c>
      <c r="H8" s="283">
        <v>3</v>
      </c>
      <c r="I8" s="284">
        <v>16405.37</v>
      </c>
      <c r="J8" s="284">
        <v>49216.1</v>
      </c>
      <c r="K8" s="283" t="s">
        <v>103</v>
      </c>
      <c r="L8" s="287">
        <v>1.1599999999999999E-2</v>
      </c>
    </row>
    <row r="9" spans="1:12" ht="15.75" thickBot="1" x14ac:dyDescent="0.3">
      <c r="A9" s="286" t="s">
        <v>99</v>
      </c>
      <c r="B9" s="281" t="s">
        <v>140</v>
      </c>
      <c r="C9" s="281" t="s">
        <v>885</v>
      </c>
      <c r="D9" s="138" t="s">
        <v>988</v>
      </c>
      <c r="E9" s="281" t="s">
        <v>165</v>
      </c>
      <c r="F9" s="282">
        <v>46997</v>
      </c>
      <c r="G9" s="283" t="s">
        <v>103</v>
      </c>
      <c r="H9" s="283">
        <v>119</v>
      </c>
      <c r="I9" s="284">
        <v>16359.53</v>
      </c>
      <c r="J9" s="284">
        <v>1946784.18</v>
      </c>
      <c r="K9" s="283" t="s">
        <v>103</v>
      </c>
      <c r="L9" s="287">
        <v>1.9699999999999999E-2</v>
      </c>
    </row>
    <row r="10" spans="1:12" ht="15.75" thickBot="1" x14ac:dyDescent="0.3">
      <c r="A10" s="286" t="s">
        <v>99</v>
      </c>
      <c r="B10" s="281" t="s">
        <v>140</v>
      </c>
      <c r="C10" s="281" t="s">
        <v>885</v>
      </c>
      <c r="D10" s="138" t="s">
        <v>1154</v>
      </c>
      <c r="E10" s="281" t="s">
        <v>165</v>
      </c>
      <c r="F10" s="282">
        <v>47178</v>
      </c>
      <c r="G10" s="283" t="s">
        <v>103</v>
      </c>
      <c r="H10" s="283">
        <v>88</v>
      </c>
      <c r="I10" s="284">
        <v>16339.62</v>
      </c>
      <c r="J10" s="284">
        <v>1437886.13</v>
      </c>
      <c r="K10" s="283" t="s">
        <v>103</v>
      </c>
      <c r="L10" s="287">
        <v>1.46E-2</v>
      </c>
    </row>
    <row r="11" spans="1:12" ht="15.75" thickBot="1" x14ac:dyDescent="0.3">
      <c r="A11" s="286" t="s">
        <v>99</v>
      </c>
      <c r="B11" s="281" t="s">
        <v>140</v>
      </c>
      <c r="C11" s="281" t="s">
        <v>885</v>
      </c>
      <c r="D11" s="138" t="s">
        <v>987</v>
      </c>
      <c r="E11" s="281" t="s">
        <v>1448</v>
      </c>
      <c r="F11" s="282">
        <v>47362</v>
      </c>
      <c r="G11" s="283" t="s">
        <v>103</v>
      </c>
      <c r="H11" s="283">
        <v>62</v>
      </c>
      <c r="I11" s="284">
        <v>16325.16</v>
      </c>
      <c r="J11" s="284">
        <v>1012160.06</v>
      </c>
      <c r="K11" s="283" t="s">
        <v>103</v>
      </c>
      <c r="L11" s="287">
        <v>1.03E-2</v>
      </c>
    </row>
    <row r="12" spans="1:12" ht="15.75" thickBot="1" x14ac:dyDescent="0.3">
      <c r="A12" s="286" t="s">
        <v>99</v>
      </c>
      <c r="B12" s="281" t="s">
        <v>140</v>
      </c>
      <c r="C12" s="281" t="s">
        <v>920</v>
      </c>
      <c r="D12" s="138" t="s">
        <v>1121</v>
      </c>
      <c r="E12" s="281" t="s">
        <v>1221</v>
      </c>
      <c r="F12" s="282">
        <v>47635</v>
      </c>
      <c r="G12" s="283" t="s">
        <v>103</v>
      </c>
      <c r="H12" s="283">
        <v>275</v>
      </c>
      <c r="I12" s="284">
        <v>16305.76</v>
      </c>
      <c r="J12" s="284">
        <v>4484082.66</v>
      </c>
      <c r="K12" s="283" t="s">
        <v>103</v>
      </c>
      <c r="L12" s="287">
        <v>3.6499999999999998E-2</v>
      </c>
    </row>
    <row r="13" spans="1:12" ht="15.75" thickBot="1" x14ac:dyDescent="0.3">
      <c r="A13" s="286" t="s">
        <v>99</v>
      </c>
      <c r="B13" s="281" t="s">
        <v>140</v>
      </c>
      <c r="C13" s="281" t="s">
        <v>920</v>
      </c>
      <c r="D13" s="138" t="s">
        <v>987</v>
      </c>
      <c r="E13" s="281" t="s">
        <v>1444</v>
      </c>
      <c r="F13" s="282">
        <v>47362</v>
      </c>
      <c r="G13" s="283" t="s">
        <v>103</v>
      </c>
      <c r="H13" s="283">
        <v>36</v>
      </c>
      <c r="I13" s="284">
        <v>16325.16</v>
      </c>
      <c r="J13" s="284">
        <v>587705.84</v>
      </c>
      <c r="K13" s="283" t="s">
        <v>103</v>
      </c>
      <c r="L13" s="287">
        <v>4.7999999999999996E-3</v>
      </c>
    </row>
    <row r="14" spans="1:12" ht="15.75" thickBot="1" x14ac:dyDescent="0.3">
      <c r="A14" s="286" t="s">
        <v>99</v>
      </c>
      <c r="B14" s="281" t="s">
        <v>140</v>
      </c>
      <c r="C14" s="281" t="s">
        <v>900</v>
      </c>
      <c r="D14" s="138" t="s">
        <v>278</v>
      </c>
      <c r="E14" s="281" t="s">
        <v>165</v>
      </c>
      <c r="F14" s="282">
        <v>46447</v>
      </c>
      <c r="G14" s="283" t="s">
        <v>103</v>
      </c>
      <c r="H14" s="285">
        <v>2185</v>
      </c>
      <c r="I14" s="284">
        <v>16392.080000000002</v>
      </c>
      <c r="J14" s="284">
        <v>35816691.549999997</v>
      </c>
      <c r="K14" s="283" t="s">
        <v>103</v>
      </c>
      <c r="L14" s="287">
        <v>0.29849999999999999</v>
      </c>
    </row>
    <row r="15" spans="1:12" ht="15.75" thickBot="1" x14ac:dyDescent="0.3">
      <c r="A15" s="286" t="s">
        <v>99</v>
      </c>
      <c r="B15" s="281" t="s">
        <v>140</v>
      </c>
      <c r="C15" s="281" t="s">
        <v>900</v>
      </c>
      <c r="D15" s="138" t="s">
        <v>247</v>
      </c>
      <c r="E15" s="281" t="s">
        <v>165</v>
      </c>
      <c r="F15" s="282">
        <v>46082</v>
      </c>
      <c r="G15" s="283" t="s">
        <v>103</v>
      </c>
      <c r="H15" s="285">
        <v>1354</v>
      </c>
      <c r="I15" s="284">
        <v>16405.2</v>
      </c>
      <c r="J15" s="284">
        <v>22212644.280000001</v>
      </c>
      <c r="K15" s="283" t="s">
        <v>103</v>
      </c>
      <c r="L15" s="287">
        <v>0.18509999999999999</v>
      </c>
    </row>
    <row r="16" spans="1:12" ht="15.75" thickBot="1" x14ac:dyDescent="0.3">
      <c r="A16" s="286" t="s">
        <v>99</v>
      </c>
      <c r="B16" s="281" t="s">
        <v>140</v>
      </c>
      <c r="C16" s="281" t="s">
        <v>900</v>
      </c>
      <c r="D16" s="138" t="s">
        <v>187</v>
      </c>
      <c r="E16" s="281" t="s">
        <v>165</v>
      </c>
      <c r="F16" s="282">
        <v>46266</v>
      </c>
      <c r="G16" s="283" t="s">
        <v>103</v>
      </c>
      <c r="H16" s="285">
        <v>1293</v>
      </c>
      <c r="I16" s="284">
        <v>16405.37</v>
      </c>
      <c r="J16" s="284">
        <v>21212139.039999999</v>
      </c>
      <c r="K16" s="283" t="s">
        <v>103</v>
      </c>
      <c r="L16" s="287">
        <v>0.17680000000000001</v>
      </c>
    </row>
    <row r="17" spans="1:12" ht="15.75" thickBot="1" x14ac:dyDescent="0.3">
      <c r="A17" s="286" t="s">
        <v>99</v>
      </c>
      <c r="B17" s="281" t="s">
        <v>140</v>
      </c>
      <c r="C17" s="281" t="s">
        <v>900</v>
      </c>
      <c r="D17" s="138" t="s">
        <v>988</v>
      </c>
      <c r="E17" s="281" t="s">
        <v>165</v>
      </c>
      <c r="F17" s="282">
        <v>46997</v>
      </c>
      <c r="G17" s="283" t="s">
        <v>103</v>
      </c>
      <c r="H17" s="283">
        <v>980</v>
      </c>
      <c r="I17" s="284">
        <v>16359.53</v>
      </c>
      <c r="J17" s="284">
        <v>16032340.27</v>
      </c>
      <c r="K17" s="283" t="s">
        <v>103</v>
      </c>
      <c r="L17" s="287">
        <v>0.1336</v>
      </c>
    </row>
    <row r="18" spans="1:12" ht="15.75" thickBot="1" x14ac:dyDescent="0.3">
      <c r="A18" s="286" t="s">
        <v>99</v>
      </c>
      <c r="B18" s="281" t="s">
        <v>140</v>
      </c>
      <c r="C18" s="281" t="s">
        <v>900</v>
      </c>
      <c r="D18" s="138" t="s">
        <v>291</v>
      </c>
      <c r="E18" s="281" t="s">
        <v>165</v>
      </c>
      <c r="F18" s="282">
        <v>46631</v>
      </c>
      <c r="G18" s="283" t="s">
        <v>103</v>
      </c>
      <c r="H18" s="283">
        <v>824</v>
      </c>
      <c r="I18" s="284">
        <v>16385.3</v>
      </c>
      <c r="J18" s="284">
        <v>13501489.859999999</v>
      </c>
      <c r="K18" s="283" t="s">
        <v>103</v>
      </c>
      <c r="L18" s="287">
        <v>0.1125</v>
      </c>
    </row>
    <row r="19" spans="1:12" ht="15.75" thickBot="1" x14ac:dyDescent="0.3">
      <c r="A19" s="286" t="s">
        <v>99</v>
      </c>
      <c r="B19" s="281" t="s">
        <v>140</v>
      </c>
      <c r="C19" s="281" t="s">
        <v>900</v>
      </c>
      <c r="D19" s="138" t="s">
        <v>269</v>
      </c>
      <c r="E19" s="281" t="s">
        <v>165</v>
      </c>
      <c r="F19" s="282">
        <v>45901</v>
      </c>
      <c r="G19" s="283" t="s">
        <v>103</v>
      </c>
      <c r="H19" s="283">
        <v>31</v>
      </c>
      <c r="I19" s="284">
        <v>16405.12</v>
      </c>
      <c r="J19" s="284">
        <v>508558.74</v>
      </c>
      <c r="K19" s="283" t="s">
        <v>103</v>
      </c>
      <c r="L19" s="287">
        <v>4.1999999999999997E-3</v>
      </c>
    </row>
    <row r="20" spans="1:12" ht="15.75" thickBot="1" x14ac:dyDescent="0.3">
      <c r="A20" s="286" t="s">
        <v>99</v>
      </c>
      <c r="B20" s="281" t="s">
        <v>140</v>
      </c>
      <c r="C20" s="281" t="s">
        <v>998</v>
      </c>
      <c r="D20" s="138" t="s">
        <v>278</v>
      </c>
      <c r="E20" s="281" t="s">
        <v>1271</v>
      </c>
      <c r="F20" s="282">
        <v>46447</v>
      </c>
      <c r="G20" s="283" t="s">
        <v>103</v>
      </c>
      <c r="H20" s="283">
        <v>82</v>
      </c>
      <c r="I20" s="284">
        <v>16392.080000000002</v>
      </c>
      <c r="J20" s="284">
        <v>1344150.44</v>
      </c>
      <c r="K20" s="283" t="s">
        <v>103</v>
      </c>
      <c r="L20" s="287">
        <v>2.8199999999999999E-2</v>
      </c>
    </row>
    <row r="21" spans="1:12" ht="15.75" thickBot="1" x14ac:dyDescent="0.3">
      <c r="A21" s="286" t="s">
        <v>99</v>
      </c>
      <c r="B21" s="281" t="s">
        <v>140</v>
      </c>
      <c r="C21" s="281" t="s">
        <v>998</v>
      </c>
      <c r="D21" s="138" t="s">
        <v>987</v>
      </c>
      <c r="E21" s="281" t="s">
        <v>1445</v>
      </c>
      <c r="F21" s="282">
        <v>47362</v>
      </c>
      <c r="G21" s="283" t="s">
        <v>103</v>
      </c>
      <c r="H21" s="283">
        <v>32</v>
      </c>
      <c r="I21" s="284">
        <v>16325.16</v>
      </c>
      <c r="J21" s="284">
        <v>522405.19</v>
      </c>
      <c r="K21" s="283" t="s">
        <v>103</v>
      </c>
      <c r="L21" s="287">
        <v>1.0999999999999999E-2</v>
      </c>
    </row>
    <row r="22" spans="1:12" ht="15.75" thickBot="1" x14ac:dyDescent="0.3">
      <c r="A22" s="286" t="s">
        <v>99</v>
      </c>
      <c r="B22" s="281" t="s">
        <v>140</v>
      </c>
      <c r="C22" s="281" t="s">
        <v>100</v>
      </c>
      <c r="D22" s="138" t="s">
        <v>1121</v>
      </c>
      <c r="E22" s="281" t="s">
        <v>1122</v>
      </c>
      <c r="F22" s="282">
        <v>47635</v>
      </c>
      <c r="G22" s="283" t="s">
        <v>103</v>
      </c>
      <c r="H22" s="285">
        <v>1250</v>
      </c>
      <c r="I22" s="284">
        <v>16305.76</v>
      </c>
      <c r="J22" s="284">
        <v>20382193.899999999</v>
      </c>
      <c r="K22" s="283" t="s">
        <v>103</v>
      </c>
      <c r="L22" s="287">
        <v>4.0500000000000001E-2</v>
      </c>
    </row>
    <row r="23" spans="1:12" ht="15.75" thickBot="1" x14ac:dyDescent="0.3">
      <c r="A23" s="286" t="s">
        <v>99</v>
      </c>
      <c r="B23" s="281" t="s">
        <v>140</v>
      </c>
      <c r="C23" s="281" t="s">
        <v>100</v>
      </c>
      <c r="D23" s="138" t="s">
        <v>187</v>
      </c>
      <c r="E23" s="281" t="s">
        <v>871</v>
      </c>
      <c r="F23" s="282">
        <v>46266</v>
      </c>
      <c r="G23" s="283" t="s">
        <v>103</v>
      </c>
      <c r="H23" s="283">
        <v>322</v>
      </c>
      <c r="I23" s="284">
        <v>16405.37</v>
      </c>
      <c r="J23" s="284">
        <v>5282528.0599999996</v>
      </c>
      <c r="K23" s="283" t="s">
        <v>103</v>
      </c>
      <c r="L23" s="287">
        <v>1.0500000000000001E-2</v>
      </c>
    </row>
    <row r="24" spans="1:12" ht="15.75" thickBot="1" x14ac:dyDescent="0.3">
      <c r="A24" s="286" t="s">
        <v>99</v>
      </c>
      <c r="B24" s="281" t="s">
        <v>140</v>
      </c>
      <c r="C24" s="281" t="s">
        <v>108</v>
      </c>
      <c r="D24" s="138" t="s">
        <v>247</v>
      </c>
      <c r="E24" s="281" t="s">
        <v>512</v>
      </c>
      <c r="F24" s="282">
        <v>46082</v>
      </c>
      <c r="G24" s="283" t="s">
        <v>103</v>
      </c>
      <c r="H24" s="283">
        <v>119</v>
      </c>
      <c r="I24" s="284">
        <v>16405.2</v>
      </c>
      <c r="J24" s="284">
        <v>1952219.11</v>
      </c>
      <c r="K24" s="283" t="s">
        <v>103</v>
      </c>
      <c r="L24" s="287">
        <v>7.1000000000000004E-3</v>
      </c>
    </row>
    <row r="25" spans="1:12" ht="15.75" thickBot="1" x14ac:dyDescent="0.3">
      <c r="A25" s="286" t="s">
        <v>99</v>
      </c>
      <c r="B25" s="281" t="s">
        <v>140</v>
      </c>
      <c r="C25" s="281" t="s">
        <v>101</v>
      </c>
      <c r="D25" s="138" t="s">
        <v>187</v>
      </c>
      <c r="E25" s="281" t="s">
        <v>1226</v>
      </c>
      <c r="F25" s="282">
        <v>46266</v>
      </c>
      <c r="G25" s="283" t="s">
        <v>103</v>
      </c>
      <c r="H25" s="283">
        <v>197</v>
      </c>
      <c r="I25" s="284">
        <v>16405.37</v>
      </c>
      <c r="J25" s="284">
        <v>3231857.22</v>
      </c>
      <c r="K25" s="283" t="s">
        <v>103</v>
      </c>
      <c r="L25" s="287">
        <v>0.1101</v>
      </c>
    </row>
    <row r="26" spans="1:12" ht="15.75" thickBot="1" x14ac:dyDescent="0.3">
      <c r="A26" s="286" t="s">
        <v>99</v>
      </c>
      <c r="B26" s="281" t="s">
        <v>140</v>
      </c>
      <c r="C26" s="281" t="s">
        <v>350</v>
      </c>
      <c r="D26" s="138" t="s">
        <v>269</v>
      </c>
      <c r="E26" s="281" t="s">
        <v>513</v>
      </c>
      <c r="F26" s="282">
        <v>45901</v>
      </c>
      <c r="G26" s="283" t="s">
        <v>103</v>
      </c>
      <c r="H26" s="283">
        <v>225</v>
      </c>
      <c r="I26" s="284">
        <v>16405.12</v>
      </c>
      <c r="J26" s="284">
        <v>3691152.12</v>
      </c>
      <c r="K26" s="283" t="s">
        <v>103</v>
      </c>
      <c r="L26" s="287">
        <v>1.47E-2</v>
      </c>
    </row>
    <row r="27" spans="1:12" ht="15.75" thickBot="1" x14ac:dyDescent="0.3">
      <c r="A27" s="286" t="s">
        <v>99</v>
      </c>
      <c r="B27" s="281" t="s">
        <v>140</v>
      </c>
      <c r="C27" s="281" t="s">
        <v>350</v>
      </c>
      <c r="D27" s="138" t="s">
        <v>187</v>
      </c>
      <c r="E27" s="281" t="s">
        <v>514</v>
      </c>
      <c r="F27" s="282">
        <v>46266</v>
      </c>
      <c r="G27" s="283" t="s">
        <v>103</v>
      </c>
      <c r="H27" s="283">
        <v>90</v>
      </c>
      <c r="I27" s="284">
        <v>16405.37</v>
      </c>
      <c r="J27" s="284">
        <v>1476483</v>
      </c>
      <c r="K27" s="283" t="s">
        <v>103</v>
      </c>
      <c r="L27" s="287">
        <v>5.8999999999999999E-3</v>
      </c>
    </row>
    <row r="28" spans="1:12" ht="15.75" thickBot="1" x14ac:dyDescent="0.3">
      <c r="A28" s="286" t="s">
        <v>99</v>
      </c>
      <c r="B28" s="281" t="s">
        <v>140</v>
      </c>
      <c r="C28" s="281" t="s">
        <v>350</v>
      </c>
      <c r="D28" s="138" t="s">
        <v>246</v>
      </c>
      <c r="E28" s="281" t="s">
        <v>515</v>
      </c>
      <c r="F28" s="282">
        <v>46813</v>
      </c>
      <c r="G28" s="283" t="s">
        <v>103</v>
      </c>
      <c r="H28" s="283">
        <v>81</v>
      </c>
      <c r="I28" s="284">
        <v>16375.36</v>
      </c>
      <c r="J28" s="284">
        <v>1326404.3</v>
      </c>
      <c r="K28" s="283" t="s">
        <v>103</v>
      </c>
      <c r="L28" s="287">
        <v>5.3E-3</v>
      </c>
    </row>
    <row r="29" spans="1:12" ht="15.75" thickBot="1" x14ac:dyDescent="0.3">
      <c r="A29" s="286" t="s">
        <v>99</v>
      </c>
      <c r="B29" s="281" t="s">
        <v>140</v>
      </c>
      <c r="C29" s="281" t="s">
        <v>1064</v>
      </c>
      <c r="D29" s="138" t="s">
        <v>1121</v>
      </c>
      <c r="E29" s="281" t="s">
        <v>1155</v>
      </c>
      <c r="F29" s="282">
        <v>47635</v>
      </c>
      <c r="G29" s="283" t="s">
        <v>103</v>
      </c>
      <c r="H29" s="283">
        <v>27</v>
      </c>
      <c r="I29" s="284">
        <v>16305.76</v>
      </c>
      <c r="J29" s="284">
        <v>440255.39</v>
      </c>
      <c r="K29" s="283" t="s">
        <v>103</v>
      </c>
      <c r="L29" s="287">
        <v>1.0500000000000001E-2</v>
      </c>
    </row>
    <row r="30" spans="1:12" ht="15.75" thickBot="1" x14ac:dyDescent="0.3">
      <c r="A30" s="286" t="s">
        <v>99</v>
      </c>
      <c r="B30" s="281" t="s">
        <v>140</v>
      </c>
      <c r="C30" s="281" t="s">
        <v>1064</v>
      </c>
      <c r="D30" s="138" t="s">
        <v>278</v>
      </c>
      <c r="E30" s="281" t="s">
        <v>1156</v>
      </c>
      <c r="F30" s="282">
        <v>46447</v>
      </c>
      <c r="G30" s="283" t="s">
        <v>103</v>
      </c>
      <c r="H30" s="283">
        <v>5</v>
      </c>
      <c r="I30" s="284">
        <v>16392.080000000002</v>
      </c>
      <c r="J30" s="284">
        <v>81960.39</v>
      </c>
      <c r="K30" s="283" t="s">
        <v>103</v>
      </c>
      <c r="L30" s="287">
        <v>1.9E-3</v>
      </c>
    </row>
    <row r="31" spans="1:12" ht="15.75" thickBot="1" x14ac:dyDescent="0.3">
      <c r="A31" s="286" t="s">
        <v>99</v>
      </c>
      <c r="B31" s="281" t="s">
        <v>140</v>
      </c>
      <c r="C31" s="281" t="s">
        <v>1294</v>
      </c>
      <c r="D31" s="138" t="s">
        <v>181</v>
      </c>
      <c r="E31" s="281" t="s">
        <v>165</v>
      </c>
      <c r="F31" s="282">
        <v>46980</v>
      </c>
      <c r="G31" s="283" t="s">
        <v>103</v>
      </c>
      <c r="H31" s="283">
        <v>805</v>
      </c>
      <c r="I31" s="284">
        <v>4304.58</v>
      </c>
      <c r="J31" s="284">
        <v>3465190.86</v>
      </c>
      <c r="K31" s="283" t="s">
        <v>103</v>
      </c>
      <c r="L31" s="287">
        <v>4.7300000000000002E-2</v>
      </c>
    </row>
    <row r="32" spans="1:12" ht="15.75" thickBot="1" x14ac:dyDescent="0.3">
      <c r="A32" s="286" t="s">
        <v>99</v>
      </c>
      <c r="B32" s="281" t="s">
        <v>140</v>
      </c>
      <c r="C32" s="281" t="s">
        <v>1294</v>
      </c>
      <c r="D32" s="138" t="s">
        <v>182</v>
      </c>
      <c r="E32" s="281" t="s">
        <v>1487</v>
      </c>
      <c r="F32" s="282">
        <v>47710</v>
      </c>
      <c r="G32" s="283" t="s">
        <v>103</v>
      </c>
      <c r="H32" s="283">
        <v>754</v>
      </c>
      <c r="I32" s="284">
        <v>4232.17</v>
      </c>
      <c r="J32" s="284">
        <v>3191058.16</v>
      </c>
      <c r="K32" s="283" t="s">
        <v>103</v>
      </c>
      <c r="L32" s="287">
        <v>4.36E-2</v>
      </c>
    </row>
    <row r="33" spans="1:12" ht="15.75" thickBot="1" x14ac:dyDescent="0.3">
      <c r="A33" s="286" t="s">
        <v>99</v>
      </c>
      <c r="B33" s="281" t="s">
        <v>140</v>
      </c>
      <c r="C33" s="281" t="s">
        <v>1294</v>
      </c>
      <c r="D33" s="138" t="s">
        <v>278</v>
      </c>
      <c r="E33" s="281" t="s">
        <v>165</v>
      </c>
      <c r="F33" s="282">
        <v>46447</v>
      </c>
      <c r="G33" s="283" t="s">
        <v>103</v>
      </c>
      <c r="H33" s="283">
        <v>60</v>
      </c>
      <c r="I33" s="284">
        <v>16392.080000000002</v>
      </c>
      <c r="J33" s="284">
        <v>983524.71</v>
      </c>
      <c r="K33" s="283" t="s">
        <v>103</v>
      </c>
      <c r="L33" s="287">
        <v>1.34E-2</v>
      </c>
    </row>
    <row r="34" spans="1:12" ht="15.75" thickBot="1" x14ac:dyDescent="0.3">
      <c r="A34" s="286" t="s">
        <v>99</v>
      </c>
      <c r="B34" s="281" t="s">
        <v>140</v>
      </c>
      <c r="C34" s="281" t="s">
        <v>1294</v>
      </c>
      <c r="D34" s="138" t="s">
        <v>311</v>
      </c>
      <c r="E34" s="281" t="s">
        <v>165</v>
      </c>
      <c r="F34" s="282">
        <v>48441</v>
      </c>
      <c r="G34" s="283" t="s">
        <v>103</v>
      </c>
      <c r="H34" s="283">
        <v>52</v>
      </c>
      <c r="I34" s="284">
        <v>4141.3999999999996</v>
      </c>
      <c r="J34" s="284">
        <v>215352.76</v>
      </c>
      <c r="K34" s="283" t="s">
        <v>103</v>
      </c>
      <c r="L34" s="287">
        <v>2.8999999999999998E-3</v>
      </c>
    </row>
    <row r="35" spans="1:12" ht="15.75" thickBot="1" x14ac:dyDescent="0.3">
      <c r="A35" s="286" t="s">
        <v>99</v>
      </c>
      <c r="B35" s="281" t="s">
        <v>140</v>
      </c>
      <c r="C35" s="281" t="s">
        <v>1002</v>
      </c>
      <c r="D35" s="138" t="s">
        <v>269</v>
      </c>
      <c r="E35" s="281" t="s">
        <v>518</v>
      </c>
      <c r="F35" s="282">
        <v>45901</v>
      </c>
      <c r="G35" s="283" t="s">
        <v>103</v>
      </c>
      <c r="H35" s="283">
        <v>14</v>
      </c>
      <c r="I35" s="284">
        <v>16405.12</v>
      </c>
      <c r="J35" s="284">
        <v>229671.69</v>
      </c>
      <c r="K35" s="283" t="s">
        <v>103</v>
      </c>
      <c r="L35" s="287">
        <v>0.1101</v>
      </c>
    </row>
    <row r="36" spans="1:12" ht="15.75" thickBot="1" x14ac:dyDescent="0.3">
      <c r="A36" s="286" t="s">
        <v>99</v>
      </c>
      <c r="B36" s="281" t="s">
        <v>140</v>
      </c>
      <c r="C36" s="281" t="s">
        <v>999</v>
      </c>
      <c r="D36" s="138" t="s">
        <v>154</v>
      </c>
      <c r="E36" s="281" t="s">
        <v>1519</v>
      </c>
      <c r="F36" s="282">
        <v>46249</v>
      </c>
      <c r="G36" s="283" t="s">
        <v>103</v>
      </c>
      <c r="H36" s="283">
        <v>48</v>
      </c>
      <c r="I36" s="284">
        <v>4367.22</v>
      </c>
      <c r="J36" s="284">
        <v>209626.75</v>
      </c>
      <c r="K36" s="283" t="s">
        <v>103</v>
      </c>
      <c r="L36" s="287">
        <v>6.6E-3</v>
      </c>
    </row>
    <row r="37" spans="1:12" ht="15.75" thickBot="1" x14ac:dyDescent="0.3">
      <c r="A37" s="286" t="s">
        <v>1046</v>
      </c>
      <c r="B37" s="281" t="s">
        <v>1449</v>
      </c>
      <c r="C37" s="281" t="s">
        <v>101</v>
      </c>
      <c r="D37" s="138" t="s">
        <v>1488</v>
      </c>
      <c r="E37" s="281" t="s">
        <v>165</v>
      </c>
      <c r="F37" s="282">
        <v>47271</v>
      </c>
      <c r="G37" s="283" t="s">
        <v>103</v>
      </c>
      <c r="H37" s="285">
        <v>200000</v>
      </c>
      <c r="I37" s="284">
        <v>5.89</v>
      </c>
      <c r="J37" s="284">
        <v>1178467.3400000001</v>
      </c>
      <c r="K37" s="283" t="s">
        <v>103</v>
      </c>
      <c r="L37" s="287">
        <v>4.0099999999999997E-2</v>
      </c>
    </row>
    <row r="38" spans="1:12" ht="15.75" thickBot="1" x14ac:dyDescent="0.3">
      <c r="A38" s="286" t="s">
        <v>1046</v>
      </c>
      <c r="B38" s="281" t="s">
        <v>103</v>
      </c>
      <c r="C38" s="281" t="s">
        <v>350</v>
      </c>
      <c r="D38" s="138" t="s">
        <v>1594</v>
      </c>
      <c r="E38" s="281" t="s">
        <v>165</v>
      </c>
      <c r="F38" s="282">
        <v>46967</v>
      </c>
      <c r="G38" s="283" t="s">
        <v>103</v>
      </c>
      <c r="H38" s="285">
        <v>4849</v>
      </c>
      <c r="I38" s="284">
        <v>1032.24</v>
      </c>
      <c r="J38" s="284">
        <v>5005314.25</v>
      </c>
      <c r="K38" s="283" t="s">
        <v>103</v>
      </c>
      <c r="L38" s="287">
        <v>0.02</v>
      </c>
    </row>
    <row r="39" spans="1:12" ht="15.75" thickBot="1" x14ac:dyDescent="0.3">
      <c r="A39" s="286" t="s">
        <v>105</v>
      </c>
      <c r="B39" s="281" t="s">
        <v>103</v>
      </c>
      <c r="C39" s="281" t="s">
        <v>245</v>
      </c>
      <c r="D39" s="138" t="s">
        <v>105</v>
      </c>
      <c r="E39" s="281" t="s">
        <v>165</v>
      </c>
      <c r="F39" s="283" t="s">
        <v>103</v>
      </c>
      <c r="G39" s="283" t="s">
        <v>103</v>
      </c>
      <c r="H39" s="283" t="s">
        <v>103</v>
      </c>
      <c r="I39" s="283" t="s">
        <v>103</v>
      </c>
      <c r="J39" s="284">
        <v>-625529.80000000005</v>
      </c>
      <c r="K39" s="283" t="s">
        <v>103</v>
      </c>
      <c r="L39" s="287">
        <v>-5.0999999999999997E-2</v>
      </c>
    </row>
    <row r="40" spans="1:12" ht="15.75" thickBot="1" x14ac:dyDescent="0.3">
      <c r="A40" s="286" t="s">
        <v>105</v>
      </c>
      <c r="B40" s="281" t="s">
        <v>103</v>
      </c>
      <c r="C40" s="281" t="s">
        <v>453</v>
      </c>
      <c r="D40" s="138" t="s">
        <v>105</v>
      </c>
      <c r="E40" s="281" t="s">
        <v>165</v>
      </c>
      <c r="F40" s="283" t="s">
        <v>103</v>
      </c>
      <c r="G40" s="283" t="s">
        <v>103</v>
      </c>
      <c r="H40" s="283" t="s">
        <v>103</v>
      </c>
      <c r="I40" s="283" t="s">
        <v>103</v>
      </c>
      <c r="J40" s="284">
        <v>-7099.21</v>
      </c>
      <c r="K40" s="283" t="s">
        <v>103</v>
      </c>
      <c r="L40" s="287">
        <v>-1.6999999999999999E-3</v>
      </c>
    </row>
    <row r="41" spans="1:12" ht="15.75" thickBot="1" x14ac:dyDescent="0.3">
      <c r="A41" s="286" t="s">
        <v>105</v>
      </c>
      <c r="B41" s="281" t="s">
        <v>103</v>
      </c>
      <c r="C41" s="281" t="s">
        <v>901</v>
      </c>
      <c r="D41" s="138" t="s">
        <v>105</v>
      </c>
      <c r="E41" s="281" t="s">
        <v>165</v>
      </c>
      <c r="F41" s="283" t="s">
        <v>103</v>
      </c>
      <c r="G41" s="283" t="s">
        <v>103</v>
      </c>
      <c r="H41" s="283" t="s">
        <v>103</v>
      </c>
      <c r="I41" s="283" t="s">
        <v>103</v>
      </c>
      <c r="J41" s="284">
        <v>36818.269999999997</v>
      </c>
      <c r="K41" s="283" t="s">
        <v>103</v>
      </c>
      <c r="L41" s="287">
        <v>3.5000000000000001E-3</v>
      </c>
    </row>
    <row r="42" spans="1:12" ht="15.75" thickBot="1" x14ac:dyDescent="0.3">
      <c r="A42" s="286" t="s">
        <v>105</v>
      </c>
      <c r="B42" s="281" t="s">
        <v>103</v>
      </c>
      <c r="C42" s="281" t="s">
        <v>354</v>
      </c>
      <c r="D42" s="138" t="s">
        <v>105</v>
      </c>
      <c r="E42" s="281" t="s">
        <v>165</v>
      </c>
      <c r="F42" s="283" t="s">
        <v>103</v>
      </c>
      <c r="G42" s="283" t="s">
        <v>103</v>
      </c>
      <c r="H42" s="283" t="s">
        <v>103</v>
      </c>
      <c r="I42" s="283" t="s">
        <v>103</v>
      </c>
      <c r="J42" s="284">
        <v>-8578.74</v>
      </c>
      <c r="K42" s="283" t="s">
        <v>103</v>
      </c>
      <c r="L42" s="287">
        <v>-1.4999999999999999E-2</v>
      </c>
    </row>
    <row r="43" spans="1:12" ht="15.75" thickBot="1" x14ac:dyDescent="0.3">
      <c r="A43" s="286" t="s">
        <v>105</v>
      </c>
      <c r="B43" s="281" t="s">
        <v>103</v>
      </c>
      <c r="C43" s="281" t="s">
        <v>885</v>
      </c>
      <c r="D43" s="138" t="s">
        <v>105</v>
      </c>
      <c r="E43" s="281" t="s">
        <v>165</v>
      </c>
      <c r="F43" s="283" t="s">
        <v>103</v>
      </c>
      <c r="G43" s="283" t="s">
        <v>103</v>
      </c>
      <c r="H43" s="283" t="s">
        <v>103</v>
      </c>
      <c r="I43" s="283" t="s">
        <v>103</v>
      </c>
      <c r="J43" s="284">
        <v>-18733.41</v>
      </c>
      <c r="K43" s="283" t="s">
        <v>103</v>
      </c>
      <c r="L43" s="287">
        <v>-2.0000000000000001E-4</v>
      </c>
    </row>
    <row r="44" spans="1:12" ht="15.75" thickBot="1" x14ac:dyDescent="0.3">
      <c r="A44" s="286" t="s">
        <v>105</v>
      </c>
      <c r="B44" s="281" t="s">
        <v>103</v>
      </c>
      <c r="C44" s="281" t="s">
        <v>106</v>
      </c>
      <c r="D44" s="138" t="s">
        <v>105</v>
      </c>
      <c r="E44" s="281" t="s">
        <v>165</v>
      </c>
      <c r="F44" s="283" t="s">
        <v>103</v>
      </c>
      <c r="G44" s="283" t="s">
        <v>103</v>
      </c>
      <c r="H44" s="283" t="s">
        <v>103</v>
      </c>
      <c r="I44" s="283" t="s">
        <v>103</v>
      </c>
      <c r="J44" s="284">
        <v>67783.94</v>
      </c>
      <c r="K44" s="283" t="s">
        <v>103</v>
      </c>
      <c r="L44" s="287">
        <v>0.12180000000000001</v>
      </c>
    </row>
    <row r="45" spans="1:12" ht="15.75" thickBot="1" x14ac:dyDescent="0.3">
      <c r="A45" s="286" t="s">
        <v>105</v>
      </c>
      <c r="B45" s="281" t="s">
        <v>103</v>
      </c>
      <c r="C45" s="281" t="s">
        <v>920</v>
      </c>
      <c r="D45" s="138" t="s">
        <v>105</v>
      </c>
      <c r="E45" s="281" t="s">
        <v>165</v>
      </c>
      <c r="F45" s="283" t="s">
        <v>103</v>
      </c>
      <c r="G45" s="283" t="s">
        <v>103</v>
      </c>
      <c r="H45" s="283" t="s">
        <v>103</v>
      </c>
      <c r="I45" s="283" t="s">
        <v>103</v>
      </c>
      <c r="J45" s="284">
        <v>-13934</v>
      </c>
      <c r="K45" s="283" t="s">
        <v>103</v>
      </c>
      <c r="L45" s="287">
        <v>-1E-4</v>
      </c>
    </row>
    <row r="46" spans="1:12" ht="15.75" thickBot="1" x14ac:dyDescent="0.3">
      <c r="A46" s="286" t="s">
        <v>105</v>
      </c>
      <c r="B46" s="281" t="s">
        <v>103</v>
      </c>
      <c r="C46" s="281" t="s">
        <v>900</v>
      </c>
      <c r="D46" s="138" t="s">
        <v>105</v>
      </c>
      <c r="E46" s="281" t="s">
        <v>165</v>
      </c>
      <c r="F46" s="283" t="s">
        <v>103</v>
      </c>
      <c r="G46" s="283" t="s">
        <v>103</v>
      </c>
      <c r="H46" s="283" t="s">
        <v>103</v>
      </c>
      <c r="I46" s="283" t="s">
        <v>103</v>
      </c>
      <c r="J46" s="284">
        <v>-11351.14</v>
      </c>
      <c r="K46" s="283" t="s">
        <v>103</v>
      </c>
      <c r="L46" s="287">
        <v>-1E-4</v>
      </c>
    </row>
    <row r="47" spans="1:12" ht="15.75" thickBot="1" x14ac:dyDescent="0.3">
      <c r="A47" s="286" t="s">
        <v>105</v>
      </c>
      <c r="B47" s="281" t="s">
        <v>103</v>
      </c>
      <c r="C47" s="281" t="s">
        <v>1001</v>
      </c>
      <c r="D47" s="138" t="s">
        <v>105</v>
      </c>
      <c r="E47" s="281" t="s">
        <v>165</v>
      </c>
      <c r="F47" s="283" t="s">
        <v>103</v>
      </c>
      <c r="G47" s="283" t="s">
        <v>103</v>
      </c>
      <c r="H47" s="283" t="s">
        <v>103</v>
      </c>
      <c r="I47" s="283" t="s">
        <v>103</v>
      </c>
      <c r="J47" s="284">
        <v>35286.480000000003</v>
      </c>
      <c r="K47" s="283" t="s">
        <v>103</v>
      </c>
      <c r="L47" s="287">
        <v>2.0400000000000001E-2</v>
      </c>
    </row>
    <row r="48" spans="1:12" ht="15.75" thickBot="1" x14ac:dyDescent="0.3">
      <c r="A48" s="286" t="s">
        <v>105</v>
      </c>
      <c r="B48" s="281" t="s">
        <v>103</v>
      </c>
      <c r="C48" s="281" t="s">
        <v>998</v>
      </c>
      <c r="D48" s="138" t="s">
        <v>105</v>
      </c>
      <c r="E48" s="281" t="s">
        <v>165</v>
      </c>
      <c r="F48" s="283" t="s">
        <v>103</v>
      </c>
      <c r="G48" s="283" t="s">
        <v>103</v>
      </c>
      <c r="H48" s="283" t="s">
        <v>103</v>
      </c>
      <c r="I48" s="283" t="s">
        <v>103</v>
      </c>
      <c r="J48" s="284">
        <v>-268139.71999999997</v>
      </c>
      <c r="K48" s="283" t="s">
        <v>103</v>
      </c>
      <c r="L48" s="287">
        <v>-5.5999999999999999E-3</v>
      </c>
    </row>
    <row r="49" spans="1:12" ht="15.75" thickBot="1" x14ac:dyDescent="0.3">
      <c r="A49" s="286" t="s">
        <v>105</v>
      </c>
      <c r="B49" s="281" t="s">
        <v>103</v>
      </c>
      <c r="C49" s="281" t="s">
        <v>104</v>
      </c>
      <c r="D49" s="138" t="s">
        <v>105</v>
      </c>
      <c r="E49" s="281" t="s">
        <v>165</v>
      </c>
      <c r="F49" s="283" t="s">
        <v>103</v>
      </c>
      <c r="G49" s="283" t="s">
        <v>103</v>
      </c>
      <c r="H49" s="283" t="s">
        <v>103</v>
      </c>
      <c r="I49" s="283" t="s">
        <v>103</v>
      </c>
      <c r="J49" s="284">
        <v>14814.24</v>
      </c>
      <c r="K49" s="283" t="s">
        <v>103</v>
      </c>
      <c r="L49" s="287">
        <v>4.0000000000000002E-4</v>
      </c>
    </row>
    <row r="50" spans="1:12" ht="15.75" thickBot="1" x14ac:dyDescent="0.3">
      <c r="A50" s="286" t="s">
        <v>105</v>
      </c>
      <c r="B50" s="281" t="s">
        <v>103</v>
      </c>
      <c r="C50" s="281" t="s">
        <v>100</v>
      </c>
      <c r="D50" s="138" t="s">
        <v>105</v>
      </c>
      <c r="E50" s="281" t="s">
        <v>165</v>
      </c>
      <c r="F50" s="283" t="s">
        <v>103</v>
      </c>
      <c r="G50" s="283" t="s">
        <v>103</v>
      </c>
      <c r="H50" s="283" t="s">
        <v>103</v>
      </c>
      <c r="I50" s="283" t="s">
        <v>103</v>
      </c>
      <c r="J50" s="284">
        <v>-93167.32</v>
      </c>
      <c r="K50" s="283" t="s">
        <v>103</v>
      </c>
      <c r="L50" s="287">
        <v>-2.0000000000000001E-4</v>
      </c>
    </row>
    <row r="51" spans="1:12" ht="15.75" thickBot="1" x14ac:dyDescent="0.3">
      <c r="A51" s="286" t="s">
        <v>105</v>
      </c>
      <c r="B51" s="281" t="s">
        <v>103</v>
      </c>
      <c r="C51" s="281" t="s">
        <v>108</v>
      </c>
      <c r="D51" s="138" t="s">
        <v>105</v>
      </c>
      <c r="E51" s="281" t="s">
        <v>165</v>
      </c>
      <c r="F51" s="283" t="s">
        <v>103</v>
      </c>
      <c r="G51" s="283" t="s">
        <v>103</v>
      </c>
      <c r="H51" s="283" t="s">
        <v>103</v>
      </c>
      <c r="I51" s="283" t="s">
        <v>103</v>
      </c>
      <c r="J51" s="284">
        <v>313506</v>
      </c>
      <c r="K51" s="283" t="s">
        <v>103</v>
      </c>
      <c r="L51" s="287">
        <v>1.1000000000000001E-3</v>
      </c>
    </row>
    <row r="52" spans="1:12" ht="15.75" thickBot="1" x14ac:dyDescent="0.3">
      <c r="A52" s="286" t="s">
        <v>105</v>
      </c>
      <c r="B52" s="281" t="s">
        <v>103</v>
      </c>
      <c r="C52" s="281" t="s">
        <v>101</v>
      </c>
      <c r="D52" s="138" t="s">
        <v>105</v>
      </c>
      <c r="E52" s="281" t="s">
        <v>165</v>
      </c>
      <c r="F52" s="283" t="s">
        <v>103</v>
      </c>
      <c r="G52" s="283" t="s">
        <v>103</v>
      </c>
      <c r="H52" s="283" t="s">
        <v>103</v>
      </c>
      <c r="I52" s="283" t="s">
        <v>103</v>
      </c>
      <c r="J52" s="284">
        <v>-7906.1</v>
      </c>
      <c r="K52" s="283" t="s">
        <v>103</v>
      </c>
      <c r="L52" s="287">
        <v>-2.9999999999999997E-4</v>
      </c>
    </row>
    <row r="53" spans="1:12" ht="15.75" thickBot="1" x14ac:dyDescent="0.3">
      <c r="A53" s="286" t="s">
        <v>105</v>
      </c>
      <c r="B53" s="281" t="s">
        <v>103</v>
      </c>
      <c r="C53" s="281" t="s">
        <v>350</v>
      </c>
      <c r="D53" s="138" t="s">
        <v>105</v>
      </c>
      <c r="E53" s="281" t="s">
        <v>165</v>
      </c>
      <c r="F53" s="283" t="s">
        <v>103</v>
      </c>
      <c r="G53" s="283" t="s">
        <v>103</v>
      </c>
      <c r="H53" s="283" t="s">
        <v>103</v>
      </c>
      <c r="I53" s="283" t="s">
        <v>103</v>
      </c>
      <c r="J53" s="284">
        <v>39760.199999999997</v>
      </c>
      <c r="K53" s="283" t="s">
        <v>103</v>
      </c>
      <c r="L53" s="287">
        <v>2.0000000000000001E-4</v>
      </c>
    </row>
    <row r="54" spans="1:12" ht="15.75" thickBot="1" x14ac:dyDescent="0.3">
      <c r="A54" s="286" t="s">
        <v>105</v>
      </c>
      <c r="B54" s="281" t="s">
        <v>103</v>
      </c>
      <c r="C54" s="281" t="s">
        <v>1064</v>
      </c>
      <c r="D54" s="138" t="s">
        <v>105</v>
      </c>
      <c r="E54" s="281" t="s">
        <v>165</v>
      </c>
      <c r="F54" s="283" t="s">
        <v>103</v>
      </c>
      <c r="G54" s="283" t="s">
        <v>103</v>
      </c>
      <c r="H54" s="283" t="s">
        <v>103</v>
      </c>
      <c r="I54" s="283" t="s">
        <v>103</v>
      </c>
      <c r="J54" s="284">
        <v>-9627.99</v>
      </c>
      <c r="K54" s="283" t="s">
        <v>103</v>
      </c>
      <c r="L54" s="287">
        <v>-2.0000000000000001E-4</v>
      </c>
    </row>
    <row r="55" spans="1:12" ht="15.75" thickBot="1" x14ac:dyDescent="0.3">
      <c r="A55" s="286" t="s">
        <v>105</v>
      </c>
      <c r="B55" s="281" t="s">
        <v>103</v>
      </c>
      <c r="C55" s="281" t="s">
        <v>1595</v>
      </c>
      <c r="D55" s="138" t="s">
        <v>105</v>
      </c>
      <c r="E55" s="281" t="s">
        <v>165</v>
      </c>
      <c r="F55" s="283" t="s">
        <v>103</v>
      </c>
      <c r="G55" s="283" t="s">
        <v>103</v>
      </c>
      <c r="H55" s="283" t="s">
        <v>103</v>
      </c>
      <c r="I55" s="283" t="s">
        <v>103</v>
      </c>
      <c r="J55" s="284">
        <v>-4410.08</v>
      </c>
      <c r="K55" s="283" t="s">
        <v>103</v>
      </c>
      <c r="L55" s="287">
        <v>-9.1999999999999998E-3</v>
      </c>
    </row>
    <row r="56" spans="1:12" ht="15.75" thickBot="1" x14ac:dyDescent="0.3">
      <c r="A56" s="286" t="s">
        <v>105</v>
      </c>
      <c r="B56" s="281" t="s">
        <v>103</v>
      </c>
      <c r="C56" s="281" t="s">
        <v>749</v>
      </c>
      <c r="D56" s="138" t="s">
        <v>105</v>
      </c>
      <c r="E56" s="281" t="s">
        <v>165</v>
      </c>
      <c r="F56" s="283" t="s">
        <v>103</v>
      </c>
      <c r="G56" s="283" t="s">
        <v>103</v>
      </c>
      <c r="H56" s="283" t="s">
        <v>103</v>
      </c>
      <c r="I56" s="283" t="s">
        <v>103</v>
      </c>
      <c r="J56" s="284">
        <v>-2499.7800000000002</v>
      </c>
      <c r="K56" s="283" t="s">
        <v>103</v>
      </c>
      <c r="L56" s="287">
        <v>-8.0000000000000004E-4</v>
      </c>
    </row>
    <row r="57" spans="1:12" ht="15.75" thickBot="1" x14ac:dyDescent="0.3">
      <c r="A57" s="286" t="s">
        <v>105</v>
      </c>
      <c r="B57" s="281" t="s">
        <v>103</v>
      </c>
      <c r="C57" s="281" t="s">
        <v>1294</v>
      </c>
      <c r="D57" s="138" t="s">
        <v>105</v>
      </c>
      <c r="E57" s="281" t="s">
        <v>165</v>
      </c>
      <c r="F57" s="283" t="s">
        <v>103</v>
      </c>
      <c r="G57" s="283" t="s">
        <v>103</v>
      </c>
      <c r="H57" s="283" t="s">
        <v>103</v>
      </c>
      <c r="I57" s="283" t="s">
        <v>103</v>
      </c>
      <c r="J57" s="284">
        <v>-6900.09</v>
      </c>
      <c r="K57" s="283" t="s">
        <v>103</v>
      </c>
      <c r="L57" s="287">
        <v>-1E-4</v>
      </c>
    </row>
    <row r="58" spans="1:12" ht="15.75" thickBot="1" x14ac:dyDescent="0.3">
      <c r="A58" s="286" t="s">
        <v>105</v>
      </c>
      <c r="B58" s="281" t="s">
        <v>103</v>
      </c>
      <c r="C58" s="281" t="s">
        <v>293</v>
      </c>
      <c r="D58" s="138" t="s">
        <v>105</v>
      </c>
      <c r="E58" s="281" t="s">
        <v>165</v>
      </c>
      <c r="F58" s="283" t="s">
        <v>103</v>
      </c>
      <c r="G58" s="283" t="s">
        <v>103</v>
      </c>
      <c r="H58" s="283" t="s">
        <v>103</v>
      </c>
      <c r="I58" s="283" t="s">
        <v>103</v>
      </c>
      <c r="J58" s="284">
        <v>-1667.3</v>
      </c>
      <c r="K58" s="283" t="s">
        <v>103</v>
      </c>
      <c r="L58" s="287">
        <v>0</v>
      </c>
    </row>
    <row r="59" spans="1:12" ht="15.75" thickBot="1" x14ac:dyDescent="0.3">
      <c r="A59" s="286" t="s">
        <v>105</v>
      </c>
      <c r="B59" s="281" t="s">
        <v>103</v>
      </c>
      <c r="C59" s="281" t="s">
        <v>355</v>
      </c>
      <c r="D59" s="138" t="s">
        <v>105</v>
      </c>
      <c r="E59" s="281" t="s">
        <v>165</v>
      </c>
      <c r="F59" s="283" t="s">
        <v>103</v>
      </c>
      <c r="G59" s="283" t="s">
        <v>103</v>
      </c>
      <c r="H59" s="283" t="s">
        <v>103</v>
      </c>
      <c r="I59" s="283" t="s">
        <v>103</v>
      </c>
      <c r="J59" s="284">
        <v>-6315.26</v>
      </c>
      <c r="K59" s="283" t="s">
        <v>103</v>
      </c>
      <c r="L59" s="287">
        <v>-1.04E-2</v>
      </c>
    </row>
    <row r="60" spans="1:12" ht="15.75" thickBot="1" x14ac:dyDescent="0.3">
      <c r="A60" s="286" t="s">
        <v>105</v>
      </c>
      <c r="B60" s="281" t="s">
        <v>103</v>
      </c>
      <c r="C60" s="281" t="s">
        <v>1002</v>
      </c>
      <c r="D60" s="138" t="s">
        <v>105</v>
      </c>
      <c r="E60" s="281" t="s">
        <v>165</v>
      </c>
      <c r="F60" s="283" t="s">
        <v>103</v>
      </c>
      <c r="G60" s="283" t="s">
        <v>103</v>
      </c>
      <c r="H60" s="283" t="s">
        <v>103</v>
      </c>
      <c r="I60" s="283" t="s">
        <v>103</v>
      </c>
      <c r="J60" s="284">
        <v>-1833.07</v>
      </c>
      <c r="K60" s="283" t="s">
        <v>103</v>
      </c>
      <c r="L60" s="287">
        <v>-8.9999999999999998E-4</v>
      </c>
    </row>
    <row r="61" spans="1:12" ht="15.75" thickBot="1" x14ac:dyDescent="0.3">
      <c r="A61" s="286" t="s">
        <v>105</v>
      </c>
      <c r="B61" s="281" t="s">
        <v>103</v>
      </c>
      <c r="C61" s="281" t="s">
        <v>999</v>
      </c>
      <c r="D61" s="138" t="s">
        <v>105</v>
      </c>
      <c r="E61" s="281" t="s">
        <v>165</v>
      </c>
      <c r="F61" s="283" t="s">
        <v>103</v>
      </c>
      <c r="G61" s="283" t="s">
        <v>103</v>
      </c>
      <c r="H61" s="283" t="s">
        <v>103</v>
      </c>
      <c r="I61" s="283" t="s">
        <v>103</v>
      </c>
      <c r="J61" s="284">
        <v>941442.04</v>
      </c>
      <c r="K61" s="283" t="s">
        <v>103</v>
      </c>
      <c r="L61" s="287">
        <v>2.9600000000000001E-2</v>
      </c>
    </row>
    <row r="62" spans="1:12" ht="15.75" thickBot="1" x14ac:dyDescent="0.3">
      <c r="A62" s="286" t="s">
        <v>134</v>
      </c>
      <c r="B62" s="281" t="s">
        <v>218</v>
      </c>
      <c r="C62" s="281" t="s">
        <v>100</v>
      </c>
      <c r="D62" s="138" t="s">
        <v>11</v>
      </c>
      <c r="E62" s="281" t="s">
        <v>521</v>
      </c>
      <c r="F62" s="282">
        <v>46395</v>
      </c>
      <c r="G62" s="283" t="s">
        <v>103</v>
      </c>
      <c r="H62" s="283">
        <v>11</v>
      </c>
      <c r="I62" s="284">
        <v>710063.57</v>
      </c>
      <c r="J62" s="284">
        <v>7810699.3200000003</v>
      </c>
      <c r="K62" s="283" t="s">
        <v>103</v>
      </c>
      <c r="L62" s="287">
        <v>1.55E-2</v>
      </c>
    </row>
    <row r="63" spans="1:12" ht="15.75" thickBot="1" x14ac:dyDescent="0.3">
      <c r="A63" s="286" t="s">
        <v>134</v>
      </c>
      <c r="B63" s="281" t="s">
        <v>218</v>
      </c>
      <c r="C63" s="281" t="s">
        <v>100</v>
      </c>
      <c r="D63" s="138" t="s">
        <v>1386</v>
      </c>
      <c r="E63" s="281" t="s">
        <v>525</v>
      </c>
      <c r="F63" s="282">
        <v>46332</v>
      </c>
      <c r="G63" s="283" t="s">
        <v>103</v>
      </c>
      <c r="H63" s="283">
        <v>2</v>
      </c>
      <c r="I63" s="284">
        <v>717636.94</v>
      </c>
      <c r="J63" s="284">
        <v>1435273.87</v>
      </c>
      <c r="K63" s="283" t="s">
        <v>103</v>
      </c>
      <c r="L63" s="287">
        <v>2.8999999999999998E-3</v>
      </c>
    </row>
    <row r="64" spans="1:12" ht="15.75" thickBot="1" x14ac:dyDescent="0.3">
      <c r="A64" s="286" t="s">
        <v>134</v>
      </c>
      <c r="B64" s="281" t="s">
        <v>218</v>
      </c>
      <c r="C64" s="281" t="s">
        <v>100</v>
      </c>
      <c r="D64" s="138" t="s">
        <v>902</v>
      </c>
      <c r="E64" s="281" t="s">
        <v>165</v>
      </c>
      <c r="F64" s="282">
        <v>46181</v>
      </c>
      <c r="G64" s="283" t="s">
        <v>103</v>
      </c>
      <c r="H64" s="283">
        <v>1</v>
      </c>
      <c r="I64" s="284">
        <v>678347.29</v>
      </c>
      <c r="J64" s="284">
        <v>678347.29</v>
      </c>
      <c r="K64" s="283" t="s">
        <v>103</v>
      </c>
      <c r="L64" s="287">
        <v>1.2999999999999999E-3</v>
      </c>
    </row>
    <row r="65" spans="1:12" ht="15.75" thickBot="1" x14ac:dyDescent="0.3">
      <c r="A65" s="286" t="s">
        <v>134</v>
      </c>
      <c r="B65" s="281" t="s">
        <v>218</v>
      </c>
      <c r="C65" s="281" t="s">
        <v>108</v>
      </c>
      <c r="D65" s="138" t="s">
        <v>493</v>
      </c>
      <c r="E65" s="281" t="s">
        <v>520</v>
      </c>
      <c r="F65" s="282">
        <v>47343</v>
      </c>
      <c r="G65" s="283" t="s">
        <v>103</v>
      </c>
      <c r="H65" s="283">
        <v>1</v>
      </c>
      <c r="I65" s="284">
        <v>848720.82</v>
      </c>
      <c r="J65" s="284">
        <v>848720.82</v>
      </c>
      <c r="K65" s="283" t="s">
        <v>103</v>
      </c>
      <c r="L65" s="287">
        <v>3.0999999999999999E-3</v>
      </c>
    </row>
    <row r="66" spans="1:12" ht="15.75" thickBot="1" x14ac:dyDescent="0.3">
      <c r="A66" s="286" t="s">
        <v>134</v>
      </c>
      <c r="B66" s="281" t="s">
        <v>1051</v>
      </c>
      <c r="C66" s="281" t="s">
        <v>100</v>
      </c>
      <c r="D66" s="138" t="s">
        <v>1052</v>
      </c>
      <c r="E66" s="281" t="s">
        <v>165</v>
      </c>
      <c r="F66" s="282">
        <v>49252</v>
      </c>
      <c r="G66" s="283" t="s">
        <v>103</v>
      </c>
      <c r="H66" s="283">
        <v>2</v>
      </c>
      <c r="I66" s="284">
        <v>317797.65000000002</v>
      </c>
      <c r="J66" s="284">
        <v>635595.30000000005</v>
      </c>
      <c r="K66" s="283" t="s">
        <v>103</v>
      </c>
      <c r="L66" s="287">
        <v>1.2999999999999999E-3</v>
      </c>
    </row>
    <row r="67" spans="1:12" ht="15.75" thickBot="1" x14ac:dyDescent="0.3">
      <c r="A67" s="286" t="s">
        <v>134</v>
      </c>
      <c r="B67" s="281" t="s">
        <v>1051</v>
      </c>
      <c r="C67" s="281" t="s">
        <v>108</v>
      </c>
      <c r="D67" s="138" t="s">
        <v>1052</v>
      </c>
      <c r="E67" s="281" t="s">
        <v>165</v>
      </c>
      <c r="F67" s="282">
        <v>49252</v>
      </c>
      <c r="G67" s="283" t="s">
        <v>103</v>
      </c>
      <c r="H67" s="283">
        <v>1</v>
      </c>
      <c r="I67" s="284">
        <v>317797.65000000002</v>
      </c>
      <c r="J67" s="284">
        <v>317797.65000000002</v>
      </c>
      <c r="K67" s="283" t="s">
        <v>103</v>
      </c>
      <c r="L67" s="287">
        <v>1.1000000000000001E-3</v>
      </c>
    </row>
    <row r="68" spans="1:12" ht="15.75" thickBot="1" x14ac:dyDescent="0.3">
      <c r="A68" s="286" t="s">
        <v>134</v>
      </c>
      <c r="B68" s="281" t="s">
        <v>190</v>
      </c>
      <c r="C68" s="281" t="s">
        <v>920</v>
      </c>
      <c r="D68" s="138" t="s">
        <v>921</v>
      </c>
      <c r="E68" s="281" t="s">
        <v>525</v>
      </c>
      <c r="F68" s="282">
        <v>46486</v>
      </c>
      <c r="G68" s="283" t="s">
        <v>103</v>
      </c>
      <c r="H68" s="283">
        <v>2</v>
      </c>
      <c r="I68" s="284">
        <v>514573.16</v>
      </c>
      <c r="J68" s="284">
        <v>1029146.33</v>
      </c>
      <c r="K68" s="283" t="s">
        <v>103</v>
      </c>
      <c r="L68" s="287">
        <v>8.3999999999999995E-3</v>
      </c>
    </row>
    <row r="69" spans="1:12" ht="15.75" thickBot="1" x14ac:dyDescent="0.3">
      <c r="A69" s="286" t="s">
        <v>134</v>
      </c>
      <c r="B69" s="281" t="s">
        <v>190</v>
      </c>
      <c r="C69" s="281" t="s">
        <v>920</v>
      </c>
      <c r="D69" s="138" t="s">
        <v>314</v>
      </c>
      <c r="E69" s="281" t="s">
        <v>526</v>
      </c>
      <c r="F69" s="282">
        <v>48171</v>
      </c>
      <c r="G69" s="283" t="s">
        <v>103</v>
      </c>
      <c r="H69" s="283">
        <v>1</v>
      </c>
      <c r="I69" s="284">
        <v>436319.12</v>
      </c>
      <c r="J69" s="284">
        <v>436319.12</v>
      </c>
      <c r="K69" s="283" t="s">
        <v>103</v>
      </c>
      <c r="L69" s="287">
        <v>3.5999999999999999E-3</v>
      </c>
    </row>
    <row r="70" spans="1:12" ht="15.75" thickBot="1" x14ac:dyDescent="0.3">
      <c r="A70" s="286" t="s">
        <v>134</v>
      </c>
      <c r="B70" s="281" t="s">
        <v>190</v>
      </c>
      <c r="C70" s="281" t="s">
        <v>100</v>
      </c>
      <c r="D70" s="138" t="s">
        <v>191</v>
      </c>
      <c r="E70" s="281" t="s">
        <v>781</v>
      </c>
      <c r="F70" s="282">
        <v>46904</v>
      </c>
      <c r="G70" s="283" t="s">
        <v>103</v>
      </c>
      <c r="H70" s="283">
        <v>35</v>
      </c>
      <c r="I70" s="284">
        <v>544707.29</v>
      </c>
      <c r="J70" s="284">
        <v>19064755.109999999</v>
      </c>
      <c r="K70" s="283" t="s">
        <v>103</v>
      </c>
      <c r="L70" s="287">
        <v>3.7900000000000003E-2</v>
      </c>
    </row>
    <row r="71" spans="1:12" ht="15.75" thickBot="1" x14ac:dyDescent="0.3">
      <c r="A71" s="286" t="s">
        <v>134</v>
      </c>
      <c r="B71" s="281" t="s">
        <v>190</v>
      </c>
      <c r="C71" s="281" t="s">
        <v>350</v>
      </c>
      <c r="D71" s="138" t="s">
        <v>502</v>
      </c>
      <c r="E71" s="281" t="s">
        <v>525</v>
      </c>
      <c r="F71" s="282">
        <v>46904</v>
      </c>
      <c r="G71" s="283" t="s">
        <v>103</v>
      </c>
      <c r="H71" s="283">
        <v>1</v>
      </c>
      <c r="I71" s="284">
        <v>544707.29</v>
      </c>
      <c r="J71" s="284">
        <v>544707.29</v>
      </c>
      <c r="K71" s="283" t="s">
        <v>103</v>
      </c>
      <c r="L71" s="287">
        <v>2.2000000000000001E-3</v>
      </c>
    </row>
    <row r="72" spans="1:12" ht="15.75" thickBot="1" x14ac:dyDescent="0.3">
      <c r="A72" s="286" t="s">
        <v>134</v>
      </c>
      <c r="B72" s="281" t="s">
        <v>190</v>
      </c>
      <c r="C72" s="281" t="s">
        <v>350</v>
      </c>
      <c r="D72" s="138" t="s">
        <v>314</v>
      </c>
      <c r="E72" s="281" t="s">
        <v>526</v>
      </c>
      <c r="F72" s="282">
        <v>48171</v>
      </c>
      <c r="G72" s="283" t="s">
        <v>103</v>
      </c>
      <c r="H72" s="283">
        <v>1</v>
      </c>
      <c r="I72" s="284">
        <v>436319.02</v>
      </c>
      <c r="J72" s="284">
        <v>436319.02</v>
      </c>
      <c r="K72" s="283" t="s">
        <v>103</v>
      </c>
      <c r="L72" s="287">
        <v>1.6999999999999999E-3</v>
      </c>
    </row>
    <row r="73" spans="1:12" ht="15.75" thickBot="1" x14ac:dyDescent="0.3">
      <c r="A73" s="286" t="s">
        <v>134</v>
      </c>
      <c r="B73" s="281" t="s">
        <v>190</v>
      </c>
      <c r="C73" s="281" t="s">
        <v>1064</v>
      </c>
      <c r="D73" s="138" t="s">
        <v>502</v>
      </c>
      <c r="E73" s="281" t="s">
        <v>525</v>
      </c>
      <c r="F73" s="282">
        <v>46904</v>
      </c>
      <c r="G73" s="283" t="s">
        <v>103</v>
      </c>
      <c r="H73" s="283">
        <v>1</v>
      </c>
      <c r="I73" s="284">
        <v>544707.29</v>
      </c>
      <c r="J73" s="284">
        <v>544707.29</v>
      </c>
      <c r="K73" s="283" t="s">
        <v>103</v>
      </c>
      <c r="L73" s="287">
        <v>1.29E-2</v>
      </c>
    </row>
    <row r="74" spans="1:12" ht="15.75" thickBot="1" x14ac:dyDescent="0.3">
      <c r="A74" s="286" t="s">
        <v>134</v>
      </c>
      <c r="B74" s="281" t="s">
        <v>190</v>
      </c>
      <c r="C74" s="281" t="s">
        <v>999</v>
      </c>
      <c r="D74" s="138" t="s">
        <v>502</v>
      </c>
      <c r="E74" s="281" t="s">
        <v>165</v>
      </c>
      <c r="F74" s="282">
        <v>46904</v>
      </c>
      <c r="G74" s="283" t="s">
        <v>103</v>
      </c>
      <c r="H74" s="283">
        <v>1</v>
      </c>
      <c r="I74" s="284">
        <v>544707.29</v>
      </c>
      <c r="J74" s="284">
        <v>544707.29</v>
      </c>
      <c r="K74" s="283" t="s">
        <v>103</v>
      </c>
      <c r="L74" s="287">
        <v>1.7100000000000001E-2</v>
      </c>
    </row>
    <row r="75" spans="1:12" ht="15.75" thickBot="1" x14ac:dyDescent="0.3">
      <c r="A75" s="286" t="s">
        <v>134</v>
      </c>
      <c r="B75" s="281" t="s">
        <v>476</v>
      </c>
      <c r="C75" s="281" t="s">
        <v>920</v>
      </c>
      <c r="D75" s="138" t="s">
        <v>477</v>
      </c>
      <c r="E75" s="281" t="s">
        <v>524</v>
      </c>
      <c r="F75" s="282">
        <v>46720</v>
      </c>
      <c r="G75" s="283" t="s">
        <v>103</v>
      </c>
      <c r="H75" s="283">
        <v>1</v>
      </c>
      <c r="I75" s="284">
        <v>722560.8</v>
      </c>
      <c r="J75" s="284">
        <v>722560.8</v>
      </c>
      <c r="K75" s="283" t="s">
        <v>103</v>
      </c>
      <c r="L75" s="287">
        <v>5.8999999999999999E-3</v>
      </c>
    </row>
    <row r="76" spans="1:12" ht="15.75" thickBot="1" x14ac:dyDescent="0.3">
      <c r="A76" s="286" t="s">
        <v>134</v>
      </c>
      <c r="B76" s="281" t="s">
        <v>476</v>
      </c>
      <c r="C76" s="281" t="s">
        <v>100</v>
      </c>
      <c r="D76" s="138" t="s">
        <v>477</v>
      </c>
      <c r="E76" s="281" t="s">
        <v>528</v>
      </c>
      <c r="F76" s="282">
        <v>46720</v>
      </c>
      <c r="G76" s="283" t="s">
        <v>103</v>
      </c>
      <c r="H76" s="283">
        <v>8</v>
      </c>
      <c r="I76" s="284">
        <v>722560.8</v>
      </c>
      <c r="J76" s="284">
        <v>5780486.3899999997</v>
      </c>
      <c r="K76" s="283" t="s">
        <v>103</v>
      </c>
      <c r="L76" s="287">
        <v>1.15E-2</v>
      </c>
    </row>
    <row r="77" spans="1:12" ht="15.75" thickBot="1" x14ac:dyDescent="0.3">
      <c r="A77" s="286" t="s">
        <v>134</v>
      </c>
      <c r="B77" s="281" t="s">
        <v>476</v>
      </c>
      <c r="C77" s="281" t="s">
        <v>108</v>
      </c>
      <c r="D77" s="138" t="s">
        <v>477</v>
      </c>
      <c r="E77" s="281" t="s">
        <v>529</v>
      </c>
      <c r="F77" s="282">
        <v>46720</v>
      </c>
      <c r="G77" s="283" t="s">
        <v>103</v>
      </c>
      <c r="H77" s="283">
        <v>10</v>
      </c>
      <c r="I77" s="284">
        <v>722560.8</v>
      </c>
      <c r="J77" s="284">
        <v>7225607.9900000002</v>
      </c>
      <c r="K77" s="283" t="s">
        <v>103</v>
      </c>
      <c r="L77" s="287">
        <v>2.6100000000000002E-2</v>
      </c>
    </row>
    <row r="78" spans="1:12" ht="15.75" thickBot="1" x14ac:dyDescent="0.3">
      <c r="A78" s="286" t="s">
        <v>134</v>
      </c>
      <c r="B78" s="281" t="s">
        <v>476</v>
      </c>
      <c r="C78" s="281" t="s">
        <v>350</v>
      </c>
      <c r="D78" s="138" t="s">
        <v>477</v>
      </c>
      <c r="E78" s="281" t="s">
        <v>530</v>
      </c>
      <c r="F78" s="282">
        <v>46720</v>
      </c>
      <c r="G78" s="283" t="s">
        <v>103</v>
      </c>
      <c r="H78" s="283">
        <v>4</v>
      </c>
      <c r="I78" s="284">
        <v>722560.8</v>
      </c>
      <c r="J78" s="284">
        <v>2890243.19</v>
      </c>
      <c r="K78" s="283" t="s">
        <v>103</v>
      </c>
      <c r="L78" s="287">
        <v>1.15E-2</v>
      </c>
    </row>
    <row r="79" spans="1:12" ht="15.75" thickBot="1" x14ac:dyDescent="0.3">
      <c r="A79" s="286" t="s">
        <v>134</v>
      </c>
      <c r="B79" s="281" t="s">
        <v>476</v>
      </c>
      <c r="C79" s="281" t="s">
        <v>1064</v>
      </c>
      <c r="D79" s="138" t="s">
        <v>477</v>
      </c>
      <c r="E79" s="281" t="s">
        <v>1562</v>
      </c>
      <c r="F79" s="282">
        <v>46720</v>
      </c>
      <c r="G79" s="283" t="s">
        <v>103</v>
      </c>
      <c r="H79" s="283">
        <v>1</v>
      </c>
      <c r="I79" s="284">
        <v>722560.8</v>
      </c>
      <c r="J79" s="284">
        <v>722560.8</v>
      </c>
      <c r="K79" s="283" t="s">
        <v>103</v>
      </c>
      <c r="L79" s="287">
        <v>1.72E-2</v>
      </c>
    </row>
    <row r="80" spans="1:12" ht="15.75" thickBot="1" x14ac:dyDescent="0.3">
      <c r="A80" s="286" t="s">
        <v>134</v>
      </c>
      <c r="B80" s="281" t="s">
        <v>361</v>
      </c>
      <c r="C80" s="281" t="s">
        <v>920</v>
      </c>
      <c r="D80" s="138" t="s">
        <v>1092</v>
      </c>
      <c r="E80" s="281" t="s">
        <v>520</v>
      </c>
      <c r="F80" s="282">
        <v>46199</v>
      </c>
      <c r="G80" s="283" t="s">
        <v>103</v>
      </c>
      <c r="H80" s="283">
        <v>1</v>
      </c>
      <c r="I80" s="284">
        <v>899783.85</v>
      </c>
      <c r="J80" s="284">
        <v>899783.85</v>
      </c>
      <c r="K80" s="283" t="s">
        <v>103</v>
      </c>
      <c r="L80" s="287">
        <v>7.3000000000000001E-3</v>
      </c>
    </row>
    <row r="81" spans="1:12" ht="15.75" thickBot="1" x14ac:dyDescent="0.3">
      <c r="A81" s="286" t="s">
        <v>134</v>
      </c>
      <c r="B81" s="281" t="s">
        <v>361</v>
      </c>
      <c r="C81" s="281" t="s">
        <v>100</v>
      </c>
      <c r="D81" s="138" t="s">
        <v>1092</v>
      </c>
      <c r="E81" s="281" t="s">
        <v>520</v>
      </c>
      <c r="F81" s="282">
        <v>46199</v>
      </c>
      <c r="G81" s="283" t="s">
        <v>103</v>
      </c>
      <c r="H81" s="283">
        <v>1</v>
      </c>
      <c r="I81" s="284">
        <v>899783.85</v>
      </c>
      <c r="J81" s="284">
        <v>899783.85</v>
      </c>
      <c r="K81" s="283" t="s">
        <v>103</v>
      </c>
      <c r="L81" s="287">
        <v>1.8E-3</v>
      </c>
    </row>
    <row r="82" spans="1:12" ht="15.75" thickBot="1" x14ac:dyDescent="0.3">
      <c r="A82" s="286" t="s">
        <v>134</v>
      </c>
      <c r="B82" s="281" t="s">
        <v>361</v>
      </c>
      <c r="C82" s="281" t="s">
        <v>108</v>
      </c>
      <c r="D82" s="138" t="s">
        <v>18</v>
      </c>
      <c r="E82" s="281" t="s">
        <v>531</v>
      </c>
      <c r="F82" s="282">
        <v>46195</v>
      </c>
      <c r="G82" s="283" t="s">
        <v>103</v>
      </c>
      <c r="H82" s="283">
        <v>5</v>
      </c>
      <c r="I82" s="284">
        <v>900530.4</v>
      </c>
      <c r="J82" s="284">
        <v>4502652</v>
      </c>
      <c r="K82" s="283" t="s">
        <v>103</v>
      </c>
      <c r="L82" s="287">
        <v>1.6299999999999999E-2</v>
      </c>
    </row>
    <row r="83" spans="1:12" ht="15.75" thickBot="1" x14ac:dyDescent="0.3">
      <c r="A83" s="286" t="s">
        <v>134</v>
      </c>
      <c r="B83" s="281" t="s">
        <v>189</v>
      </c>
      <c r="C83" s="281" t="s">
        <v>920</v>
      </c>
      <c r="D83" s="138" t="s">
        <v>193</v>
      </c>
      <c r="E83" s="281" t="s">
        <v>520</v>
      </c>
      <c r="F83" s="282">
        <v>45803</v>
      </c>
      <c r="G83" s="283" t="s">
        <v>103</v>
      </c>
      <c r="H83" s="283">
        <v>1</v>
      </c>
      <c r="I83" s="284">
        <v>946197.66</v>
      </c>
      <c r="J83" s="284">
        <v>946197.66</v>
      </c>
      <c r="K83" s="283" t="s">
        <v>103</v>
      </c>
      <c r="L83" s="287">
        <v>7.7000000000000002E-3</v>
      </c>
    </row>
    <row r="84" spans="1:12" ht="15.75" thickBot="1" x14ac:dyDescent="0.3">
      <c r="A84" s="286" t="s">
        <v>134</v>
      </c>
      <c r="B84" s="281" t="s">
        <v>189</v>
      </c>
      <c r="C84" s="281" t="s">
        <v>100</v>
      </c>
      <c r="D84" s="138" t="s">
        <v>194</v>
      </c>
      <c r="E84" s="281" t="s">
        <v>762</v>
      </c>
      <c r="F84" s="282">
        <v>45828</v>
      </c>
      <c r="G84" s="283" t="s">
        <v>103</v>
      </c>
      <c r="H84" s="283">
        <v>8</v>
      </c>
      <c r="I84" s="284">
        <v>565749.57999999996</v>
      </c>
      <c r="J84" s="284">
        <v>4525996.63</v>
      </c>
      <c r="K84" s="283" t="s">
        <v>103</v>
      </c>
      <c r="L84" s="287">
        <v>8.9999999999999993E-3</v>
      </c>
    </row>
    <row r="85" spans="1:12" ht="15.75" thickBot="1" x14ac:dyDescent="0.3">
      <c r="A85" s="286" t="s">
        <v>134</v>
      </c>
      <c r="B85" s="281" t="s">
        <v>189</v>
      </c>
      <c r="C85" s="281" t="s">
        <v>100</v>
      </c>
      <c r="D85" s="138" t="s">
        <v>2</v>
      </c>
      <c r="E85" s="281" t="s">
        <v>520</v>
      </c>
      <c r="F85" s="282">
        <v>45929</v>
      </c>
      <c r="G85" s="283" t="s">
        <v>103</v>
      </c>
      <c r="H85" s="283">
        <v>3</v>
      </c>
      <c r="I85" s="284">
        <v>742199.9</v>
      </c>
      <c r="J85" s="284">
        <v>2226599.71</v>
      </c>
      <c r="K85" s="283" t="s">
        <v>103</v>
      </c>
      <c r="L85" s="287">
        <v>4.4000000000000003E-3</v>
      </c>
    </row>
    <row r="86" spans="1:12" ht="15.75" thickBot="1" x14ac:dyDescent="0.3">
      <c r="A86" s="286" t="s">
        <v>134</v>
      </c>
      <c r="B86" s="281" t="s">
        <v>189</v>
      </c>
      <c r="C86" s="281" t="s">
        <v>100</v>
      </c>
      <c r="D86" s="138" t="s">
        <v>1388</v>
      </c>
      <c r="E86" s="281" t="s">
        <v>520</v>
      </c>
      <c r="F86" s="282">
        <v>45929</v>
      </c>
      <c r="G86" s="283" t="s">
        <v>103</v>
      </c>
      <c r="H86" s="283">
        <v>1</v>
      </c>
      <c r="I86" s="284">
        <v>556649.93000000005</v>
      </c>
      <c r="J86" s="284">
        <v>556649.93000000005</v>
      </c>
      <c r="K86" s="283" t="s">
        <v>103</v>
      </c>
      <c r="L86" s="287">
        <v>1.1000000000000001E-3</v>
      </c>
    </row>
    <row r="87" spans="1:12" ht="15.75" thickBot="1" x14ac:dyDescent="0.3">
      <c r="A87" s="286" t="s">
        <v>134</v>
      </c>
      <c r="B87" s="281" t="s">
        <v>189</v>
      </c>
      <c r="C87" s="281" t="s">
        <v>100</v>
      </c>
      <c r="D87" s="138" t="s">
        <v>490</v>
      </c>
      <c r="E87" s="281" t="s">
        <v>524</v>
      </c>
      <c r="F87" s="282">
        <v>46742</v>
      </c>
      <c r="G87" s="283" t="s">
        <v>103</v>
      </c>
      <c r="H87" s="283">
        <v>1</v>
      </c>
      <c r="I87" s="284">
        <v>431140.78</v>
      </c>
      <c r="J87" s="284">
        <v>431140.78</v>
      </c>
      <c r="K87" s="283" t="s">
        <v>103</v>
      </c>
      <c r="L87" s="287">
        <v>8.9999999999999998E-4</v>
      </c>
    </row>
    <row r="88" spans="1:12" ht="15.75" thickBot="1" x14ac:dyDescent="0.3">
      <c r="A88" s="286" t="s">
        <v>134</v>
      </c>
      <c r="B88" s="281" t="s">
        <v>189</v>
      </c>
      <c r="C88" s="281" t="s">
        <v>108</v>
      </c>
      <c r="D88" s="138" t="s">
        <v>488</v>
      </c>
      <c r="E88" s="281" t="s">
        <v>165</v>
      </c>
      <c r="F88" s="282">
        <v>46742</v>
      </c>
      <c r="G88" s="283" t="s">
        <v>103</v>
      </c>
      <c r="H88" s="283">
        <v>7</v>
      </c>
      <c r="I88" s="284">
        <v>431140.78</v>
      </c>
      <c r="J88" s="284">
        <v>3017985.44</v>
      </c>
      <c r="K88" s="283" t="s">
        <v>103</v>
      </c>
      <c r="L88" s="287">
        <v>1.09E-2</v>
      </c>
    </row>
    <row r="89" spans="1:12" ht="15.75" thickBot="1" x14ac:dyDescent="0.3">
      <c r="A89" s="286" t="s">
        <v>134</v>
      </c>
      <c r="B89" s="281" t="s">
        <v>189</v>
      </c>
      <c r="C89" s="281" t="s">
        <v>108</v>
      </c>
      <c r="D89" s="138" t="s">
        <v>194</v>
      </c>
      <c r="E89" s="281" t="s">
        <v>519</v>
      </c>
      <c r="F89" s="282">
        <v>45828</v>
      </c>
      <c r="G89" s="283" t="s">
        <v>103</v>
      </c>
      <c r="H89" s="283">
        <v>3</v>
      </c>
      <c r="I89" s="284">
        <v>565749.57999999996</v>
      </c>
      <c r="J89" s="284">
        <v>1697248.74</v>
      </c>
      <c r="K89" s="283" t="s">
        <v>103</v>
      </c>
      <c r="L89" s="287">
        <v>6.1000000000000004E-3</v>
      </c>
    </row>
    <row r="90" spans="1:12" ht="15.75" thickBot="1" x14ac:dyDescent="0.3">
      <c r="A90" s="286" t="s">
        <v>134</v>
      </c>
      <c r="B90" s="281" t="s">
        <v>189</v>
      </c>
      <c r="C90" s="281" t="s">
        <v>350</v>
      </c>
      <c r="D90" s="138" t="s">
        <v>111</v>
      </c>
      <c r="E90" s="281" t="s">
        <v>520</v>
      </c>
      <c r="F90" s="282">
        <v>45887</v>
      </c>
      <c r="G90" s="283" t="s">
        <v>103</v>
      </c>
      <c r="H90" s="283">
        <v>1</v>
      </c>
      <c r="I90" s="284">
        <v>560405.96</v>
      </c>
      <c r="J90" s="284">
        <v>560405.96</v>
      </c>
      <c r="K90" s="283" t="s">
        <v>103</v>
      </c>
      <c r="L90" s="287">
        <v>2.2000000000000001E-3</v>
      </c>
    </row>
    <row r="91" spans="1:12" ht="15.75" thickBot="1" x14ac:dyDescent="0.3">
      <c r="A91" s="286" t="s">
        <v>134</v>
      </c>
      <c r="B91" s="281" t="s">
        <v>189</v>
      </c>
      <c r="C91" s="281" t="s">
        <v>350</v>
      </c>
      <c r="D91" s="138" t="s">
        <v>489</v>
      </c>
      <c r="E91" s="281" t="s">
        <v>523</v>
      </c>
      <c r="F91" s="282">
        <v>46742</v>
      </c>
      <c r="G91" s="283" t="s">
        <v>103</v>
      </c>
      <c r="H91" s="283">
        <v>1</v>
      </c>
      <c r="I91" s="284">
        <v>431140.78</v>
      </c>
      <c r="J91" s="284">
        <v>431140.78</v>
      </c>
      <c r="K91" s="283" t="s">
        <v>103</v>
      </c>
      <c r="L91" s="287">
        <v>1.6999999999999999E-3</v>
      </c>
    </row>
    <row r="92" spans="1:12" ht="15.75" thickBot="1" x14ac:dyDescent="0.3">
      <c r="A92" s="286" t="s">
        <v>134</v>
      </c>
      <c r="B92" s="281" t="s">
        <v>189</v>
      </c>
      <c r="C92" s="281" t="s">
        <v>350</v>
      </c>
      <c r="D92" s="138" t="s">
        <v>487</v>
      </c>
      <c r="E92" s="281" t="s">
        <v>523</v>
      </c>
      <c r="F92" s="282">
        <v>46742</v>
      </c>
      <c r="G92" s="283" t="s">
        <v>103</v>
      </c>
      <c r="H92" s="283">
        <v>1</v>
      </c>
      <c r="I92" s="284">
        <v>431140.78</v>
      </c>
      <c r="J92" s="284">
        <v>431140.78</v>
      </c>
      <c r="K92" s="283" t="s">
        <v>103</v>
      </c>
      <c r="L92" s="287">
        <v>1.6999999999999999E-3</v>
      </c>
    </row>
    <row r="93" spans="1:12" ht="15.75" thickBot="1" x14ac:dyDescent="0.3">
      <c r="A93" s="286" t="s">
        <v>134</v>
      </c>
      <c r="B93" s="281" t="s">
        <v>189</v>
      </c>
      <c r="C93" s="281" t="s">
        <v>1064</v>
      </c>
      <c r="D93" s="138" t="s">
        <v>487</v>
      </c>
      <c r="E93" s="281" t="s">
        <v>1158</v>
      </c>
      <c r="F93" s="282">
        <v>46742</v>
      </c>
      <c r="G93" s="283" t="s">
        <v>103</v>
      </c>
      <c r="H93" s="283">
        <v>1</v>
      </c>
      <c r="I93" s="284">
        <v>431140.78</v>
      </c>
      <c r="J93" s="284">
        <v>431140.78</v>
      </c>
      <c r="K93" s="283" t="s">
        <v>103</v>
      </c>
      <c r="L93" s="287">
        <v>1.0200000000000001E-2</v>
      </c>
    </row>
    <row r="94" spans="1:12" ht="15.75" thickBot="1" x14ac:dyDescent="0.3">
      <c r="A94" s="286" t="s">
        <v>134</v>
      </c>
      <c r="B94" s="281" t="s">
        <v>189</v>
      </c>
      <c r="C94" s="281" t="s">
        <v>999</v>
      </c>
      <c r="D94" s="138" t="s">
        <v>111</v>
      </c>
      <c r="E94" s="281" t="s">
        <v>165</v>
      </c>
      <c r="F94" s="282">
        <v>45887</v>
      </c>
      <c r="G94" s="283" t="s">
        <v>103</v>
      </c>
      <c r="H94" s="283">
        <v>1</v>
      </c>
      <c r="I94" s="284">
        <v>560405.96</v>
      </c>
      <c r="J94" s="284">
        <v>560405.96</v>
      </c>
      <c r="K94" s="283" t="s">
        <v>103</v>
      </c>
      <c r="L94" s="287">
        <v>1.7600000000000001E-2</v>
      </c>
    </row>
    <row r="95" spans="1:12" ht="15.75" thickBot="1" x14ac:dyDescent="0.3">
      <c r="A95" s="286" t="s">
        <v>135</v>
      </c>
      <c r="B95" s="281" t="s">
        <v>391</v>
      </c>
      <c r="C95" s="281" t="s">
        <v>920</v>
      </c>
      <c r="D95" s="138" t="s">
        <v>828</v>
      </c>
      <c r="E95" s="281" t="s">
        <v>165</v>
      </c>
      <c r="F95" s="282">
        <v>47172</v>
      </c>
      <c r="G95" s="283" t="s">
        <v>103</v>
      </c>
      <c r="H95" s="283">
        <v>2</v>
      </c>
      <c r="I95" s="284">
        <v>316727.78000000003</v>
      </c>
      <c r="J95" s="284">
        <v>633455.56000000006</v>
      </c>
      <c r="K95" s="283" t="s">
        <v>103</v>
      </c>
      <c r="L95" s="287">
        <v>5.1999999999999998E-3</v>
      </c>
    </row>
    <row r="96" spans="1:12" ht="15.75" thickBot="1" x14ac:dyDescent="0.3">
      <c r="A96" s="286" t="s">
        <v>135</v>
      </c>
      <c r="B96" s="281" t="s">
        <v>391</v>
      </c>
      <c r="C96" s="281" t="s">
        <v>100</v>
      </c>
      <c r="D96" s="138" t="s">
        <v>828</v>
      </c>
      <c r="E96" s="281" t="s">
        <v>535</v>
      </c>
      <c r="F96" s="282">
        <v>47172</v>
      </c>
      <c r="G96" s="283" t="s">
        <v>103</v>
      </c>
      <c r="H96" s="283">
        <v>7</v>
      </c>
      <c r="I96" s="284">
        <v>316727.78000000003</v>
      </c>
      <c r="J96" s="284">
        <v>2217094.4500000002</v>
      </c>
      <c r="K96" s="283" t="s">
        <v>103</v>
      </c>
      <c r="L96" s="287">
        <v>4.4000000000000003E-3</v>
      </c>
    </row>
    <row r="97" spans="1:12" ht="15.75" thickBot="1" x14ac:dyDescent="0.3">
      <c r="A97" s="286" t="s">
        <v>135</v>
      </c>
      <c r="B97" s="281" t="s">
        <v>391</v>
      </c>
      <c r="C97" s="281" t="s">
        <v>108</v>
      </c>
      <c r="D97" s="138" t="s">
        <v>828</v>
      </c>
      <c r="E97" s="281" t="s">
        <v>528</v>
      </c>
      <c r="F97" s="282">
        <v>47172</v>
      </c>
      <c r="G97" s="283" t="s">
        <v>103</v>
      </c>
      <c r="H97" s="283">
        <v>8</v>
      </c>
      <c r="I97" s="284">
        <v>316727.78000000003</v>
      </c>
      <c r="J97" s="284">
        <v>2533822.2200000002</v>
      </c>
      <c r="K97" s="283" t="s">
        <v>103</v>
      </c>
      <c r="L97" s="287">
        <v>9.1999999999999998E-3</v>
      </c>
    </row>
    <row r="98" spans="1:12" ht="15.75" thickBot="1" x14ac:dyDescent="0.3">
      <c r="A98" s="286" t="s">
        <v>135</v>
      </c>
      <c r="B98" s="281" t="s">
        <v>391</v>
      </c>
      <c r="C98" s="281" t="s">
        <v>350</v>
      </c>
      <c r="D98" s="138" t="s">
        <v>828</v>
      </c>
      <c r="E98" s="281" t="s">
        <v>535</v>
      </c>
      <c r="F98" s="282">
        <v>47172</v>
      </c>
      <c r="G98" s="283" t="s">
        <v>103</v>
      </c>
      <c r="H98" s="283">
        <v>7</v>
      </c>
      <c r="I98" s="284">
        <v>316727.78000000003</v>
      </c>
      <c r="J98" s="284">
        <v>2217094.4500000002</v>
      </c>
      <c r="K98" s="283" t="s">
        <v>103</v>
      </c>
      <c r="L98" s="287">
        <v>8.8999999999999999E-3</v>
      </c>
    </row>
    <row r="99" spans="1:12" ht="15.75" thickBot="1" x14ac:dyDescent="0.3">
      <c r="A99" s="286" t="s">
        <v>135</v>
      </c>
      <c r="B99" s="281" t="s">
        <v>391</v>
      </c>
      <c r="C99" s="281" t="s">
        <v>1064</v>
      </c>
      <c r="D99" s="138" t="s">
        <v>828</v>
      </c>
      <c r="E99" s="281" t="s">
        <v>1688</v>
      </c>
      <c r="F99" s="282">
        <v>47172</v>
      </c>
      <c r="G99" s="283" t="s">
        <v>103</v>
      </c>
      <c r="H99" s="283">
        <v>2</v>
      </c>
      <c r="I99" s="284">
        <v>316727.78000000003</v>
      </c>
      <c r="J99" s="284">
        <v>633455.56000000006</v>
      </c>
      <c r="K99" s="283" t="s">
        <v>103</v>
      </c>
      <c r="L99" s="287">
        <v>1.4999999999999999E-2</v>
      </c>
    </row>
    <row r="100" spans="1:12" ht="15.75" thickBot="1" x14ac:dyDescent="0.3">
      <c r="A100" s="286" t="s">
        <v>135</v>
      </c>
      <c r="B100" s="281" t="s">
        <v>391</v>
      </c>
      <c r="C100" s="281" t="s">
        <v>999</v>
      </c>
      <c r="D100" s="138" t="s">
        <v>828</v>
      </c>
      <c r="E100" s="281" t="s">
        <v>165</v>
      </c>
      <c r="F100" s="282">
        <v>47172</v>
      </c>
      <c r="G100" s="283" t="s">
        <v>103</v>
      </c>
      <c r="H100" s="283">
        <v>1</v>
      </c>
      <c r="I100" s="284">
        <v>316727.78000000003</v>
      </c>
      <c r="J100" s="284">
        <v>316727.78000000003</v>
      </c>
      <c r="K100" s="283" t="s">
        <v>103</v>
      </c>
      <c r="L100" s="287">
        <v>0.01</v>
      </c>
    </row>
    <row r="101" spans="1:12" ht="15.75" thickBot="1" x14ac:dyDescent="0.3">
      <c r="A101" s="286" t="s">
        <v>135</v>
      </c>
      <c r="B101" s="281" t="s">
        <v>195</v>
      </c>
      <c r="C101" s="281" t="s">
        <v>453</v>
      </c>
      <c r="D101" s="138" t="s">
        <v>1159</v>
      </c>
      <c r="E101" s="281" t="s">
        <v>520</v>
      </c>
      <c r="F101" s="282">
        <v>47255</v>
      </c>
      <c r="G101" s="283" t="s">
        <v>103</v>
      </c>
      <c r="H101" s="283">
        <v>1</v>
      </c>
      <c r="I101" s="284">
        <v>316773.26</v>
      </c>
      <c r="J101" s="284">
        <v>316773.26</v>
      </c>
      <c r="K101" s="283" t="s">
        <v>103</v>
      </c>
      <c r="L101" s="287">
        <v>7.4899999999999994E-2</v>
      </c>
    </row>
    <row r="102" spans="1:12" ht="15.75" thickBot="1" x14ac:dyDescent="0.3">
      <c r="A102" s="286" t="s">
        <v>135</v>
      </c>
      <c r="B102" s="281" t="s">
        <v>195</v>
      </c>
      <c r="C102" s="281" t="s">
        <v>920</v>
      </c>
      <c r="D102" s="138" t="s">
        <v>219</v>
      </c>
      <c r="E102" s="281" t="s">
        <v>519</v>
      </c>
      <c r="F102" s="282">
        <v>47417</v>
      </c>
      <c r="G102" s="283" t="s">
        <v>103</v>
      </c>
      <c r="H102" s="283">
        <v>3</v>
      </c>
      <c r="I102" s="284">
        <v>312613.31</v>
      </c>
      <c r="J102" s="284">
        <v>937839.94</v>
      </c>
      <c r="K102" s="283" t="s">
        <v>103</v>
      </c>
      <c r="L102" s="287">
        <v>7.6E-3</v>
      </c>
    </row>
    <row r="103" spans="1:12" ht="15.75" thickBot="1" x14ac:dyDescent="0.3">
      <c r="A103" s="286" t="s">
        <v>135</v>
      </c>
      <c r="B103" s="281" t="s">
        <v>195</v>
      </c>
      <c r="C103" s="281" t="s">
        <v>920</v>
      </c>
      <c r="D103" s="138" t="s">
        <v>6</v>
      </c>
      <c r="E103" s="281" t="s">
        <v>520</v>
      </c>
      <c r="F103" s="282">
        <v>47254</v>
      </c>
      <c r="G103" s="283" t="s">
        <v>103</v>
      </c>
      <c r="H103" s="283">
        <v>1</v>
      </c>
      <c r="I103" s="284">
        <v>315337.92</v>
      </c>
      <c r="J103" s="284">
        <v>315337.92</v>
      </c>
      <c r="K103" s="283" t="s">
        <v>103</v>
      </c>
      <c r="L103" s="287">
        <v>2.5999999999999999E-3</v>
      </c>
    </row>
    <row r="104" spans="1:12" ht="15.75" thickBot="1" x14ac:dyDescent="0.3">
      <c r="A104" s="286" t="s">
        <v>135</v>
      </c>
      <c r="B104" s="281" t="s">
        <v>195</v>
      </c>
      <c r="C104" s="281" t="s">
        <v>100</v>
      </c>
      <c r="D104" s="138" t="s">
        <v>6</v>
      </c>
      <c r="E104" s="281" t="s">
        <v>717</v>
      </c>
      <c r="F104" s="282">
        <v>47254</v>
      </c>
      <c r="G104" s="283" t="s">
        <v>103</v>
      </c>
      <c r="H104" s="283">
        <v>22</v>
      </c>
      <c r="I104" s="284">
        <v>315337.92</v>
      </c>
      <c r="J104" s="284">
        <v>6937434.1699999999</v>
      </c>
      <c r="K104" s="283" t="s">
        <v>103</v>
      </c>
      <c r="L104" s="287">
        <v>1.38E-2</v>
      </c>
    </row>
    <row r="105" spans="1:12" ht="15.75" thickBot="1" x14ac:dyDescent="0.3">
      <c r="A105" s="286" t="s">
        <v>135</v>
      </c>
      <c r="B105" s="281" t="s">
        <v>195</v>
      </c>
      <c r="C105" s="281" t="s">
        <v>108</v>
      </c>
      <c r="D105" s="138" t="s">
        <v>280</v>
      </c>
      <c r="E105" s="281" t="s">
        <v>521</v>
      </c>
      <c r="F105" s="282">
        <v>47315</v>
      </c>
      <c r="G105" s="283" t="s">
        <v>103</v>
      </c>
      <c r="H105" s="283">
        <v>11</v>
      </c>
      <c r="I105" s="284">
        <v>313048.09000000003</v>
      </c>
      <c r="J105" s="284">
        <v>3443528.99</v>
      </c>
      <c r="K105" s="283" t="s">
        <v>103</v>
      </c>
      <c r="L105" s="287">
        <v>1.24E-2</v>
      </c>
    </row>
    <row r="106" spans="1:12" ht="15.75" thickBot="1" x14ac:dyDescent="0.3">
      <c r="A106" s="286" t="s">
        <v>135</v>
      </c>
      <c r="B106" s="281" t="s">
        <v>195</v>
      </c>
      <c r="C106" s="281" t="s">
        <v>108</v>
      </c>
      <c r="D106" s="138" t="s">
        <v>219</v>
      </c>
      <c r="E106" s="281" t="s">
        <v>519</v>
      </c>
      <c r="F106" s="282">
        <v>47417</v>
      </c>
      <c r="G106" s="283" t="s">
        <v>103</v>
      </c>
      <c r="H106" s="283">
        <v>3</v>
      </c>
      <c r="I106" s="284">
        <v>312613.31</v>
      </c>
      <c r="J106" s="284">
        <v>937839.94</v>
      </c>
      <c r="K106" s="283" t="s">
        <v>103</v>
      </c>
      <c r="L106" s="287">
        <v>3.3999999999999998E-3</v>
      </c>
    </row>
    <row r="107" spans="1:12" ht="15.75" thickBot="1" x14ac:dyDescent="0.3">
      <c r="A107" s="286" t="s">
        <v>135</v>
      </c>
      <c r="B107" s="281" t="s">
        <v>195</v>
      </c>
      <c r="C107" s="281" t="s">
        <v>108</v>
      </c>
      <c r="D107" s="138" t="s">
        <v>196</v>
      </c>
      <c r="E107" s="281" t="s">
        <v>520</v>
      </c>
      <c r="F107" s="282">
        <v>47255</v>
      </c>
      <c r="G107" s="283" t="s">
        <v>103</v>
      </c>
      <c r="H107" s="283">
        <v>1</v>
      </c>
      <c r="I107" s="284">
        <v>314013.75</v>
      </c>
      <c r="J107" s="284">
        <v>314013.75</v>
      </c>
      <c r="K107" s="283" t="s">
        <v>103</v>
      </c>
      <c r="L107" s="287">
        <v>1.1000000000000001E-3</v>
      </c>
    </row>
    <row r="108" spans="1:12" ht="15.75" thickBot="1" x14ac:dyDescent="0.3">
      <c r="A108" s="286" t="s">
        <v>135</v>
      </c>
      <c r="B108" s="281" t="s">
        <v>195</v>
      </c>
      <c r="C108" s="281" t="s">
        <v>350</v>
      </c>
      <c r="D108" s="138" t="s">
        <v>315</v>
      </c>
      <c r="E108" s="281" t="s">
        <v>533</v>
      </c>
      <c r="F108" s="282">
        <v>47415</v>
      </c>
      <c r="G108" s="283" t="s">
        <v>103</v>
      </c>
      <c r="H108" s="283">
        <v>10</v>
      </c>
      <c r="I108" s="284">
        <v>313817.32</v>
      </c>
      <c r="J108" s="284">
        <v>3138173.21</v>
      </c>
      <c r="K108" s="283" t="s">
        <v>103</v>
      </c>
      <c r="L108" s="287">
        <v>1.2500000000000001E-2</v>
      </c>
    </row>
    <row r="109" spans="1:12" ht="15.75" thickBot="1" x14ac:dyDescent="0.3">
      <c r="A109" s="286" t="s">
        <v>135</v>
      </c>
      <c r="B109" s="281" t="s">
        <v>195</v>
      </c>
      <c r="C109" s="281" t="s">
        <v>350</v>
      </c>
      <c r="D109" s="138" t="s">
        <v>280</v>
      </c>
      <c r="E109" s="281" t="s">
        <v>527</v>
      </c>
      <c r="F109" s="282">
        <v>47315</v>
      </c>
      <c r="G109" s="283" t="s">
        <v>103</v>
      </c>
      <c r="H109" s="283">
        <v>7</v>
      </c>
      <c r="I109" s="284">
        <v>313048.09000000003</v>
      </c>
      <c r="J109" s="284">
        <v>2191336.63</v>
      </c>
      <c r="K109" s="283" t="s">
        <v>103</v>
      </c>
      <c r="L109" s="287">
        <v>8.6999999999999994E-3</v>
      </c>
    </row>
    <row r="110" spans="1:12" ht="15.75" thickBot="1" x14ac:dyDescent="0.3">
      <c r="A110" s="286" t="s">
        <v>135</v>
      </c>
      <c r="B110" s="281" t="s">
        <v>195</v>
      </c>
      <c r="C110" s="281" t="s">
        <v>350</v>
      </c>
      <c r="D110" s="138" t="s">
        <v>196</v>
      </c>
      <c r="E110" s="281" t="s">
        <v>519</v>
      </c>
      <c r="F110" s="282">
        <v>47255</v>
      </c>
      <c r="G110" s="283" t="s">
        <v>103</v>
      </c>
      <c r="H110" s="283">
        <v>3</v>
      </c>
      <c r="I110" s="284">
        <v>314013.75</v>
      </c>
      <c r="J110" s="284">
        <v>942041.26</v>
      </c>
      <c r="K110" s="283" t="s">
        <v>103</v>
      </c>
      <c r="L110" s="287">
        <v>3.8E-3</v>
      </c>
    </row>
    <row r="111" spans="1:12" ht="15.75" thickBot="1" x14ac:dyDescent="0.3">
      <c r="A111" s="286" t="s">
        <v>135</v>
      </c>
      <c r="B111" s="281" t="s">
        <v>195</v>
      </c>
      <c r="C111" s="281" t="s">
        <v>350</v>
      </c>
      <c r="D111" s="138" t="s">
        <v>316</v>
      </c>
      <c r="E111" s="281" t="s">
        <v>525</v>
      </c>
      <c r="F111" s="282">
        <v>47407</v>
      </c>
      <c r="G111" s="283" t="s">
        <v>103</v>
      </c>
      <c r="H111" s="283">
        <v>2</v>
      </c>
      <c r="I111" s="284">
        <v>316385.55</v>
      </c>
      <c r="J111" s="284">
        <v>632771.1</v>
      </c>
      <c r="K111" s="283" t="s">
        <v>103</v>
      </c>
      <c r="L111" s="287">
        <v>2.5000000000000001E-3</v>
      </c>
    </row>
    <row r="112" spans="1:12" ht="15.75" thickBot="1" x14ac:dyDescent="0.3">
      <c r="A112" s="286" t="s">
        <v>135</v>
      </c>
      <c r="B112" s="281" t="s">
        <v>195</v>
      </c>
      <c r="C112" s="281" t="s">
        <v>350</v>
      </c>
      <c r="D112" s="138" t="s">
        <v>6</v>
      </c>
      <c r="E112" s="281" t="s">
        <v>520</v>
      </c>
      <c r="F112" s="282">
        <v>47254</v>
      </c>
      <c r="G112" s="283" t="s">
        <v>103</v>
      </c>
      <c r="H112" s="283">
        <v>1</v>
      </c>
      <c r="I112" s="284">
        <v>315337.92</v>
      </c>
      <c r="J112" s="284">
        <v>315337.92</v>
      </c>
      <c r="K112" s="283" t="s">
        <v>103</v>
      </c>
      <c r="L112" s="287">
        <v>1.2999999999999999E-3</v>
      </c>
    </row>
    <row r="113" spans="1:12" ht="15.75" thickBot="1" x14ac:dyDescent="0.3">
      <c r="A113" s="286" t="s">
        <v>135</v>
      </c>
      <c r="B113" s="281" t="s">
        <v>195</v>
      </c>
      <c r="C113" s="281" t="s">
        <v>1064</v>
      </c>
      <c r="D113" s="138" t="s">
        <v>6</v>
      </c>
      <c r="E113" s="281" t="s">
        <v>520</v>
      </c>
      <c r="F113" s="282">
        <v>47254</v>
      </c>
      <c r="G113" s="283" t="s">
        <v>103</v>
      </c>
      <c r="H113" s="283">
        <v>1</v>
      </c>
      <c r="I113" s="284">
        <v>315337.92</v>
      </c>
      <c r="J113" s="284">
        <v>315337.92</v>
      </c>
      <c r="K113" s="283" t="s">
        <v>103</v>
      </c>
      <c r="L113" s="287">
        <v>7.4999999999999997E-3</v>
      </c>
    </row>
    <row r="114" spans="1:12" ht="15.75" thickBot="1" x14ac:dyDescent="0.3">
      <c r="A114" s="286" t="s">
        <v>135</v>
      </c>
      <c r="B114" s="281" t="s">
        <v>189</v>
      </c>
      <c r="C114" s="281" t="s">
        <v>453</v>
      </c>
      <c r="D114" s="138" t="s">
        <v>1160</v>
      </c>
      <c r="E114" s="281" t="s">
        <v>165</v>
      </c>
      <c r="F114" s="282">
        <v>54896</v>
      </c>
      <c r="G114" s="283" t="s">
        <v>103</v>
      </c>
      <c r="H114" s="283">
        <v>1</v>
      </c>
      <c r="I114" s="284">
        <v>311351.42</v>
      </c>
      <c r="J114" s="284">
        <v>311351.42</v>
      </c>
      <c r="K114" s="283" t="s">
        <v>103</v>
      </c>
      <c r="L114" s="287">
        <v>7.3599999999999999E-2</v>
      </c>
    </row>
    <row r="115" spans="1:12" ht="15.75" thickBot="1" x14ac:dyDescent="0.3">
      <c r="A115" s="286" t="s">
        <v>135</v>
      </c>
      <c r="B115" s="281" t="s">
        <v>189</v>
      </c>
      <c r="C115" s="281" t="s">
        <v>920</v>
      </c>
      <c r="D115" s="138" t="s">
        <v>197</v>
      </c>
      <c r="E115" s="281" t="s">
        <v>525</v>
      </c>
      <c r="F115" s="282">
        <v>47313</v>
      </c>
      <c r="G115" s="283" t="s">
        <v>103</v>
      </c>
      <c r="H115" s="283">
        <v>2</v>
      </c>
      <c r="I115" s="284">
        <v>560297.28</v>
      </c>
      <c r="J115" s="284">
        <v>1120594.55</v>
      </c>
      <c r="K115" s="283" t="s">
        <v>103</v>
      </c>
      <c r="L115" s="287">
        <v>9.1000000000000004E-3</v>
      </c>
    </row>
    <row r="116" spans="1:12" ht="15.75" thickBot="1" x14ac:dyDescent="0.3">
      <c r="A116" s="286" t="s">
        <v>135</v>
      </c>
      <c r="B116" s="281" t="s">
        <v>189</v>
      </c>
      <c r="C116" s="281" t="s">
        <v>920</v>
      </c>
      <c r="D116" s="138" t="s">
        <v>922</v>
      </c>
      <c r="E116" s="281" t="s">
        <v>165</v>
      </c>
      <c r="F116" s="282">
        <v>47224</v>
      </c>
      <c r="G116" s="283" t="s">
        <v>103</v>
      </c>
      <c r="H116" s="283">
        <v>2</v>
      </c>
      <c r="I116" s="284">
        <v>311654.38</v>
      </c>
      <c r="J116" s="284">
        <v>623308.77</v>
      </c>
      <c r="K116" s="283" t="s">
        <v>103</v>
      </c>
      <c r="L116" s="287">
        <v>5.1000000000000004E-3</v>
      </c>
    </row>
    <row r="117" spans="1:12" ht="15.75" thickBot="1" x14ac:dyDescent="0.3">
      <c r="A117" s="286" t="s">
        <v>135</v>
      </c>
      <c r="B117" s="281" t="s">
        <v>189</v>
      </c>
      <c r="C117" s="281" t="s">
        <v>100</v>
      </c>
      <c r="D117" s="138" t="s">
        <v>198</v>
      </c>
      <c r="E117" s="281" t="s">
        <v>522</v>
      </c>
      <c r="F117" s="282">
        <v>47313</v>
      </c>
      <c r="G117" s="283" t="s">
        <v>103</v>
      </c>
      <c r="H117" s="283">
        <v>6</v>
      </c>
      <c r="I117" s="284">
        <v>560297.28</v>
      </c>
      <c r="J117" s="284">
        <v>3361783.65</v>
      </c>
      <c r="K117" s="283" t="s">
        <v>103</v>
      </c>
      <c r="L117" s="287">
        <v>6.7000000000000002E-3</v>
      </c>
    </row>
    <row r="118" spans="1:12" ht="15.75" thickBot="1" x14ac:dyDescent="0.3">
      <c r="A118" s="286" t="s">
        <v>135</v>
      </c>
      <c r="B118" s="281" t="s">
        <v>189</v>
      </c>
      <c r="C118" s="281" t="s">
        <v>100</v>
      </c>
      <c r="D118" s="138" t="s">
        <v>836</v>
      </c>
      <c r="E118" s="281" t="s">
        <v>165</v>
      </c>
      <c r="F118" s="282">
        <v>47224</v>
      </c>
      <c r="G118" s="283" t="s">
        <v>103</v>
      </c>
      <c r="H118" s="283">
        <v>10</v>
      </c>
      <c r="I118" s="284">
        <v>311654.38</v>
      </c>
      <c r="J118" s="284">
        <v>3116543.84</v>
      </c>
      <c r="K118" s="283" t="s">
        <v>103</v>
      </c>
      <c r="L118" s="287">
        <v>6.1999999999999998E-3</v>
      </c>
    </row>
    <row r="119" spans="1:12" ht="15.75" thickBot="1" x14ac:dyDescent="0.3">
      <c r="A119" s="286" t="s">
        <v>135</v>
      </c>
      <c r="B119" s="281" t="s">
        <v>189</v>
      </c>
      <c r="C119" s="281" t="s">
        <v>100</v>
      </c>
      <c r="D119" s="138" t="s">
        <v>1047</v>
      </c>
      <c r="E119" s="281" t="s">
        <v>165</v>
      </c>
      <c r="F119" s="282">
        <v>47408</v>
      </c>
      <c r="G119" s="283" t="s">
        <v>103</v>
      </c>
      <c r="H119" s="283">
        <v>1</v>
      </c>
      <c r="I119" s="284">
        <v>325549.99</v>
      </c>
      <c r="J119" s="284">
        <v>325549.99</v>
      </c>
      <c r="K119" s="283" t="s">
        <v>103</v>
      </c>
      <c r="L119" s="287">
        <v>5.9999999999999995E-4</v>
      </c>
    </row>
    <row r="120" spans="1:12" ht="15.75" thickBot="1" x14ac:dyDescent="0.3">
      <c r="A120" s="286" t="s">
        <v>135</v>
      </c>
      <c r="B120" s="281" t="s">
        <v>189</v>
      </c>
      <c r="C120" s="281" t="s">
        <v>108</v>
      </c>
      <c r="D120" s="138" t="s">
        <v>198</v>
      </c>
      <c r="E120" s="281" t="s">
        <v>522</v>
      </c>
      <c r="F120" s="282">
        <v>47313</v>
      </c>
      <c r="G120" s="283" t="s">
        <v>103</v>
      </c>
      <c r="H120" s="283">
        <v>4</v>
      </c>
      <c r="I120" s="284">
        <v>560297.28</v>
      </c>
      <c r="J120" s="284">
        <v>2241189.1</v>
      </c>
      <c r="K120" s="283" t="s">
        <v>103</v>
      </c>
      <c r="L120" s="287">
        <v>8.0999999999999996E-3</v>
      </c>
    </row>
    <row r="121" spans="1:12" ht="15.75" thickBot="1" x14ac:dyDescent="0.3">
      <c r="A121" s="286" t="s">
        <v>135</v>
      </c>
      <c r="B121" s="281" t="s">
        <v>189</v>
      </c>
      <c r="C121" s="281" t="s">
        <v>108</v>
      </c>
      <c r="D121" s="138" t="s">
        <v>837</v>
      </c>
      <c r="E121" s="281" t="s">
        <v>165</v>
      </c>
      <c r="F121" s="282">
        <v>47224</v>
      </c>
      <c r="G121" s="283" t="s">
        <v>103</v>
      </c>
      <c r="H121" s="283">
        <v>7</v>
      </c>
      <c r="I121" s="284">
        <v>311654.38</v>
      </c>
      <c r="J121" s="284">
        <v>2181580.69</v>
      </c>
      <c r="K121" s="283" t="s">
        <v>103</v>
      </c>
      <c r="L121" s="287">
        <v>7.9000000000000008E-3</v>
      </c>
    </row>
    <row r="122" spans="1:12" ht="15.75" thickBot="1" x14ac:dyDescent="0.3">
      <c r="A122" s="286" t="s">
        <v>135</v>
      </c>
      <c r="B122" s="281" t="s">
        <v>189</v>
      </c>
      <c r="C122" s="281" t="s">
        <v>108</v>
      </c>
      <c r="D122" s="138" t="s">
        <v>503</v>
      </c>
      <c r="E122" s="281" t="s">
        <v>519</v>
      </c>
      <c r="F122" s="282">
        <v>47408</v>
      </c>
      <c r="G122" s="283" t="s">
        <v>103</v>
      </c>
      <c r="H122" s="283">
        <v>3</v>
      </c>
      <c r="I122" s="284">
        <v>542583.31999999995</v>
      </c>
      <c r="J122" s="284">
        <v>1627749.96</v>
      </c>
      <c r="K122" s="283" t="s">
        <v>103</v>
      </c>
      <c r="L122" s="287">
        <v>5.8999999999999999E-3</v>
      </c>
    </row>
    <row r="123" spans="1:12" ht="15.75" thickBot="1" x14ac:dyDescent="0.3">
      <c r="A123" s="286" t="s">
        <v>135</v>
      </c>
      <c r="B123" s="281" t="s">
        <v>189</v>
      </c>
      <c r="C123" s="281" t="s">
        <v>108</v>
      </c>
      <c r="D123" s="138" t="s">
        <v>199</v>
      </c>
      <c r="E123" s="281" t="s">
        <v>522</v>
      </c>
      <c r="F123" s="282">
        <v>47313</v>
      </c>
      <c r="G123" s="283" t="s">
        <v>103</v>
      </c>
      <c r="H123" s="283">
        <v>2</v>
      </c>
      <c r="I123" s="284">
        <v>560297.28</v>
      </c>
      <c r="J123" s="284">
        <v>1120594.55</v>
      </c>
      <c r="K123" s="283" t="s">
        <v>103</v>
      </c>
      <c r="L123" s="287">
        <v>4.0000000000000001E-3</v>
      </c>
    </row>
    <row r="124" spans="1:12" ht="15.75" thickBot="1" x14ac:dyDescent="0.3">
      <c r="A124" s="286" t="s">
        <v>135</v>
      </c>
      <c r="B124" s="281" t="s">
        <v>189</v>
      </c>
      <c r="C124" s="281" t="s">
        <v>108</v>
      </c>
      <c r="D124" s="138" t="s">
        <v>17</v>
      </c>
      <c r="E124" s="281" t="s">
        <v>165</v>
      </c>
      <c r="F124" s="282">
        <v>47408</v>
      </c>
      <c r="G124" s="283" t="s">
        <v>103</v>
      </c>
      <c r="H124" s="283">
        <v>1</v>
      </c>
      <c r="I124" s="284">
        <v>541897.69999999995</v>
      </c>
      <c r="J124" s="284">
        <v>541897.69999999995</v>
      </c>
      <c r="K124" s="283" t="s">
        <v>103</v>
      </c>
      <c r="L124" s="287">
        <v>2E-3</v>
      </c>
    </row>
    <row r="125" spans="1:12" ht="15.75" thickBot="1" x14ac:dyDescent="0.3">
      <c r="A125" s="286" t="s">
        <v>135</v>
      </c>
      <c r="B125" s="281" t="s">
        <v>189</v>
      </c>
      <c r="C125" s="281" t="s">
        <v>350</v>
      </c>
      <c r="D125" s="138" t="s">
        <v>838</v>
      </c>
      <c r="E125" s="281" t="s">
        <v>165</v>
      </c>
      <c r="F125" s="282">
        <v>47224</v>
      </c>
      <c r="G125" s="283" t="s">
        <v>103</v>
      </c>
      <c r="H125" s="283">
        <v>14</v>
      </c>
      <c r="I125" s="284">
        <v>311654.38</v>
      </c>
      <c r="J125" s="284">
        <v>4363161.38</v>
      </c>
      <c r="K125" s="283" t="s">
        <v>103</v>
      </c>
      <c r="L125" s="287">
        <v>1.7399999999999999E-2</v>
      </c>
    </row>
    <row r="126" spans="1:12" ht="15.75" thickBot="1" x14ac:dyDescent="0.3">
      <c r="A126" s="286" t="s">
        <v>135</v>
      </c>
      <c r="B126" s="281" t="s">
        <v>189</v>
      </c>
      <c r="C126" s="281" t="s">
        <v>350</v>
      </c>
      <c r="D126" s="138" t="s">
        <v>198</v>
      </c>
      <c r="E126" s="281" t="s">
        <v>519</v>
      </c>
      <c r="F126" s="282">
        <v>47313</v>
      </c>
      <c r="G126" s="283" t="s">
        <v>103</v>
      </c>
      <c r="H126" s="283">
        <v>3</v>
      </c>
      <c r="I126" s="284">
        <v>560297.27</v>
      </c>
      <c r="J126" s="284">
        <v>1680891.82</v>
      </c>
      <c r="K126" s="283" t="s">
        <v>103</v>
      </c>
      <c r="L126" s="287">
        <v>6.7000000000000002E-3</v>
      </c>
    </row>
    <row r="127" spans="1:12" ht="15.75" thickBot="1" x14ac:dyDescent="0.3">
      <c r="A127" s="286" t="s">
        <v>135</v>
      </c>
      <c r="B127" s="281" t="s">
        <v>189</v>
      </c>
      <c r="C127" s="281" t="s">
        <v>350</v>
      </c>
      <c r="D127" s="138" t="s">
        <v>249</v>
      </c>
      <c r="E127" s="281" t="s">
        <v>520</v>
      </c>
      <c r="F127" s="282">
        <v>47408</v>
      </c>
      <c r="G127" s="283" t="s">
        <v>103</v>
      </c>
      <c r="H127" s="283">
        <v>1</v>
      </c>
      <c r="I127" s="284">
        <v>542583.31999999995</v>
      </c>
      <c r="J127" s="284">
        <v>542583.31999999995</v>
      </c>
      <c r="K127" s="283" t="s">
        <v>103</v>
      </c>
      <c r="L127" s="287">
        <v>2.2000000000000001E-3</v>
      </c>
    </row>
    <row r="128" spans="1:12" ht="15.75" thickBot="1" x14ac:dyDescent="0.3">
      <c r="A128" s="286" t="s">
        <v>135</v>
      </c>
      <c r="B128" s="281" t="s">
        <v>189</v>
      </c>
      <c r="C128" s="281" t="s">
        <v>1064</v>
      </c>
      <c r="D128" s="138" t="s">
        <v>197</v>
      </c>
      <c r="E128" s="281" t="s">
        <v>525</v>
      </c>
      <c r="F128" s="282">
        <v>47313</v>
      </c>
      <c r="G128" s="283" t="s">
        <v>103</v>
      </c>
      <c r="H128" s="283">
        <v>1</v>
      </c>
      <c r="I128" s="284">
        <v>560297.27</v>
      </c>
      <c r="J128" s="284">
        <v>560297.27</v>
      </c>
      <c r="K128" s="283" t="s">
        <v>103</v>
      </c>
      <c r="L128" s="287">
        <v>1.3299999999999999E-2</v>
      </c>
    </row>
    <row r="129" spans="1:12" ht="15.75" thickBot="1" x14ac:dyDescent="0.3">
      <c r="A129" s="286" t="s">
        <v>135</v>
      </c>
      <c r="B129" s="281" t="s">
        <v>189</v>
      </c>
      <c r="C129" s="281" t="s">
        <v>1064</v>
      </c>
      <c r="D129" s="138" t="s">
        <v>1161</v>
      </c>
      <c r="E129" s="281" t="s">
        <v>1158</v>
      </c>
      <c r="F129" s="282">
        <v>47224</v>
      </c>
      <c r="G129" s="283" t="s">
        <v>103</v>
      </c>
      <c r="H129" s="283">
        <v>1</v>
      </c>
      <c r="I129" s="284">
        <v>311654.38</v>
      </c>
      <c r="J129" s="284">
        <v>311654.38</v>
      </c>
      <c r="K129" s="283" t="s">
        <v>103</v>
      </c>
      <c r="L129" s="287">
        <v>7.4000000000000003E-3</v>
      </c>
    </row>
    <row r="130" spans="1:12" ht="15.75" thickBot="1" x14ac:dyDescent="0.3">
      <c r="A130" s="286" t="s">
        <v>135</v>
      </c>
      <c r="B130" s="281" t="s">
        <v>189</v>
      </c>
      <c r="C130" s="281" t="s">
        <v>1294</v>
      </c>
      <c r="D130" s="138" t="s">
        <v>1272</v>
      </c>
      <c r="E130" s="281" t="s">
        <v>165</v>
      </c>
      <c r="F130" s="282">
        <v>47313</v>
      </c>
      <c r="G130" s="283" t="s">
        <v>103</v>
      </c>
      <c r="H130" s="283">
        <v>3</v>
      </c>
      <c r="I130" s="284">
        <v>560297.27</v>
      </c>
      <c r="J130" s="284">
        <v>1680891.82</v>
      </c>
      <c r="K130" s="283" t="s">
        <v>103</v>
      </c>
      <c r="L130" s="287">
        <v>2.3E-2</v>
      </c>
    </row>
    <row r="131" spans="1:12" ht="15.75" thickBot="1" x14ac:dyDescent="0.3">
      <c r="A131" s="286" t="s">
        <v>135</v>
      </c>
      <c r="B131" s="281" t="s">
        <v>189</v>
      </c>
      <c r="C131" s="281" t="s">
        <v>999</v>
      </c>
      <c r="D131" s="138" t="s">
        <v>199</v>
      </c>
      <c r="E131" s="281" t="s">
        <v>165</v>
      </c>
      <c r="F131" s="282">
        <v>47313</v>
      </c>
      <c r="G131" s="283" t="s">
        <v>103</v>
      </c>
      <c r="H131" s="283">
        <v>1</v>
      </c>
      <c r="I131" s="284">
        <v>560297.27</v>
      </c>
      <c r="J131" s="284">
        <v>560297.27</v>
      </c>
      <c r="K131" s="283" t="s">
        <v>103</v>
      </c>
      <c r="L131" s="287">
        <v>1.7600000000000001E-2</v>
      </c>
    </row>
    <row r="132" spans="1:12" ht="15.75" thickBot="1" x14ac:dyDescent="0.3">
      <c r="A132" s="286" t="s">
        <v>135</v>
      </c>
      <c r="B132" s="281" t="s">
        <v>189</v>
      </c>
      <c r="C132" s="281" t="s">
        <v>999</v>
      </c>
      <c r="D132" s="138" t="s">
        <v>1142</v>
      </c>
      <c r="E132" s="281" t="s">
        <v>165</v>
      </c>
      <c r="F132" s="282">
        <v>54896</v>
      </c>
      <c r="G132" s="283" t="s">
        <v>103</v>
      </c>
      <c r="H132" s="283">
        <v>1</v>
      </c>
      <c r="I132" s="284">
        <v>311654.38</v>
      </c>
      <c r="J132" s="284">
        <v>311654.38</v>
      </c>
      <c r="K132" s="283" t="s">
        <v>103</v>
      </c>
      <c r="L132" s="287">
        <v>9.7999999999999997E-3</v>
      </c>
    </row>
    <row r="133" spans="1:12" ht="15.75" thickBot="1" x14ac:dyDescent="0.3">
      <c r="A133" s="286" t="s">
        <v>112</v>
      </c>
      <c r="B133" s="281" t="s">
        <v>200</v>
      </c>
      <c r="C133" s="281" t="s">
        <v>100</v>
      </c>
      <c r="D133" s="138" t="s">
        <v>868</v>
      </c>
      <c r="E133" s="281" t="s">
        <v>534</v>
      </c>
      <c r="F133" s="282">
        <v>46119</v>
      </c>
      <c r="G133" s="283" t="s">
        <v>103</v>
      </c>
      <c r="H133" s="283">
        <v>17</v>
      </c>
      <c r="I133" s="284">
        <v>56715.07</v>
      </c>
      <c r="J133" s="284">
        <v>964156.19</v>
      </c>
      <c r="K133" s="283" t="s">
        <v>103</v>
      </c>
      <c r="L133" s="287">
        <v>1.9E-3</v>
      </c>
    </row>
    <row r="134" spans="1:12" ht="15.75" thickBot="1" x14ac:dyDescent="0.3">
      <c r="A134" s="286" t="s">
        <v>112</v>
      </c>
      <c r="B134" s="281" t="s">
        <v>200</v>
      </c>
      <c r="C134" s="281" t="s">
        <v>100</v>
      </c>
      <c r="D134" s="138" t="s">
        <v>1389</v>
      </c>
      <c r="E134" s="281" t="s">
        <v>763</v>
      </c>
      <c r="F134" s="282">
        <v>45883</v>
      </c>
      <c r="G134" s="283" t="s">
        <v>103</v>
      </c>
      <c r="H134" s="283">
        <v>9</v>
      </c>
      <c r="I134" s="284">
        <v>61808.4</v>
      </c>
      <c r="J134" s="284">
        <v>556275.64</v>
      </c>
      <c r="K134" s="283" t="s">
        <v>103</v>
      </c>
      <c r="L134" s="287">
        <v>1.1000000000000001E-3</v>
      </c>
    </row>
    <row r="135" spans="1:12" ht="15.75" thickBot="1" x14ac:dyDescent="0.3">
      <c r="A135" s="286" t="s">
        <v>112</v>
      </c>
      <c r="B135" s="281" t="s">
        <v>200</v>
      </c>
      <c r="C135" s="281" t="s">
        <v>100</v>
      </c>
      <c r="D135" s="138" t="s">
        <v>735</v>
      </c>
      <c r="E135" s="281" t="s">
        <v>165</v>
      </c>
      <c r="F135" s="282">
        <v>45883</v>
      </c>
      <c r="G135" s="283" t="s">
        <v>103</v>
      </c>
      <c r="H135" s="283">
        <v>7</v>
      </c>
      <c r="I135" s="284">
        <v>61808.4</v>
      </c>
      <c r="J135" s="284">
        <v>432658.83</v>
      </c>
      <c r="K135" s="283" t="s">
        <v>103</v>
      </c>
      <c r="L135" s="287">
        <v>8.9999999999999998E-4</v>
      </c>
    </row>
    <row r="136" spans="1:12" ht="15.75" thickBot="1" x14ac:dyDescent="0.3">
      <c r="A136" s="286" t="s">
        <v>112</v>
      </c>
      <c r="B136" s="281" t="s">
        <v>200</v>
      </c>
      <c r="C136" s="281" t="s">
        <v>100</v>
      </c>
      <c r="D136" s="138" t="s">
        <v>923</v>
      </c>
      <c r="E136" s="281" t="s">
        <v>786</v>
      </c>
      <c r="F136" s="282">
        <v>46238</v>
      </c>
      <c r="G136" s="283" t="s">
        <v>103</v>
      </c>
      <c r="H136" s="283">
        <v>5</v>
      </c>
      <c r="I136" s="284">
        <v>62472.62</v>
      </c>
      <c r="J136" s="284">
        <v>312363.09000000003</v>
      </c>
      <c r="K136" s="283" t="s">
        <v>103</v>
      </c>
      <c r="L136" s="287">
        <v>5.9999999999999995E-4</v>
      </c>
    </row>
    <row r="137" spans="1:12" ht="15.75" thickBot="1" x14ac:dyDescent="0.3">
      <c r="A137" s="286" t="s">
        <v>112</v>
      </c>
      <c r="B137" s="281" t="s">
        <v>200</v>
      </c>
      <c r="C137" s="281" t="s">
        <v>100</v>
      </c>
      <c r="D137" s="138" t="s">
        <v>1390</v>
      </c>
      <c r="E137" s="281" t="s">
        <v>771</v>
      </c>
      <c r="F137" s="282">
        <v>46238</v>
      </c>
      <c r="G137" s="283" t="s">
        <v>103</v>
      </c>
      <c r="H137" s="283">
        <v>3</v>
      </c>
      <c r="I137" s="284">
        <v>62472.62</v>
      </c>
      <c r="J137" s="284">
        <v>187417.86</v>
      </c>
      <c r="K137" s="283" t="s">
        <v>103</v>
      </c>
      <c r="L137" s="287">
        <v>4.0000000000000002E-4</v>
      </c>
    </row>
    <row r="138" spans="1:12" ht="15.75" thickBot="1" x14ac:dyDescent="0.3">
      <c r="A138" s="286" t="s">
        <v>112</v>
      </c>
      <c r="B138" s="281" t="s">
        <v>200</v>
      </c>
      <c r="C138" s="281" t="s">
        <v>100</v>
      </c>
      <c r="D138" s="138" t="s">
        <v>729</v>
      </c>
      <c r="E138" s="281" t="s">
        <v>771</v>
      </c>
      <c r="F138" s="282">
        <v>45883</v>
      </c>
      <c r="G138" s="283" t="s">
        <v>103</v>
      </c>
      <c r="H138" s="283">
        <v>3</v>
      </c>
      <c r="I138" s="284">
        <v>61808.4</v>
      </c>
      <c r="J138" s="284">
        <v>185425.21</v>
      </c>
      <c r="K138" s="283" t="s">
        <v>103</v>
      </c>
      <c r="L138" s="287">
        <v>4.0000000000000002E-4</v>
      </c>
    </row>
    <row r="139" spans="1:12" ht="15.75" thickBot="1" x14ac:dyDescent="0.3">
      <c r="A139" s="286" t="s">
        <v>112</v>
      </c>
      <c r="B139" s="281" t="s">
        <v>200</v>
      </c>
      <c r="C139" s="281" t="s">
        <v>108</v>
      </c>
      <c r="D139" s="138" t="s">
        <v>868</v>
      </c>
      <c r="E139" s="281" t="s">
        <v>537</v>
      </c>
      <c r="F139" s="282">
        <v>46119</v>
      </c>
      <c r="G139" s="283" t="s">
        <v>103</v>
      </c>
      <c r="H139" s="283">
        <v>6</v>
      </c>
      <c r="I139" s="284">
        <v>56715.07</v>
      </c>
      <c r="J139" s="284">
        <v>340290.42</v>
      </c>
      <c r="K139" s="283" t="s">
        <v>103</v>
      </c>
      <c r="L139" s="287">
        <v>1.1999999999999999E-3</v>
      </c>
    </row>
    <row r="140" spans="1:12" ht="15.75" thickBot="1" x14ac:dyDescent="0.3">
      <c r="A140" s="286" t="s">
        <v>112</v>
      </c>
      <c r="B140" s="281" t="s">
        <v>200</v>
      </c>
      <c r="C140" s="281" t="s">
        <v>350</v>
      </c>
      <c r="D140" s="138" t="s">
        <v>736</v>
      </c>
      <c r="E140" s="281" t="s">
        <v>165</v>
      </c>
      <c r="F140" s="282">
        <v>46238</v>
      </c>
      <c r="G140" s="283" t="s">
        <v>103</v>
      </c>
      <c r="H140" s="283">
        <v>7</v>
      </c>
      <c r="I140" s="284">
        <v>62472.62</v>
      </c>
      <c r="J140" s="284">
        <v>437308.33</v>
      </c>
      <c r="K140" s="283" t="s">
        <v>103</v>
      </c>
      <c r="L140" s="287">
        <v>1.6999999999999999E-3</v>
      </c>
    </row>
    <row r="141" spans="1:12" ht="15.75" thickBot="1" x14ac:dyDescent="0.3">
      <c r="A141" s="286" t="s">
        <v>112</v>
      </c>
      <c r="B141" s="281" t="s">
        <v>200</v>
      </c>
      <c r="C141" s="281" t="s">
        <v>350</v>
      </c>
      <c r="D141" s="138" t="s">
        <v>868</v>
      </c>
      <c r="E141" s="281" t="s">
        <v>786</v>
      </c>
      <c r="F141" s="282">
        <v>46119</v>
      </c>
      <c r="G141" s="283" t="s">
        <v>103</v>
      </c>
      <c r="H141" s="283">
        <v>5</v>
      </c>
      <c r="I141" s="284">
        <v>56715.07</v>
      </c>
      <c r="J141" s="284">
        <v>283575.34999999998</v>
      </c>
      <c r="K141" s="283" t="s">
        <v>103</v>
      </c>
      <c r="L141" s="287">
        <v>1.1000000000000001E-3</v>
      </c>
    </row>
    <row r="142" spans="1:12" ht="15.75" thickBot="1" x14ac:dyDescent="0.3">
      <c r="A142" s="286" t="s">
        <v>112</v>
      </c>
      <c r="B142" s="281" t="s">
        <v>200</v>
      </c>
      <c r="C142" s="281" t="s">
        <v>1064</v>
      </c>
      <c r="D142" s="138" t="s">
        <v>1162</v>
      </c>
      <c r="E142" s="281" t="s">
        <v>523</v>
      </c>
      <c r="F142" s="282">
        <v>46238</v>
      </c>
      <c r="G142" s="283" t="s">
        <v>103</v>
      </c>
      <c r="H142" s="283">
        <v>2</v>
      </c>
      <c r="I142" s="284">
        <v>62472.62</v>
      </c>
      <c r="J142" s="284">
        <v>124945.24</v>
      </c>
      <c r="K142" s="283" t="s">
        <v>103</v>
      </c>
      <c r="L142" s="287">
        <v>3.0000000000000001E-3</v>
      </c>
    </row>
    <row r="143" spans="1:12" ht="15.75" thickBot="1" x14ac:dyDescent="0.3">
      <c r="A143" s="286" t="s">
        <v>112</v>
      </c>
      <c r="B143" s="281" t="s">
        <v>200</v>
      </c>
      <c r="C143" s="281" t="s">
        <v>1064</v>
      </c>
      <c r="D143" s="138" t="s">
        <v>868</v>
      </c>
      <c r="E143" s="281" t="s">
        <v>523</v>
      </c>
      <c r="F143" s="282">
        <v>46119</v>
      </c>
      <c r="G143" s="283" t="s">
        <v>103</v>
      </c>
      <c r="H143" s="283">
        <v>2</v>
      </c>
      <c r="I143" s="284">
        <v>56715.07</v>
      </c>
      <c r="J143" s="284">
        <v>113430.14</v>
      </c>
      <c r="K143" s="283" t="s">
        <v>103</v>
      </c>
      <c r="L143" s="287">
        <v>2.7000000000000001E-3</v>
      </c>
    </row>
    <row r="144" spans="1:12" ht="15.75" thickBot="1" x14ac:dyDescent="0.3">
      <c r="A144" s="286" t="s">
        <v>112</v>
      </c>
      <c r="B144" s="281" t="s">
        <v>200</v>
      </c>
      <c r="C144" s="281" t="s">
        <v>1294</v>
      </c>
      <c r="D144" s="138" t="s">
        <v>1143</v>
      </c>
      <c r="E144" s="281" t="s">
        <v>771</v>
      </c>
      <c r="F144" s="282">
        <v>45883</v>
      </c>
      <c r="G144" s="283" t="s">
        <v>103</v>
      </c>
      <c r="H144" s="283">
        <v>3</v>
      </c>
      <c r="I144" s="284">
        <v>61808.4</v>
      </c>
      <c r="J144" s="284">
        <v>185425.21</v>
      </c>
      <c r="K144" s="283" t="s">
        <v>103</v>
      </c>
      <c r="L144" s="287">
        <v>2.5000000000000001E-3</v>
      </c>
    </row>
    <row r="145" spans="1:12" ht="15.75" thickBot="1" x14ac:dyDescent="0.3">
      <c r="A145" s="286" t="s">
        <v>112</v>
      </c>
      <c r="B145" s="281" t="s">
        <v>200</v>
      </c>
      <c r="C145" s="281" t="s">
        <v>1294</v>
      </c>
      <c r="D145" s="138" t="s">
        <v>1144</v>
      </c>
      <c r="E145" s="281" t="s">
        <v>523</v>
      </c>
      <c r="F145" s="282">
        <v>46238</v>
      </c>
      <c r="G145" s="283" t="s">
        <v>103</v>
      </c>
      <c r="H145" s="283">
        <v>2</v>
      </c>
      <c r="I145" s="284">
        <v>62472.62</v>
      </c>
      <c r="J145" s="284">
        <v>124945.24</v>
      </c>
      <c r="K145" s="283" t="s">
        <v>103</v>
      </c>
      <c r="L145" s="287">
        <v>1.6999999999999999E-3</v>
      </c>
    </row>
    <row r="146" spans="1:12" ht="15.75" thickBot="1" x14ac:dyDescent="0.3">
      <c r="A146" s="286" t="s">
        <v>112</v>
      </c>
      <c r="B146" s="281" t="s">
        <v>200</v>
      </c>
      <c r="C146" s="281" t="s">
        <v>1294</v>
      </c>
      <c r="D146" s="138" t="s">
        <v>868</v>
      </c>
      <c r="E146" s="281" t="s">
        <v>523</v>
      </c>
      <c r="F146" s="282">
        <v>46119</v>
      </c>
      <c r="G146" s="283" t="s">
        <v>103</v>
      </c>
      <c r="H146" s="283">
        <v>2</v>
      </c>
      <c r="I146" s="284">
        <v>56715.07</v>
      </c>
      <c r="J146" s="284">
        <v>113430.14</v>
      </c>
      <c r="K146" s="283" t="s">
        <v>103</v>
      </c>
      <c r="L146" s="287">
        <v>1.5E-3</v>
      </c>
    </row>
    <row r="147" spans="1:12" ht="15.75" thickBot="1" x14ac:dyDescent="0.3">
      <c r="A147" s="286" t="s">
        <v>112</v>
      </c>
      <c r="B147" s="281" t="s">
        <v>1228</v>
      </c>
      <c r="C147" s="281" t="s">
        <v>100</v>
      </c>
      <c r="D147" s="138" t="s">
        <v>1229</v>
      </c>
      <c r="E147" s="281" t="s">
        <v>601</v>
      </c>
      <c r="F147" s="282">
        <v>46146</v>
      </c>
      <c r="G147" s="283" t="s">
        <v>103</v>
      </c>
      <c r="H147" s="283">
        <v>38</v>
      </c>
      <c r="I147" s="284">
        <v>56476.86</v>
      </c>
      <c r="J147" s="284">
        <v>2146120.85</v>
      </c>
      <c r="K147" s="283" t="s">
        <v>103</v>
      </c>
      <c r="L147" s="287">
        <v>4.3E-3</v>
      </c>
    </row>
    <row r="148" spans="1:12" ht="15.75" thickBot="1" x14ac:dyDescent="0.3">
      <c r="A148" s="286" t="s">
        <v>112</v>
      </c>
      <c r="B148" s="281" t="s">
        <v>1228</v>
      </c>
      <c r="C148" s="281" t="s">
        <v>108</v>
      </c>
      <c r="D148" s="138" t="s">
        <v>1229</v>
      </c>
      <c r="E148" s="281" t="s">
        <v>1230</v>
      </c>
      <c r="F148" s="282">
        <v>46146</v>
      </c>
      <c r="G148" s="283" t="s">
        <v>103</v>
      </c>
      <c r="H148" s="283">
        <v>39</v>
      </c>
      <c r="I148" s="284">
        <v>56476.86</v>
      </c>
      <c r="J148" s="284">
        <v>2202597.7200000002</v>
      </c>
      <c r="K148" s="283" t="s">
        <v>103</v>
      </c>
      <c r="L148" s="287">
        <v>8.0000000000000002E-3</v>
      </c>
    </row>
    <row r="149" spans="1:12" ht="15.75" thickBot="1" x14ac:dyDescent="0.3">
      <c r="A149" s="286" t="s">
        <v>112</v>
      </c>
      <c r="B149" s="281" t="s">
        <v>1228</v>
      </c>
      <c r="C149" s="281" t="s">
        <v>1294</v>
      </c>
      <c r="D149" s="138" t="s">
        <v>1295</v>
      </c>
      <c r="E149" s="281" t="s">
        <v>165</v>
      </c>
      <c r="F149" s="282">
        <v>46134</v>
      </c>
      <c r="G149" s="283" t="s">
        <v>103</v>
      </c>
      <c r="H149" s="283">
        <v>10</v>
      </c>
      <c r="I149" s="284">
        <v>56676.78</v>
      </c>
      <c r="J149" s="284">
        <v>566767.80000000005</v>
      </c>
      <c r="K149" s="283" t="s">
        <v>103</v>
      </c>
      <c r="L149" s="287">
        <v>7.7000000000000002E-3</v>
      </c>
    </row>
    <row r="150" spans="1:12" ht="15.75" thickBot="1" x14ac:dyDescent="0.3">
      <c r="A150" s="286" t="s">
        <v>112</v>
      </c>
      <c r="B150" s="281" t="s">
        <v>396</v>
      </c>
      <c r="C150" s="281" t="s">
        <v>100</v>
      </c>
      <c r="D150" s="138" t="s">
        <v>496</v>
      </c>
      <c r="E150" s="281" t="s">
        <v>537</v>
      </c>
      <c r="F150" s="282">
        <v>45884</v>
      </c>
      <c r="G150" s="283" t="s">
        <v>103</v>
      </c>
      <c r="H150" s="283">
        <v>6</v>
      </c>
      <c r="I150" s="284">
        <v>71963.13</v>
      </c>
      <c r="J150" s="284">
        <v>431778.79</v>
      </c>
      <c r="K150" s="283" t="s">
        <v>103</v>
      </c>
      <c r="L150" s="287">
        <v>8.9999999999999998E-4</v>
      </c>
    </row>
    <row r="151" spans="1:12" ht="15.75" thickBot="1" x14ac:dyDescent="0.3">
      <c r="A151" s="286" t="s">
        <v>112</v>
      </c>
      <c r="B151" s="281" t="s">
        <v>396</v>
      </c>
      <c r="C151" s="281" t="s">
        <v>108</v>
      </c>
      <c r="D151" s="138" t="s">
        <v>496</v>
      </c>
      <c r="E151" s="281" t="s">
        <v>539</v>
      </c>
      <c r="F151" s="282">
        <v>45884</v>
      </c>
      <c r="G151" s="283" t="s">
        <v>103</v>
      </c>
      <c r="H151" s="283">
        <v>11</v>
      </c>
      <c r="I151" s="284">
        <v>71963.13</v>
      </c>
      <c r="J151" s="284">
        <v>791594.45</v>
      </c>
      <c r="K151" s="283" t="s">
        <v>103</v>
      </c>
      <c r="L151" s="287">
        <v>2.8999999999999998E-3</v>
      </c>
    </row>
    <row r="152" spans="1:12" ht="15.75" thickBot="1" x14ac:dyDescent="0.3">
      <c r="A152" s="286" t="s">
        <v>112</v>
      </c>
      <c r="B152" s="281" t="s">
        <v>452</v>
      </c>
      <c r="C152" s="281" t="s">
        <v>453</v>
      </c>
      <c r="D152" s="138" t="s">
        <v>980</v>
      </c>
      <c r="E152" s="281" t="s">
        <v>524</v>
      </c>
      <c r="F152" s="282">
        <v>46093</v>
      </c>
      <c r="G152" s="283" t="s">
        <v>103</v>
      </c>
      <c r="H152" s="283">
        <v>1</v>
      </c>
      <c r="I152" s="284">
        <v>57473.7</v>
      </c>
      <c r="J152" s="284">
        <v>57473.7</v>
      </c>
      <c r="K152" s="283" t="s">
        <v>103</v>
      </c>
      <c r="L152" s="287">
        <v>1.3599999999999999E-2</v>
      </c>
    </row>
    <row r="153" spans="1:12" ht="15.75" thickBot="1" x14ac:dyDescent="0.3">
      <c r="A153" s="286" t="s">
        <v>112</v>
      </c>
      <c r="B153" s="281" t="s">
        <v>452</v>
      </c>
      <c r="C153" s="281" t="s">
        <v>100</v>
      </c>
      <c r="D153" s="138" t="s">
        <v>981</v>
      </c>
      <c r="E153" s="281" t="s">
        <v>540</v>
      </c>
      <c r="F153" s="282">
        <v>46195</v>
      </c>
      <c r="G153" s="283" t="s">
        <v>103</v>
      </c>
      <c r="H153" s="283">
        <v>54</v>
      </c>
      <c r="I153" s="284">
        <v>55512.92</v>
      </c>
      <c r="J153" s="284">
        <v>2997697.58</v>
      </c>
      <c r="K153" s="283" t="s">
        <v>103</v>
      </c>
      <c r="L153" s="287">
        <v>6.0000000000000001E-3</v>
      </c>
    </row>
    <row r="154" spans="1:12" ht="15.75" thickBot="1" x14ac:dyDescent="0.3">
      <c r="A154" s="286" t="s">
        <v>112</v>
      </c>
      <c r="B154" s="281" t="s">
        <v>452</v>
      </c>
      <c r="C154" s="281" t="s">
        <v>100</v>
      </c>
      <c r="D154" s="138" t="s">
        <v>980</v>
      </c>
      <c r="E154" s="281" t="s">
        <v>1123</v>
      </c>
      <c r="F154" s="282">
        <v>46093</v>
      </c>
      <c r="G154" s="283" t="s">
        <v>103</v>
      </c>
      <c r="H154" s="283">
        <v>20</v>
      </c>
      <c r="I154" s="284">
        <v>57563.87</v>
      </c>
      <c r="J154" s="284">
        <v>1151277.3500000001</v>
      </c>
      <c r="K154" s="283" t="s">
        <v>103</v>
      </c>
      <c r="L154" s="287">
        <v>2.3E-3</v>
      </c>
    </row>
    <row r="155" spans="1:12" ht="15.75" thickBot="1" x14ac:dyDescent="0.3">
      <c r="A155" s="286" t="s">
        <v>112</v>
      </c>
      <c r="B155" s="281" t="s">
        <v>452</v>
      </c>
      <c r="C155" s="281" t="s">
        <v>108</v>
      </c>
      <c r="D155" s="138" t="s">
        <v>981</v>
      </c>
      <c r="E155" s="281" t="s">
        <v>594</v>
      </c>
      <c r="F155" s="282">
        <v>46195</v>
      </c>
      <c r="G155" s="283" t="s">
        <v>103</v>
      </c>
      <c r="H155" s="283">
        <v>67</v>
      </c>
      <c r="I155" s="284">
        <v>55512.92</v>
      </c>
      <c r="J155" s="284">
        <v>3719365.51</v>
      </c>
      <c r="K155" s="283" t="s">
        <v>103</v>
      </c>
      <c r="L155" s="287">
        <v>1.34E-2</v>
      </c>
    </row>
    <row r="156" spans="1:12" ht="15.75" thickBot="1" x14ac:dyDescent="0.3">
      <c r="A156" s="286" t="s">
        <v>112</v>
      </c>
      <c r="B156" s="281" t="s">
        <v>452</v>
      </c>
      <c r="C156" s="281" t="s">
        <v>350</v>
      </c>
      <c r="D156" s="138" t="s">
        <v>980</v>
      </c>
      <c r="E156" s="281" t="s">
        <v>982</v>
      </c>
      <c r="F156" s="282">
        <v>46093</v>
      </c>
      <c r="G156" s="283" t="s">
        <v>103</v>
      </c>
      <c r="H156" s="283">
        <v>56</v>
      </c>
      <c r="I156" s="284">
        <v>57563.87</v>
      </c>
      <c r="J156" s="284">
        <v>3223576.59</v>
      </c>
      <c r="K156" s="283" t="s">
        <v>103</v>
      </c>
      <c r="L156" s="287">
        <v>1.29E-2</v>
      </c>
    </row>
    <row r="157" spans="1:12" ht="15.75" thickBot="1" x14ac:dyDescent="0.3">
      <c r="A157" s="286" t="s">
        <v>112</v>
      </c>
      <c r="B157" s="281" t="s">
        <v>452</v>
      </c>
      <c r="C157" s="281" t="s">
        <v>1064</v>
      </c>
      <c r="D157" s="138" t="s">
        <v>980</v>
      </c>
      <c r="E157" s="281" t="s">
        <v>537</v>
      </c>
      <c r="F157" s="282">
        <v>46093</v>
      </c>
      <c r="G157" s="283" t="s">
        <v>103</v>
      </c>
      <c r="H157" s="283">
        <v>6</v>
      </c>
      <c r="I157" s="284">
        <v>57563.87</v>
      </c>
      <c r="J157" s="284">
        <v>345383.21</v>
      </c>
      <c r="K157" s="283" t="s">
        <v>103</v>
      </c>
      <c r="L157" s="287">
        <v>8.2000000000000007E-3</v>
      </c>
    </row>
    <row r="158" spans="1:12" ht="15.75" thickBot="1" x14ac:dyDescent="0.3">
      <c r="A158" s="286" t="s">
        <v>112</v>
      </c>
      <c r="B158" s="281" t="s">
        <v>452</v>
      </c>
      <c r="C158" s="281" t="s">
        <v>1294</v>
      </c>
      <c r="D158" s="138" t="s">
        <v>980</v>
      </c>
      <c r="E158" s="281" t="s">
        <v>530</v>
      </c>
      <c r="F158" s="282">
        <v>46093</v>
      </c>
      <c r="G158" s="283" t="s">
        <v>103</v>
      </c>
      <c r="H158" s="283">
        <v>4</v>
      </c>
      <c r="I158" s="284">
        <v>57563.87</v>
      </c>
      <c r="J158" s="284">
        <v>230255.47</v>
      </c>
      <c r="K158" s="283" t="s">
        <v>103</v>
      </c>
      <c r="L158" s="287">
        <v>3.0999999999999999E-3</v>
      </c>
    </row>
    <row r="159" spans="1:12" ht="15.75" thickBot="1" x14ac:dyDescent="0.3">
      <c r="A159" s="286" t="s">
        <v>112</v>
      </c>
      <c r="B159" s="281" t="s">
        <v>391</v>
      </c>
      <c r="C159" s="281" t="s">
        <v>885</v>
      </c>
      <c r="D159" s="138" t="s">
        <v>1232</v>
      </c>
      <c r="E159" s="281" t="s">
        <v>165</v>
      </c>
      <c r="F159" s="282">
        <v>45992</v>
      </c>
      <c r="G159" s="283" t="s">
        <v>103</v>
      </c>
      <c r="H159" s="283">
        <v>131</v>
      </c>
      <c r="I159" s="284">
        <v>59013.66</v>
      </c>
      <c r="J159" s="284">
        <v>7730788.9900000002</v>
      </c>
      <c r="K159" s="283" t="s">
        <v>103</v>
      </c>
      <c r="L159" s="287">
        <v>7.8399999999999997E-2</v>
      </c>
    </row>
    <row r="160" spans="1:12" ht="15.75" thickBot="1" x14ac:dyDescent="0.3">
      <c r="A160" s="286" t="s">
        <v>112</v>
      </c>
      <c r="B160" s="281" t="s">
        <v>391</v>
      </c>
      <c r="C160" s="281" t="s">
        <v>885</v>
      </c>
      <c r="D160" s="138" t="s">
        <v>1450</v>
      </c>
      <c r="E160" s="281" t="s">
        <v>603</v>
      </c>
      <c r="F160" s="282">
        <v>46248</v>
      </c>
      <c r="G160" s="283" t="s">
        <v>103</v>
      </c>
      <c r="H160" s="283">
        <v>131</v>
      </c>
      <c r="I160" s="284">
        <v>54117.440000000002</v>
      </c>
      <c r="J160" s="284">
        <v>7089384.2699999996</v>
      </c>
      <c r="K160" s="283" t="s">
        <v>103</v>
      </c>
      <c r="L160" s="287">
        <v>7.1900000000000006E-2</v>
      </c>
    </row>
    <row r="161" spans="1:12" ht="15.75" thickBot="1" x14ac:dyDescent="0.3">
      <c r="A161" s="286" t="s">
        <v>112</v>
      </c>
      <c r="B161" s="281" t="s">
        <v>839</v>
      </c>
      <c r="C161" s="281" t="s">
        <v>885</v>
      </c>
      <c r="D161" s="138" t="s">
        <v>1233</v>
      </c>
      <c r="E161" s="281" t="s">
        <v>165</v>
      </c>
      <c r="F161" s="282">
        <v>45971</v>
      </c>
      <c r="G161" s="283" t="s">
        <v>103</v>
      </c>
      <c r="H161" s="283">
        <v>122</v>
      </c>
      <c r="I161" s="284">
        <v>59077.03</v>
      </c>
      <c r="J161" s="284">
        <v>7207397.4000000004</v>
      </c>
      <c r="K161" s="283" t="s">
        <v>103</v>
      </c>
      <c r="L161" s="287">
        <v>7.3099999999999998E-2</v>
      </c>
    </row>
    <row r="162" spans="1:12" ht="15.75" thickBot="1" x14ac:dyDescent="0.3">
      <c r="A162" s="286" t="s">
        <v>112</v>
      </c>
      <c r="B162" s="281" t="s">
        <v>1012</v>
      </c>
      <c r="C162" s="281" t="s">
        <v>100</v>
      </c>
      <c r="D162" s="138" t="s">
        <v>1014</v>
      </c>
      <c r="E162" s="281" t="s">
        <v>535</v>
      </c>
      <c r="F162" s="282">
        <v>46290</v>
      </c>
      <c r="G162" s="283" t="s">
        <v>103</v>
      </c>
      <c r="H162" s="283">
        <v>84</v>
      </c>
      <c r="I162" s="284">
        <v>53580.49</v>
      </c>
      <c r="J162" s="284">
        <v>4500761.3899999997</v>
      </c>
      <c r="K162" s="283" t="s">
        <v>103</v>
      </c>
      <c r="L162" s="287">
        <v>8.9999999999999993E-3</v>
      </c>
    </row>
    <row r="163" spans="1:12" ht="15.75" thickBot="1" x14ac:dyDescent="0.3">
      <c r="A163" s="286" t="s">
        <v>112</v>
      </c>
      <c r="B163" s="281" t="s">
        <v>1012</v>
      </c>
      <c r="C163" s="281" t="s">
        <v>100</v>
      </c>
      <c r="D163" s="138" t="s">
        <v>1013</v>
      </c>
      <c r="E163" s="281" t="s">
        <v>535</v>
      </c>
      <c r="F163" s="282">
        <v>46290</v>
      </c>
      <c r="G163" s="283" t="s">
        <v>103</v>
      </c>
      <c r="H163" s="283">
        <v>7</v>
      </c>
      <c r="I163" s="284">
        <v>53580.49</v>
      </c>
      <c r="J163" s="284">
        <v>375063.45</v>
      </c>
      <c r="K163" s="283" t="s">
        <v>103</v>
      </c>
      <c r="L163" s="287">
        <v>6.9999999999999999E-4</v>
      </c>
    </row>
    <row r="164" spans="1:12" ht="15.75" thickBot="1" x14ac:dyDescent="0.3">
      <c r="A164" s="286" t="s">
        <v>112</v>
      </c>
      <c r="B164" s="281" t="s">
        <v>1012</v>
      </c>
      <c r="C164" s="281" t="s">
        <v>108</v>
      </c>
      <c r="D164" s="138" t="s">
        <v>1015</v>
      </c>
      <c r="E164" s="281" t="s">
        <v>165</v>
      </c>
      <c r="F164" s="282">
        <v>46290</v>
      </c>
      <c r="G164" s="283" t="s">
        <v>103</v>
      </c>
      <c r="H164" s="283">
        <v>53</v>
      </c>
      <c r="I164" s="284">
        <v>53580.49</v>
      </c>
      <c r="J164" s="284">
        <v>2839766.11</v>
      </c>
      <c r="K164" s="283" t="s">
        <v>103</v>
      </c>
      <c r="L164" s="287">
        <v>1.03E-2</v>
      </c>
    </row>
    <row r="165" spans="1:12" ht="15.75" thickBot="1" x14ac:dyDescent="0.3">
      <c r="A165" s="286" t="s">
        <v>112</v>
      </c>
      <c r="B165" s="281" t="s">
        <v>1012</v>
      </c>
      <c r="C165" s="281" t="s">
        <v>1294</v>
      </c>
      <c r="D165" s="138" t="s">
        <v>1145</v>
      </c>
      <c r="E165" s="281" t="s">
        <v>771</v>
      </c>
      <c r="F165" s="282">
        <v>46290</v>
      </c>
      <c r="G165" s="283" t="s">
        <v>103</v>
      </c>
      <c r="H165" s="283">
        <v>3</v>
      </c>
      <c r="I165" s="284">
        <v>53580.49</v>
      </c>
      <c r="J165" s="284">
        <v>160741.48000000001</v>
      </c>
      <c r="K165" s="283" t="s">
        <v>103</v>
      </c>
      <c r="L165" s="287">
        <v>2.2000000000000001E-3</v>
      </c>
    </row>
    <row r="166" spans="1:12" ht="15.75" thickBot="1" x14ac:dyDescent="0.3">
      <c r="A166" s="286" t="s">
        <v>112</v>
      </c>
      <c r="B166" s="281" t="s">
        <v>761</v>
      </c>
      <c r="C166" s="281" t="s">
        <v>453</v>
      </c>
      <c r="D166" s="138" t="s">
        <v>927</v>
      </c>
      <c r="E166" s="281" t="s">
        <v>165</v>
      </c>
      <c r="F166" s="282">
        <v>46181</v>
      </c>
      <c r="G166" s="283" t="s">
        <v>103</v>
      </c>
      <c r="H166" s="283">
        <v>1</v>
      </c>
      <c r="I166" s="284">
        <v>55583.78</v>
      </c>
      <c r="J166" s="284">
        <v>55583.78</v>
      </c>
      <c r="K166" s="283" t="s">
        <v>103</v>
      </c>
      <c r="L166" s="287">
        <v>1.3100000000000001E-2</v>
      </c>
    </row>
    <row r="167" spans="1:12" ht="15.75" thickBot="1" x14ac:dyDescent="0.3">
      <c r="A167" s="286" t="s">
        <v>112</v>
      </c>
      <c r="B167" s="281" t="s">
        <v>761</v>
      </c>
      <c r="C167" s="281" t="s">
        <v>100</v>
      </c>
      <c r="D167" s="138" t="s">
        <v>927</v>
      </c>
      <c r="E167" s="281" t="s">
        <v>786</v>
      </c>
      <c r="F167" s="282">
        <v>46181</v>
      </c>
      <c r="G167" s="283" t="s">
        <v>103</v>
      </c>
      <c r="H167" s="283">
        <v>36</v>
      </c>
      <c r="I167" s="284">
        <v>55632.62</v>
      </c>
      <c r="J167" s="284">
        <v>2002774.15</v>
      </c>
      <c r="K167" s="283" t="s">
        <v>103</v>
      </c>
      <c r="L167" s="287">
        <v>4.0000000000000001E-3</v>
      </c>
    </row>
    <row r="168" spans="1:12" ht="15.75" thickBot="1" x14ac:dyDescent="0.3">
      <c r="A168" s="286" t="s">
        <v>112</v>
      </c>
      <c r="B168" s="281" t="s">
        <v>761</v>
      </c>
      <c r="C168" s="281" t="s">
        <v>108</v>
      </c>
      <c r="D168" s="138" t="s">
        <v>927</v>
      </c>
      <c r="E168" s="281" t="s">
        <v>165</v>
      </c>
      <c r="F168" s="282">
        <v>46181</v>
      </c>
      <c r="G168" s="283" t="s">
        <v>103</v>
      </c>
      <c r="H168" s="283">
        <v>41</v>
      </c>
      <c r="I168" s="284">
        <v>55632.62</v>
      </c>
      <c r="J168" s="284">
        <v>2280937.2200000002</v>
      </c>
      <c r="K168" s="283" t="s">
        <v>103</v>
      </c>
      <c r="L168" s="287">
        <v>8.2000000000000007E-3</v>
      </c>
    </row>
    <row r="169" spans="1:12" ht="15.75" thickBot="1" x14ac:dyDescent="0.3">
      <c r="A169" s="286" t="s">
        <v>112</v>
      </c>
      <c r="B169" s="281" t="s">
        <v>761</v>
      </c>
      <c r="C169" s="281" t="s">
        <v>1064</v>
      </c>
      <c r="D169" s="138" t="s">
        <v>927</v>
      </c>
      <c r="E169" s="281" t="s">
        <v>530</v>
      </c>
      <c r="F169" s="282">
        <v>46181</v>
      </c>
      <c r="G169" s="283" t="s">
        <v>103</v>
      </c>
      <c r="H169" s="283">
        <v>4</v>
      </c>
      <c r="I169" s="284">
        <v>55632.62</v>
      </c>
      <c r="J169" s="284">
        <v>222530.47</v>
      </c>
      <c r="K169" s="283" t="s">
        <v>103</v>
      </c>
      <c r="L169" s="287">
        <v>5.3E-3</v>
      </c>
    </row>
    <row r="170" spans="1:12" ht="15.75" thickBot="1" x14ac:dyDescent="0.3">
      <c r="A170" s="286" t="s">
        <v>112</v>
      </c>
      <c r="B170" s="281" t="s">
        <v>761</v>
      </c>
      <c r="C170" s="281" t="s">
        <v>1294</v>
      </c>
      <c r="D170" s="138" t="s">
        <v>927</v>
      </c>
      <c r="E170" s="281" t="s">
        <v>786</v>
      </c>
      <c r="F170" s="282">
        <v>46181</v>
      </c>
      <c r="G170" s="283" t="s">
        <v>103</v>
      </c>
      <c r="H170" s="283">
        <v>5</v>
      </c>
      <c r="I170" s="284">
        <v>55632.62</v>
      </c>
      <c r="J170" s="284">
        <v>278163.08</v>
      </c>
      <c r="K170" s="283" t="s">
        <v>103</v>
      </c>
      <c r="L170" s="287">
        <v>3.8E-3</v>
      </c>
    </row>
    <row r="171" spans="1:12" ht="15.75" thickBot="1" x14ac:dyDescent="0.3">
      <c r="A171" s="286" t="s">
        <v>112</v>
      </c>
      <c r="B171" s="281" t="s">
        <v>989</v>
      </c>
      <c r="C171" s="281" t="s">
        <v>453</v>
      </c>
      <c r="D171" s="138" t="s">
        <v>1274</v>
      </c>
      <c r="E171" s="281" t="s">
        <v>165</v>
      </c>
      <c r="F171" s="282">
        <v>46234</v>
      </c>
      <c r="G171" s="283" t="s">
        <v>103</v>
      </c>
      <c r="H171" s="283">
        <v>1</v>
      </c>
      <c r="I171" s="284">
        <v>55377.77</v>
      </c>
      <c r="J171" s="284">
        <v>55377.77</v>
      </c>
      <c r="K171" s="283" t="s">
        <v>103</v>
      </c>
      <c r="L171" s="287">
        <v>1.3100000000000001E-2</v>
      </c>
    </row>
    <row r="172" spans="1:12" ht="15.75" thickBot="1" x14ac:dyDescent="0.3">
      <c r="A172" s="286" t="s">
        <v>112</v>
      </c>
      <c r="B172" s="281" t="s">
        <v>989</v>
      </c>
      <c r="C172" s="281" t="s">
        <v>100</v>
      </c>
      <c r="D172" s="138" t="s">
        <v>1275</v>
      </c>
      <c r="E172" s="281" t="s">
        <v>527</v>
      </c>
      <c r="F172" s="282">
        <v>46234</v>
      </c>
      <c r="G172" s="283" t="s">
        <v>103</v>
      </c>
      <c r="H172" s="283">
        <v>10</v>
      </c>
      <c r="I172" s="284">
        <v>55388.25</v>
      </c>
      <c r="J172" s="284">
        <v>553882.47</v>
      </c>
      <c r="K172" s="283" t="s">
        <v>103</v>
      </c>
      <c r="L172" s="287">
        <v>1.1000000000000001E-3</v>
      </c>
    </row>
    <row r="173" spans="1:12" ht="15.75" thickBot="1" x14ac:dyDescent="0.3">
      <c r="A173" s="286" t="s">
        <v>112</v>
      </c>
      <c r="B173" s="281" t="s">
        <v>989</v>
      </c>
      <c r="C173" s="281" t="s">
        <v>100</v>
      </c>
      <c r="D173" s="138" t="s">
        <v>1276</v>
      </c>
      <c r="E173" s="281" t="s">
        <v>527</v>
      </c>
      <c r="F173" s="282">
        <v>46234</v>
      </c>
      <c r="G173" s="283" t="s">
        <v>103</v>
      </c>
      <c r="H173" s="283">
        <v>7</v>
      </c>
      <c r="I173" s="284">
        <v>55388.25</v>
      </c>
      <c r="J173" s="284">
        <v>387717.73</v>
      </c>
      <c r="K173" s="283" t="s">
        <v>103</v>
      </c>
      <c r="L173" s="287">
        <v>8.0000000000000004E-4</v>
      </c>
    </row>
    <row r="174" spans="1:12" ht="15.75" thickBot="1" x14ac:dyDescent="0.3">
      <c r="A174" s="286" t="s">
        <v>112</v>
      </c>
      <c r="B174" s="281" t="s">
        <v>989</v>
      </c>
      <c r="C174" s="281" t="s">
        <v>108</v>
      </c>
      <c r="D174" s="138" t="s">
        <v>1277</v>
      </c>
      <c r="E174" s="281" t="s">
        <v>165</v>
      </c>
      <c r="F174" s="282">
        <v>46234</v>
      </c>
      <c r="G174" s="283" t="s">
        <v>103</v>
      </c>
      <c r="H174" s="283">
        <v>12</v>
      </c>
      <c r="I174" s="284">
        <v>55388.25</v>
      </c>
      <c r="J174" s="284">
        <v>664658.96</v>
      </c>
      <c r="K174" s="283" t="s">
        <v>103</v>
      </c>
      <c r="L174" s="287">
        <v>2.3999999999999998E-3</v>
      </c>
    </row>
    <row r="175" spans="1:12" ht="15.75" thickBot="1" x14ac:dyDescent="0.3">
      <c r="A175" s="286" t="s">
        <v>112</v>
      </c>
      <c r="B175" s="281" t="s">
        <v>989</v>
      </c>
      <c r="C175" s="281" t="s">
        <v>1064</v>
      </c>
      <c r="D175" s="138" t="s">
        <v>1391</v>
      </c>
      <c r="E175" s="281" t="s">
        <v>1689</v>
      </c>
      <c r="F175" s="282">
        <v>46234</v>
      </c>
      <c r="G175" s="283" t="s">
        <v>103</v>
      </c>
      <c r="H175" s="283">
        <v>4</v>
      </c>
      <c r="I175" s="284">
        <v>55388.25</v>
      </c>
      <c r="J175" s="284">
        <v>221552.99</v>
      </c>
      <c r="K175" s="283" t="s">
        <v>103</v>
      </c>
      <c r="L175" s="287">
        <v>5.3E-3</v>
      </c>
    </row>
    <row r="176" spans="1:12" ht="15.75" thickBot="1" x14ac:dyDescent="0.3">
      <c r="A176" s="286" t="s">
        <v>112</v>
      </c>
      <c r="B176" s="281" t="s">
        <v>989</v>
      </c>
      <c r="C176" s="281" t="s">
        <v>999</v>
      </c>
      <c r="D176" s="138" t="s">
        <v>1017</v>
      </c>
      <c r="E176" s="281" t="s">
        <v>165</v>
      </c>
      <c r="F176" s="282">
        <v>46234</v>
      </c>
      <c r="G176" s="283" t="s">
        <v>103</v>
      </c>
      <c r="H176" s="283">
        <v>3</v>
      </c>
      <c r="I176" s="284">
        <v>55388.25</v>
      </c>
      <c r="J176" s="284">
        <v>166164.74</v>
      </c>
      <c r="K176" s="283" t="s">
        <v>103</v>
      </c>
      <c r="L176" s="287">
        <v>5.1999999999999998E-3</v>
      </c>
    </row>
    <row r="177" spans="1:12" ht="15.75" thickBot="1" x14ac:dyDescent="0.3">
      <c r="A177" s="286" t="s">
        <v>112</v>
      </c>
      <c r="B177" s="281" t="s">
        <v>317</v>
      </c>
      <c r="C177" s="281" t="s">
        <v>100</v>
      </c>
      <c r="D177" s="138" t="s">
        <v>318</v>
      </c>
      <c r="E177" s="281" t="s">
        <v>544</v>
      </c>
      <c r="F177" s="282">
        <v>45780</v>
      </c>
      <c r="G177" s="283" t="s">
        <v>103</v>
      </c>
      <c r="H177" s="283">
        <v>22</v>
      </c>
      <c r="I177" s="284">
        <v>73308.94</v>
      </c>
      <c r="J177" s="284">
        <v>1612796.64</v>
      </c>
      <c r="K177" s="283" t="s">
        <v>103</v>
      </c>
      <c r="L177" s="287">
        <v>3.2000000000000002E-3</v>
      </c>
    </row>
    <row r="178" spans="1:12" ht="15.75" thickBot="1" x14ac:dyDescent="0.3">
      <c r="A178" s="286" t="s">
        <v>112</v>
      </c>
      <c r="B178" s="281" t="s">
        <v>353</v>
      </c>
      <c r="C178" s="281" t="s">
        <v>453</v>
      </c>
      <c r="D178" s="138" t="s">
        <v>977</v>
      </c>
      <c r="E178" s="281" t="s">
        <v>524</v>
      </c>
      <c r="F178" s="282">
        <v>46475</v>
      </c>
      <c r="G178" s="283" t="s">
        <v>103</v>
      </c>
      <c r="H178" s="283">
        <v>1</v>
      </c>
      <c r="I178" s="284">
        <v>57094.5</v>
      </c>
      <c r="J178" s="284">
        <v>57094.5</v>
      </c>
      <c r="K178" s="283" t="s">
        <v>103</v>
      </c>
      <c r="L178" s="287">
        <v>1.35E-2</v>
      </c>
    </row>
    <row r="179" spans="1:12" ht="15.75" thickBot="1" x14ac:dyDescent="0.3">
      <c r="A179" s="286" t="s">
        <v>112</v>
      </c>
      <c r="B179" s="281" t="s">
        <v>353</v>
      </c>
      <c r="C179" s="281" t="s">
        <v>453</v>
      </c>
      <c r="D179" s="138" t="s">
        <v>1163</v>
      </c>
      <c r="E179" s="281" t="s">
        <v>165</v>
      </c>
      <c r="F179" s="282">
        <v>46127</v>
      </c>
      <c r="G179" s="283" t="s">
        <v>103</v>
      </c>
      <c r="H179" s="283">
        <v>1</v>
      </c>
      <c r="I179" s="284">
        <v>56438.75</v>
      </c>
      <c r="J179" s="284">
        <v>56438.75</v>
      </c>
      <c r="K179" s="283" t="s">
        <v>103</v>
      </c>
      <c r="L179" s="287">
        <v>1.3299999999999999E-2</v>
      </c>
    </row>
    <row r="180" spans="1:12" ht="15.75" thickBot="1" x14ac:dyDescent="0.3">
      <c r="A180" s="286" t="s">
        <v>112</v>
      </c>
      <c r="B180" s="281" t="s">
        <v>353</v>
      </c>
      <c r="C180" s="281" t="s">
        <v>100</v>
      </c>
      <c r="D180" s="138" t="s">
        <v>978</v>
      </c>
      <c r="E180" s="281" t="s">
        <v>979</v>
      </c>
      <c r="F180" s="282">
        <v>46562</v>
      </c>
      <c r="G180" s="283" t="s">
        <v>103</v>
      </c>
      <c r="H180" s="283">
        <v>42</v>
      </c>
      <c r="I180" s="284">
        <v>55805.2</v>
      </c>
      <c r="J180" s="284">
        <v>2343818.2599999998</v>
      </c>
      <c r="K180" s="283" t="s">
        <v>103</v>
      </c>
      <c r="L180" s="287">
        <v>4.7000000000000002E-3</v>
      </c>
    </row>
    <row r="181" spans="1:12" ht="15.75" thickBot="1" x14ac:dyDescent="0.3">
      <c r="A181" s="286" t="s">
        <v>112</v>
      </c>
      <c r="B181" s="281" t="s">
        <v>353</v>
      </c>
      <c r="C181" s="281" t="s">
        <v>100</v>
      </c>
      <c r="D181" s="138" t="s">
        <v>872</v>
      </c>
      <c r="E181" s="281" t="s">
        <v>786</v>
      </c>
      <c r="F181" s="282">
        <v>46127</v>
      </c>
      <c r="G181" s="283" t="s">
        <v>103</v>
      </c>
      <c r="H181" s="283">
        <v>31</v>
      </c>
      <c r="I181" s="284">
        <v>56492.08</v>
      </c>
      <c r="J181" s="284">
        <v>1751254.35</v>
      </c>
      <c r="K181" s="283" t="s">
        <v>103</v>
      </c>
      <c r="L181" s="287">
        <v>3.5000000000000001E-3</v>
      </c>
    </row>
    <row r="182" spans="1:12" ht="15.75" thickBot="1" x14ac:dyDescent="0.3">
      <c r="A182" s="286" t="s">
        <v>112</v>
      </c>
      <c r="B182" s="281" t="s">
        <v>353</v>
      </c>
      <c r="C182" s="281" t="s">
        <v>100</v>
      </c>
      <c r="D182" s="138" t="s">
        <v>977</v>
      </c>
      <c r="E182" s="281" t="s">
        <v>1124</v>
      </c>
      <c r="F182" s="282">
        <v>46475</v>
      </c>
      <c r="G182" s="283" t="s">
        <v>103</v>
      </c>
      <c r="H182" s="283">
        <v>21</v>
      </c>
      <c r="I182" s="284">
        <v>57226.44</v>
      </c>
      <c r="J182" s="284">
        <v>1201755.26</v>
      </c>
      <c r="K182" s="283" t="s">
        <v>103</v>
      </c>
      <c r="L182" s="287">
        <v>2.3999999999999998E-3</v>
      </c>
    </row>
    <row r="183" spans="1:12" ht="15.75" thickBot="1" x14ac:dyDescent="0.3">
      <c r="A183" s="286" t="s">
        <v>112</v>
      </c>
      <c r="B183" s="281" t="s">
        <v>353</v>
      </c>
      <c r="C183" s="281" t="s">
        <v>100</v>
      </c>
      <c r="D183" s="138" t="s">
        <v>924</v>
      </c>
      <c r="E183" s="281" t="s">
        <v>786</v>
      </c>
      <c r="F183" s="282">
        <v>46127</v>
      </c>
      <c r="G183" s="283" t="s">
        <v>103</v>
      </c>
      <c r="H183" s="283">
        <v>5</v>
      </c>
      <c r="I183" s="284">
        <v>56492.08</v>
      </c>
      <c r="J183" s="284">
        <v>282460.38</v>
      </c>
      <c r="K183" s="283" t="s">
        <v>103</v>
      </c>
      <c r="L183" s="287">
        <v>5.9999999999999995E-4</v>
      </c>
    </row>
    <row r="184" spans="1:12" ht="15.75" thickBot="1" x14ac:dyDescent="0.3">
      <c r="A184" s="286" t="s">
        <v>112</v>
      </c>
      <c r="B184" s="281" t="s">
        <v>353</v>
      </c>
      <c r="C184" s="281" t="s">
        <v>108</v>
      </c>
      <c r="D184" s="138" t="s">
        <v>978</v>
      </c>
      <c r="E184" s="281" t="s">
        <v>540</v>
      </c>
      <c r="F184" s="282">
        <v>46562</v>
      </c>
      <c r="G184" s="283" t="s">
        <v>103</v>
      </c>
      <c r="H184" s="283">
        <v>54</v>
      </c>
      <c r="I184" s="284">
        <v>55805.2</v>
      </c>
      <c r="J184" s="284">
        <v>3013480.62</v>
      </c>
      <c r="K184" s="283" t="s">
        <v>103</v>
      </c>
      <c r="L184" s="287">
        <v>1.09E-2</v>
      </c>
    </row>
    <row r="185" spans="1:12" ht="15.75" thickBot="1" x14ac:dyDescent="0.3">
      <c r="A185" s="286" t="s">
        <v>112</v>
      </c>
      <c r="B185" s="281" t="s">
        <v>353</v>
      </c>
      <c r="C185" s="281" t="s">
        <v>108</v>
      </c>
      <c r="D185" s="138" t="s">
        <v>873</v>
      </c>
      <c r="E185" s="281" t="s">
        <v>165</v>
      </c>
      <c r="F185" s="282">
        <v>46127</v>
      </c>
      <c r="G185" s="283" t="s">
        <v>103</v>
      </c>
      <c r="H185" s="283">
        <v>37</v>
      </c>
      <c r="I185" s="284">
        <v>56492.08</v>
      </c>
      <c r="J185" s="284">
        <v>2090206.81</v>
      </c>
      <c r="K185" s="283" t="s">
        <v>103</v>
      </c>
      <c r="L185" s="287">
        <v>7.6E-3</v>
      </c>
    </row>
    <row r="186" spans="1:12" ht="15.75" thickBot="1" x14ac:dyDescent="0.3">
      <c r="A186" s="286" t="s">
        <v>112</v>
      </c>
      <c r="B186" s="281" t="s">
        <v>353</v>
      </c>
      <c r="C186" s="281" t="s">
        <v>350</v>
      </c>
      <c r="D186" s="138" t="s">
        <v>978</v>
      </c>
      <c r="E186" s="281" t="s">
        <v>911</v>
      </c>
      <c r="F186" s="282">
        <v>46562</v>
      </c>
      <c r="G186" s="283" t="s">
        <v>103</v>
      </c>
      <c r="H186" s="283">
        <v>44</v>
      </c>
      <c r="I186" s="284">
        <v>55805.2</v>
      </c>
      <c r="J186" s="284">
        <v>2455428.65</v>
      </c>
      <c r="K186" s="283" t="s">
        <v>103</v>
      </c>
      <c r="L186" s="287">
        <v>9.7999999999999997E-3</v>
      </c>
    </row>
    <row r="187" spans="1:12" ht="15.75" thickBot="1" x14ac:dyDescent="0.3">
      <c r="A187" s="286" t="s">
        <v>112</v>
      </c>
      <c r="B187" s="281" t="s">
        <v>353</v>
      </c>
      <c r="C187" s="281" t="s">
        <v>350</v>
      </c>
      <c r="D187" s="138" t="s">
        <v>977</v>
      </c>
      <c r="E187" s="281" t="s">
        <v>601</v>
      </c>
      <c r="F187" s="282">
        <v>46475</v>
      </c>
      <c r="G187" s="283" t="s">
        <v>103</v>
      </c>
      <c r="H187" s="283">
        <v>38</v>
      </c>
      <c r="I187" s="284">
        <v>57226.44</v>
      </c>
      <c r="J187" s="284">
        <v>2174604.75</v>
      </c>
      <c r="K187" s="283" t="s">
        <v>103</v>
      </c>
      <c r="L187" s="287">
        <v>8.6999999999999994E-3</v>
      </c>
    </row>
    <row r="188" spans="1:12" ht="15.75" thickBot="1" x14ac:dyDescent="0.3">
      <c r="A188" s="286" t="s">
        <v>112</v>
      </c>
      <c r="B188" s="281" t="s">
        <v>353</v>
      </c>
      <c r="C188" s="281" t="s">
        <v>1064</v>
      </c>
      <c r="D188" s="138" t="s">
        <v>977</v>
      </c>
      <c r="E188" s="281" t="s">
        <v>538</v>
      </c>
      <c r="F188" s="282">
        <v>46475</v>
      </c>
      <c r="G188" s="283" t="s">
        <v>103</v>
      </c>
      <c r="H188" s="283">
        <v>13</v>
      </c>
      <c r="I188" s="284">
        <v>57226.44</v>
      </c>
      <c r="J188" s="284">
        <v>743943.73</v>
      </c>
      <c r="K188" s="283" t="s">
        <v>103</v>
      </c>
      <c r="L188" s="287">
        <v>1.77E-2</v>
      </c>
    </row>
    <row r="189" spans="1:12" ht="15.75" thickBot="1" x14ac:dyDescent="0.3">
      <c r="A189" s="286" t="s">
        <v>112</v>
      </c>
      <c r="B189" s="281" t="s">
        <v>353</v>
      </c>
      <c r="C189" s="281" t="s">
        <v>1064</v>
      </c>
      <c r="D189" s="138" t="s">
        <v>1392</v>
      </c>
      <c r="E189" s="281" t="s">
        <v>786</v>
      </c>
      <c r="F189" s="282">
        <v>46127</v>
      </c>
      <c r="G189" s="283" t="s">
        <v>103</v>
      </c>
      <c r="H189" s="283">
        <v>3</v>
      </c>
      <c r="I189" s="284">
        <v>56492.08</v>
      </c>
      <c r="J189" s="284">
        <v>169476.23</v>
      </c>
      <c r="K189" s="283" t="s">
        <v>103</v>
      </c>
      <c r="L189" s="287">
        <v>4.0000000000000001E-3</v>
      </c>
    </row>
    <row r="190" spans="1:12" ht="15.75" thickBot="1" x14ac:dyDescent="0.3">
      <c r="A190" s="286" t="s">
        <v>112</v>
      </c>
      <c r="B190" s="281" t="s">
        <v>353</v>
      </c>
      <c r="C190" s="281" t="s">
        <v>1064</v>
      </c>
      <c r="D190" s="138" t="s">
        <v>1164</v>
      </c>
      <c r="E190" s="281" t="s">
        <v>786</v>
      </c>
      <c r="F190" s="282">
        <v>46127</v>
      </c>
      <c r="G190" s="283" t="s">
        <v>103</v>
      </c>
      <c r="H190" s="283">
        <v>2</v>
      </c>
      <c r="I190" s="284">
        <v>56492.08</v>
      </c>
      <c r="J190" s="284">
        <v>112984.15</v>
      </c>
      <c r="K190" s="283" t="s">
        <v>103</v>
      </c>
      <c r="L190" s="287">
        <v>2.7000000000000001E-3</v>
      </c>
    </row>
    <row r="191" spans="1:12" ht="15.75" thickBot="1" x14ac:dyDescent="0.3">
      <c r="A191" s="286" t="s">
        <v>112</v>
      </c>
      <c r="B191" s="281" t="s">
        <v>353</v>
      </c>
      <c r="C191" s="281" t="s">
        <v>999</v>
      </c>
      <c r="D191" s="138" t="s">
        <v>977</v>
      </c>
      <c r="E191" s="281" t="s">
        <v>165</v>
      </c>
      <c r="F191" s="282">
        <v>46475</v>
      </c>
      <c r="G191" s="283" t="s">
        <v>103</v>
      </c>
      <c r="H191" s="283">
        <v>7</v>
      </c>
      <c r="I191" s="284">
        <v>57226.44</v>
      </c>
      <c r="J191" s="284">
        <v>400585.09</v>
      </c>
      <c r="K191" s="283" t="s">
        <v>103</v>
      </c>
      <c r="L191" s="287">
        <v>1.26E-2</v>
      </c>
    </row>
    <row r="192" spans="1:12" ht="15.75" thickBot="1" x14ac:dyDescent="0.3">
      <c r="A192" s="286" t="s">
        <v>112</v>
      </c>
      <c r="B192" s="281" t="s">
        <v>353</v>
      </c>
      <c r="C192" s="281" t="s">
        <v>999</v>
      </c>
      <c r="D192" s="138" t="s">
        <v>1146</v>
      </c>
      <c r="E192" s="281" t="s">
        <v>165</v>
      </c>
      <c r="F192" s="282">
        <v>46127</v>
      </c>
      <c r="G192" s="283" t="s">
        <v>103</v>
      </c>
      <c r="H192" s="283">
        <v>4</v>
      </c>
      <c r="I192" s="284">
        <v>56492.08</v>
      </c>
      <c r="J192" s="284">
        <v>225968.3</v>
      </c>
      <c r="K192" s="283" t="s">
        <v>103</v>
      </c>
      <c r="L192" s="287">
        <v>7.1000000000000004E-3</v>
      </c>
    </row>
    <row r="193" spans="1:12" ht="15.75" thickBot="1" x14ac:dyDescent="0.3">
      <c r="A193" s="286" t="s">
        <v>112</v>
      </c>
      <c r="B193" s="281" t="s">
        <v>1065</v>
      </c>
      <c r="C193" s="281" t="s">
        <v>100</v>
      </c>
      <c r="D193" s="138" t="s">
        <v>1048</v>
      </c>
      <c r="E193" s="281" t="s">
        <v>165</v>
      </c>
      <c r="F193" s="282">
        <v>46332</v>
      </c>
      <c r="G193" s="283" t="s">
        <v>103</v>
      </c>
      <c r="H193" s="283">
        <v>47</v>
      </c>
      <c r="I193" s="284">
        <v>52955.67</v>
      </c>
      <c r="J193" s="284">
        <v>2488916.5499999998</v>
      </c>
      <c r="K193" s="283" t="s">
        <v>103</v>
      </c>
      <c r="L193" s="287">
        <v>5.0000000000000001E-3</v>
      </c>
    </row>
    <row r="194" spans="1:12" ht="15.75" thickBot="1" x14ac:dyDescent="0.3">
      <c r="A194" s="286" t="s">
        <v>112</v>
      </c>
      <c r="B194" s="281" t="s">
        <v>1065</v>
      </c>
      <c r="C194" s="281" t="s">
        <v>108</v>
      </c>
      <c r="D194" s="138" t="s">
        <v>1049</v>
      </c>
      <c r="E194" s="281" t="s">
        <v>165</v>
      </c>
      <c r="F194" s="282">
        <v>46332</v>
      </c>
      <c r="G194" s="283" t="s">
        <v>103</v>
      </c>
      <c r="H194" s="283">
        <v>56</v>
      </c>
      <c r="I194" s="284">
        <v>52955.67</v>
      </c>
      <c r="J194" s="284">
        <v>2965517.59</v>
      </c>
      <c r="K194" s="283" t="s">
        <v>103</v>
      </c>
      <c r="L194" s="287">
        <v>1.0699999999999999E-2</v>
      </c>
    </row>
    <row r="195" spans="1:12" ht="15.75" thickBot="1" x14ac:dyDescent="0.3">
      <c r="A195" s="286" t="s">
        <v>112</v>
      </c>
      <c r="B195" s="281" t="s">
        <v>190</v>
      </c>
      <c r="C195" s="281" t="s">
        <v>100</v>
      </c>
      <c r="D195" s="138" t="s">
        <v>1563</v>
      </c>
      <c r="E195" s="281" t="s">
        <v>530</v>
      </c>
      <c r="F195" s="283" t="s">
        <v>103</v>
      </c>
      <c r="G195" s="283" t="s">
        <v>103</v>
      </c>
      <c r="H195" s="283">
        <v>4</v>
      </c>
      <c r="I195" s="284">
        <v>302487.06</v>
      </c>
      <c r="J195" s="284">
        <v>1209948.25</v>
      </c>
      <c r="K195" s="283" t="s">
        <v>103</v>
      </c>
      <c r="L195" s="287">
        <v>2.3999999999999998E-3</v>
      </c>
    </row>
    <row r="196" spans="1:12" ht="15.75" thickBot="1" x14ac:dyDescent="0.3">
      <c r="A196" s="286" t="s">
        <v>112</v>
      </c>
      <c r="B196" s="281" t="s">
        <v>190</v>
      </c>
      <c r="C196" s="281" t="s">
        <v>108</v>
      </c>
      <c r="D196" s="138" t="s">
        <v>1563</v>
      </c>
      <c r="E196" s="281" t="s">
        <v>165</v>
      </c>
      <c r="F196" s="283" t="s">
        <v>103</v>
      </c>
      <c r="G196" s="283" t="s">
        <v>103</v>
      </c>
      <c r="H196" s="283">
        <v>5</v>
      </c>
      <c r="I196" s="284">
        <v>302487.06</v>
      </c>
      <c r="J196" s="284">
        <v>1512435.32</v>
      </c>
      <c r="K196" s="283" t="s">
        <v>103</v>
      </c>
      <c r="L196" s="287">
        <v>5.4999999999999997E-3</v>
      </c>
    </row>
    <row r="197" spans="1:12" ht="15.75" thickBot="1" x14ac:dyDescent="0.3">
      <c r="A197" s="286" t="s">
        <v>112</v>
      </c>
      <c r="B197" s="281" t="s">
        <v>190</v>
      </c>
      <c r="C197" s="281" t="s">
        <v>350</v>
      </c>
      <c r="D197" s="138" t="s">
        <v>1563</v>
      </c>
      <c r="E197" s="281" t="s">
        <v>165</v>
      </c>
      <c r="F197" s="283" t="s">
        <v>103</v>
      </c>
      <c r="G197" s="283" t="s">
        <v>103</v>
      </c>
      <c r="H197" s="283">
        <v>4</v>
      </c>
      <c r="I197" s="284">
        <v>302487.06</v>
      </c>
      <c r="J197" s="284">
        <v>1209948.25</v>
      </c>
      <c r="K197" s="283" t="s">
        <v>103</v>
      </c>
      <c r="L197" s="287">
        <v>4.7999999999999996E-3</v>
      </c>
    </row>
    <row r="198" spans="1:12" ht="15.75" thickBot="1" x14ac:dyDescent="0.3">
      <c r="A198" s="286" t="s">
        <v>112</v>
      </c>
      <c r="B198" s="281" t="s">
        <v>192</v>
      </c>
      <c r="C198" s="281" t="s">
        <v>885</v>
      </c>
      <c r="D198" s="138" t="s">
        <v>1520</v>
      </c>
      <c r="E198" s="281" t="s">
        <v>1521</v>
      </c>
      <c r="F198" s="282">
        <v>46475</v>
      </c>
      <c r="G198" s="283" t="s">
        <v>103</v>
      </c>
      <c r="H198" s="283">
        <v>240</v>
      </c>
      <c r="I198" s="284">
        <v>50423.77</v>
      </c>
      <c r="J198" s="284">
        <v>12101704.880000001</v>
      </c>
      <c r="K198" s="283" t="s">
        <v>103</v>
      </c>
      <c r="L198" s="287">
        <v>0.12280000000000001</v>
      </c>
    </row>
    <row r="199" spans="1:12" ht="15.75" thickBot="1" x14ac:dyDescent="0.3">
      <c r="A199" s="286" t="s">
        <v>112</v>
      </c>
      <c r="B199" s="281" t="s">
        <v>192</v>
      </c>
      <c r="C199" s="281" t="s">
        <v>885</v>
      </c>
      <c r="D199" s="138" t="s">
        <v>1234</v>
      </c>
      <c r="E199" s="281" t="s">
        <v>582</v>
      </c>
      <c r="F199" s="282">
        <v>46020</v>
      </c>
      <c r="G199" s="283" t="s">
        <v>103</v>
      </c>
      <c r="H199" s="283">
        <v>134</v>
      </c>
      <c r="I199" s="284">
        <v>79704.84</v>
      </c>
      <c r="J199" s="284">
        <v>10680448.24</v>
      </c>
      <c r="K199" s="283" t="s">
        <v>103</v>
      </c>
      <c r="L199" s="287">
        <v>0.10829999999999999</v>
      </c>
    </row>
    <row r="200" spans="1:12" ht="15.75" thickBot="1" x14ac:dyDescent="0.3">
      <c r="A200" s="286" t="s">
        <v>112</v>
      </c>
      <c r="B200" s="281" t="s">
        <v>361</v>
      </c>
      <c r="C200" s="281" t="s">
        <v>453</v>
      </c>
      <c r="D200" s="138" t="s">
        <v>889</v>
      </c>
      <c r="E200" s="281" t="s">
        <v>165</v>
      </c>
      <c r="F200" s="282">
        <v>46152</v>
      </c>
      <c r="G200" s="283" t="s">
        <v>103</v>
      </c>
      <c r="H200" s="283">
        <v>2</v>
      </c>
      <c r="I200" s="284">
        <v>113993.51</v>
      </c>
      <c r="J200" s="284">
        <v>227987.02</v>
      </c>
      <c r="K200" s="283" t="s">
        <v>103</v>
      </c>
      <c r="L200" s="287">
        <v>5.3900000000000003E-2</v>
      </c>
    </row>
    <row r="201" spans="1:12" ht="15.75" thickBot="1" x14ac:dyDescent="0.3">
      <c r="A201" s="286" t="s">
        <v>112</v>
      </c>
      <c r="B201" s="281" t="s">
        <v>361</v>
      </c>
      <c r="C201" s="281" t="s">
        <v>998</v>
      </c>
      <c r="D201" s="138" t="s">
        <v>1053</v>
      </c>
      <c r="E201" s="281" t="s">
        <v>165</v>
      </c>
      <c r="F201" s="282">
        <v>46333</v>
      </c>
      <c r="G201" s="283" t="s">
        <v>103</v>
      </c>
      <c r="H201" s="283">
        <v>4</v>
      </c>
      <c r="I201" s="284">
        <v>106666.56</v>
      </c>
      <c r="J201" s="284">
        <v>426666.22</v>
      </c>
      <c r="K201" s="283" t="s">
        <v>103</v>
      </c>
      <c r="L201" s="287">
        <v>8.9999999999999993E-3</v>
      </c>
    </row>
    <row r="202" spans="1:12" ht="15.75" thickBot="1" x14ac:dyDescent="0.3">
      <c r="A202" s="286" t="s">
        <v>112</v>
      </c>
      <c r="B202" s="281" t="s">
        <v>361</v>
      </c>
      <c r="C202" s="281" t="s">
        <v>100</v>
      </c>
      <c r="D202" s="138" t="s">
        <v>889</v>
      </c>
      <c r="E202" s="281" t="s">
        <v>943</v>
      </c>
      <c r="F202" s="282">
        <v>46152</v>
      </c>
      <c r="G202" s="283" t="s">
        <v>103</v>
      </c>
      <c r="H202" s="283">
        <v>52</v>
      </c>
      <c r="I202" s="284">
        <v>113976.1</v>
      </c>
      <c r="J202" s="284">
        <v>5926757.29</v>
      </c>
      <c r="K202" s="283" t="s">
        <v>103</v>
      </c>
      <c r="L202" s="287">
        <v>1.18E-2</v>
      </c>
    </row>
    <row r="203" spans="1:12" ht="15.75" thickBot="1" x14ac:dyDescent="0.3">
      <c r="A203" s="286" t="s">
        <v>112</v>
      </c>
      <c r="B203" s="281" t="s">
        <v>361</v>
      </c>
      <c r="C203" s="281" t="s">
        <v>100</v>
      </c>
      <c r="D203" s="138" t="s">
        <v>473</v>
      </c>
      <c r="E203" s="281" t="s">
        <v>534</v>
      </c>
      <c r="F203" s="282">
        <v>45984</v>
      </c>
      <c r="G203" s="283" t="s">
        <v>103</v>
      </c>
      <c r="H203" s="283">
        <v>17</v>
      </c>
      <c r="I203" s="284">
        <v>139221.89000000001</v>
      </c>
      <c r="J203" s="284">
        <v>2366772.13</v>
      </c>
      <c r="K203" s="283" t="s">
        <v>103</v>
      </c>
      <c r="L203" s="287">
        <v>4.7000000000000002E-3</v>
      </c>
    </row>
    <row r="204" spans="1:12" ht="15.75" thickBot="1" x14ac:dyDescent="0.3">
      <c r="A204" s="286" t="s">
        <v>112</v>
      </c>
      <c r="B204" s="281" t="s">
        <v>361</v>
      </c>
      <c r="C204" s="281" t="s">
        <v>100</v>
      </c>
      <c r="D204" s="138" t="s">
        <v>1053</v>
      </c>
      <c r="E204" s="281" t="s">
        <v>1125</v>
      </c>
      <c r="F204" s="282">
        <v>46333</v>
      </c>
      <c r="G204" s="283" t="s">
        <v>103</v>
      </c>
      <c r="H204" s="283">
        <v>12</v>
      </c>
      <c r="I204" s="284">
        <v>106666.55</v>
      </c>
      <c r="J204" s="284">
        <v>1279998.6499999999</v>
      </c>
      <c r="K204" s="283" t="s">
        <v>103</v>
      </c>
      <c r="L204" s="287">
        <v>2.5000000000000001E-3</v>
      </c>
    </row>
    <row r="205" spans="1:12" ht="15.75" thickBot="1" x14ac:dyDescent="0.3">
      <c r="A205" s="286" t="s">
        <v>112</v>
      </c>
      <c r="B205" s="281" t="s">
        <v>361</v>
      </c>
      <c r="C205" s="281" t="s">
        <v>108</v>
      </c>
      <c r="D205" s="138" t="s">
        <v>889</v>
      </c>
      <c r="E205" s="281" t="s">
        <v>165</v>
      </c>
      <c r="F205" s="282">
        <v>46152</v>
      </c>
      <c r="G205" s="283" t="s">
        <v>103</v>
      </c>
      <c r="H205" s="283">
        <v>24</v>
      </c>
      <c r="I205" s="284">
        <v>113976.1</v>
      </c>
      <c r="J205" s="284">
        <v>2735426.45</v>
      </c>
      <c r="K205" s="283" t="s">
        <v>103</v>
      </c>
      <c r="L205" s="287">
        <v>9.9000000000000008E-3</v>
      </c>
    </row>
    <row r="206" spans="1:12" ht="15.75" thickBot="1" x14ac:dyDescent="0.3">
      <c r="A206" s="286" t="s">
        <v>112</v>
      </c>
      <c r="B206" s="281" t="s">
        <v>361</v>
      </c>
      <c r="C206" s="281" t="s">
        <v>108</v>
      </c>
      <c r="D206" s="138" t="s">
        <v>473</v>
      </c>
      <c r="E206" s="281" t="s">
        <v>538</v>
      </c>
      <c r="F206" s="282">
        <v>45984</v>
      </c>
      <c r="G206" s="283" t="s">
        <v>103</v>
      </c>
      <c r="H206" s="283">
        <v>13</v>
      </c>
      <c r="I206" s="284">
        <v>139221.89000000001</v>
      </c>
      <c r="J206" s="284">
        <v>1809884.57</v>
      </c>
      <c r="K206" s="283" t="s">
        <v>103</v>
      </c>
      <c r="L206" s="287">
        <v>6.4999999999999997E-3</v>
      </c>
    </row>
    <row r="207" spans="1:12" ht="15.75" thickBot="1" x14ac:dyDescent="0.3">
      <c r="A207" s="286" t="s">
        <v>112</v>
      </c>
      <c r="B207" s="281" t="s">
        <v>361</v>
      </c>
      <c r="C207" s="281" t="s">
        <v>350</v>
      </c>
      <c r="D207" s="138" t="s">
        <v>889</v>
      </c>
      <c r="E207" s="281" t="s">
        <v>890</v>
      </c>
      <c r="F207" s="282">
        <v>46152</v>
      </c>
      <c r="G207" s="283" t="s">
        <v>103</v>
      </c>
      <c r="H207" s="283">
        <v>118</v>
      </c>
      <c r="I207" s="284">
        <v>113976.1</v>
      </c>
      <c r="J207" s="284">
        <v>13449180.02</v>
      </c>
      <c r="K207" s="283" t="s">
        <v>103</v>
      </c>
      <c r="L207" s="287">
        <v>5.3699999999999998E-2</v>
      </c>
    </row>
    <row r="208" spans="1:12" ht="15.75" thickBot="1" x14ac:dyDescent="0.3">
      <c r="A208" s="286" t="s">
        <v>112</v>
      </c>
      <c r="B208" s="281" t="s">
        <v>361</v>
      </c>
      <c r="C208" s="281" t="s">
        <v>350</v>
      </c>
      <c r="D208" s="138" t="s">
        <v>473</v>
      </c>
      <c r="E208" s="281" t="s">
        <v>536</v>
      </c>
      <c r="F208" s="282">
        <v>45984</v>
      </c>
      <c r="G208" s="283" t="s">
        <v>103</v>
      </c>
      <c r="H208" s="283">
        <v>41</v>
      </c>
      <c r="I208" s="284">
        <v>139221.89000000001</v>
      </c>
      <c r="J208" s="284">
        <v>5708097.4699999997</v>
      </c>
      <c r="K208" s="283" t="s">
        <v>103</v>
      </c>
      <c r="L208" s="287">
        <v>2.2800000000000001E-2</v>
      </c>
    </row>
    <row r="209" spans="1:12" ht="15.75" thickBot="1" x14ac:dyDescent="0.3">
      <c r="A209" s="286" t="s">
        <v>112</v>
      </c>
      <c r="B209" s="281" t="s">
        <v>361</v>
      </c>
      <c r="C209" s="281" t="s">
        <v>350</v>
      </c>
      <c r="D209" s="138" t="s">
        <v>1053</v>
      </c>
      <c r="E209" s="281" t="s">
        <v>165</v>
      </c>
      <c r="F209" s="282">
        <v>46333</v>
      </c>
      <c r="G209" s="283" t="s">
        <v>103</v>
      </c>
      <c r="H209" s="283">
        <v>21</v>
      </c>
      <c r="I209" s="284">
        <v>106666.55</v>
      </c>
      <c r="J209" s="284">
        <v>2239997.64</v>
      </c>
      <c r="K209" s="283" t="s">
        <v>103</v>
      </c>
      <c r="L209" s="287">
        <v>8.8999999999999999E-3</v>
      </c>
    </row>
    <row r="210" spans="1:12" ht="15.75" thickBot="1" x14ac:dyDescent="0.3">
      <c r="A210" s="286" t="s">
        <v>112</v>
      </c>
      <c r="B210" s="281" t="s">
        <v>361</v>
      </c>
      <c r="C210" s="281" t="s">
        <v>1064</v>
      </c>
      <c r="D210" s="138" t="s">
        <v>889</v>
      </c>
      <c r="E210" s="281" t="s">
        <v>529</v>
      </c>
      <c r="F210" s="282">
        <v>46152</v>
      </c>
      <c r="G210" s="283" t="s">
        <v>103</v>
      </c>
      <c r="H210" s="283">
        <v>10</v>
      </c>
      <c r="I210" s="284">
        <v>113976.1</v>
      </c>
      <c r="J210" s="284">
        <v>1139761.02</v>
      </c>
      <c r="K210" s="283" t="s">
        <v>103</v>
      </c>
      <c r="L210" s="287">
        <v>2.7099999999999999E-2</v>
      </c>
    </row>
    <row r="211" spans="1:12" ht="15.75" thickBot="1" x14ac:dyDescent="0.3">
      <c r="A211" s="286" t="s">
        <v>112</v>
      </c>
      <c r="B211" s="281" t="s">
        <v>361</v>
      </c>
      <c r="C211" s="281" t="s">
        <v>1064</v>
      </c>
      <c r="D211" s="138" t="s">
        <v>473</v>
      </c>
      <c r="E211" s="281" t="s">
        <v>771</v>
      </c>
      <c r="F211" s="282">
        <v>45984</v>
      </c>
      <c r="G211" s="283" t="s">
        <v>103</v>
      </c>
      <c r="H211" s="283">
        <v>3</v>
      </c>
      <c r="I211" s="284">
        <v>139221.89000000001</v>
      </c>
      <c r="J211" s="284">
        <v>417665.67</v>
      </c>
      <c r="K211" s="283" t="s">
        <v>103</v>
      </c>
      <c r="L211" s="287">
        <v>9.9000000000000008E-3</v>
      </c>
    </row>
    <row r="212" spans="1:12" ht="15.75" thickBot="1" x14ac:dyDescent="0.3">
      <c r="A212" s="286" t="s">
        <v>112</v>
      </c>
      <c r="B212" s="281" t="s">
        <v>361</v>
      </c>
      <c r="C212" s="281" t="s">
        <v>1294</v>
      </c>
      <c r="D212" s="138" t="s">
        <v>473</v>
      </c>
      <c r="E212" s="281" t="s">
        <v>528</v>
      </c>
      <c r="F212" s="282">
        <v>45984</v>
      </c>
      <c r="G212" s="283" t="s">
        <v>103</v>
      </c>
      <c r="H212" s="283">
        <v>8</v>
      </c>
      <c r="I212" s="284">
        <v>139221.89000000001</v>
      </c>
      <c r="J212" s="284">
        <v>1113775.1200000001</v>
      </c>
      <c r="K212" s="283" t="s">
        <v>103</v>
      </c>
      <c r="L212" s="287">
        <v>1.52E-2</v>
      </c>
    </row>
    <row r="213" spans="1:12" ht="15.75" thickBot="1" x14ac:dyDescent="0.3">
      <c r="A213" s="286" t="s">
        <v>112</v>
      </c>
      <c r="B213" s="281" t="s">
        <v>361</v>
      </c>
      <c r="C213" s="281" t="s">
        <v>999</v>
      </c>
      <c r="D213" s="138" t="s">
        <v>1053</v>
      </c>
      <c r="E213" s="281" t="s">
        <v>165</v>
      </c>
      <c r="F213" s="282">
        <v>46333</v>
      </c>
      <c r="G213" s="283" t="s">
        <v>103</v>
      </c>
      <c r="H213" s="283">
        <v>4</v>
      </c>
      <c r="I213" s="284">
        <v>106666.56</v>
      </c>
      <c r="J213" s="284">
        <v>426666.22</v>
      </c>
      <c r="K213" s="283" t="s">
        <v>103</v>
      </c>
      <c r="L213" s="287">
        <v>1.34E-2</v>
      </c>
    </row>
    <row r="214" spans="1:12" ht="15.75" thickBot="1" x14ac:dyDescent="0.3">
      <c r="A214" s="286" t="s">
        <v>112</v>
      </c>
      <c r="B214" s="281" t="s">
        <v>361</v>
      </c>
      <c r="C214" s="281" t="s">
        <v>999</v>
      </c>
      <c r="D214" s="138" t="s">
        <v>473</v>
      </c>
      <c r="E214" s="281" t="s">
        <v>165</v>
      </c>
      <c r="F214" s="282">
        <v>45984</v>
      </c>
      <c r="G214" s="283" t="s">
        <v>103</v>
      </c>
      <c r="H214" s="283">
        <v>2</v>
      </c>
      <c r="I214" s="284">
        <v>139221.89000000001</v>
      </c>
      <c r="J214" s="284">
        <v>278443.78000000003</v>
      </c>
      <c r="K214" s="283" t="s">
        <v>103</v>
      </c>
      <c r="L214" s="287">
        <v>8.8000000000000005E-3</v>
      </c>
    </row>
    <row r="215" spans="1:12" ht="15.75" thickBot="1" x14ac:dyDescent="0.3">
      <c r="A215" s="286" t="s">
        <v>112</v>
      </c>
      <c r="B215" s="281" t="s">
        <v>764</v>
      </c>
      <c r="C215" s="281" t="s">
        <v>453</v>
      </c>
      <c r="D215" s="138" t="s">
        <v>765</v>
      </c>
      <c r="E215" s="281" t="s">
        <v>524</v>
      </c>
      <c r="F215" s="282">
        <v>45939</v>
      </c>
      <c r="G215" s="283" t="s">
        <v>103</v>
      </c>
      <c r="H215" s="283">
        <v>1</v>
      </c>
      <c r="I215" s="284">
        <v>61705.85</v>
      </c>
      <c r="J215" s="284">
        <v>61705.85</v>
      </c>
      <c r="K215" s="283" t="s">
        <v>103</v>
      </c>
      <c r="L215" s="287">
        <v>1.46E-2</v>
      </c>
    </row>
    <row r="216" spans="1:12" ht="15.75" thickBot="1" x14ac:dyDescent="0.3">
      <c r="A216" s="286" t="s">
        <v>112</v>
      </c>
      <c r="B216" s="281" t="s">
        <v>764</v>
      </c>
      <c r="C216" s="281" t="s">
        <v>100</v>
      </c>
      <c r="D216" s="138" t="s">
        <v>765</v>
      </c>
      <c r="E216" s="281" t="s">
        <v>530</v>
      </c>
      <c r="F216" s="282">
        <v>45939</v>
      </c>
      <c r="G216" s="283" t="s">
        <v>103</v>
      </c>
      <c r="H216" s="283">
        <v>4</v>
      </c>
      <c r="I216" s="284">
        <v>61709.16</v>
      </c>
      <c r="J216" s="284">
        <v>246836.62</v>
      </c>
      <c r="K216" s="283" t="s">
        <v>103</v>
      </c>
      <c r="L216" s="287">
        <v>5.0000000000000001E-4</v>
      </c>
    </row>
    <row r="217" spans="1:12" ht="15.75" thickBot="1" x14ac:dyDescent="0.3">
      <c r="A217" s="286" t="s">
        <v>112</v>
      </c>
      <c r="B217" s="281" t="s">
        <v>764</v>
      </c>
      <c r="C217" s="281" t="s">
        <v>108</v>
      </c>
      <c r="D217" s="138" t="s">
        <v>765</v>
      </c>
      <c r="E217" s="281" t="s">
        <v>542</v>
      </c>
      <c r="F217" s="282">
        <v>45939</v>
      </c>
      <c r="G217" s="283" t="s">
        <v>103</v>
      </c>
      <c r="H217" s="283">
        <v>16</v>
      </c>
      <c r="I217" s="284">
        <v>61709.15</v>
      </c>
      <c r="J217" s="284">
        <v>987346.47</v>
      </c>
      <c r="K217" s="283" t="s">
        <v>103</v>
      </c>
      <c r="L217" s="287">
        <v>3.5999999999999999E-3</v>
      </c>
    </row>
    <row r="218" spans="1:12" ht="15.75" thickBot="1" x14ac:dyDescent="0.3">
      <c r="A218" s="286" t="s">
        <v>112</v>
      </c>
      <c r="B218" s="281" t="s">
        <v>764</v>
      </c>
      <c r="C218" s="281" t="s">
        <v>350</v>
      </c>
      <c r="D218" s="138" t="s">
        <v>765</v>
      </c>
      <c r="E218" s="281" t="s">
        <v>543</v>
      </c>
      <c r="F218" s="282">
        <v>45939</v>
      </c>
      <c r="G218" s="283" t="s">
        <v>103</v>
      </c>
      <c r="H218" s="283">
        <v>34</v>
      </c>
      <c r="I218" s="284">
        <v>61709.15</v>
      </c>
      <c r="J218" s="284">
        <v>2098111.2400000002</v>
      </c>
      <c r="K218" s="283" t="s">
        <v>103</v>
      </c>
      <c r="L218" s="287">
        <v>8.3999999999999995E-3</v>
      </c>
    </row>
    <row r="219" spans="1:12" ht="15.75" thickBot="1" x14ac:dyDescent="0.3">
      <c r="A219" s="286" t="s">
        <v>112</v>
      </c>
      <c r="B219" s="281" t="s">
        <v>764</v>
      </c>
      <c r="C219" s="281" t="s">
        <v>1064</v>
      </c>
      <c r="D219" s="138" t="s">
        <v>765</v>
      </c>
      <c r="E219" s="281" t="s">
        <v>523</v>
      </c>
      <c r="F219" s="282">
        <v>45939</v>
      </c>
      <c r="G219" s="283" t="s">
        <v>103</v>
      </c>
      <c r="H219" s="283">
        <v>2</v>
      </c>
      <c r="I219" s="284">
        <v>61709.16</v>
      </c>
      <c r="J219" s="284">
        <v>123418.31</v>
      </c>
      <c r="K219" s="283" t="s">
        <v>103</v>
      </c>
      <c r="L219" s="287">
        <v>2.8999999999999998E-3</v>
      </c>
    </row>
    <row r="220" spans="1:12" ht="15.75" thickBot="1" x14ac:dyDescent="0.3">
      <c r="A220" s="286" t="s">
        <v>112</v>
      </c>
      <c r="B220" s="281" t="s">
        <v>764</v>
      </c>
      <c r="C220" s="281" t="s">
        <v>999</v>
      </c>
      <c r="D220" s="138" t="s">
        <v>765</v>
      </c>
      <c r="E220" s="281" t="s">
        <v>165</v>
      </c>
      <c r="F220" s="282">
        <v>45939</v>
      </c>
      <c r="G220" s="283" t="s">
        <v>103</v>
      </c>
      <c r="H220" s="283">
        <v>2</v>
      </c>
      <c r="I220" s="284">
        <v>61709.16</v>
      </c>
      <c r="J220" s="284">
        <v>123418.31</v>
      </c>
      <c r="K220" s="283" t="s">
        <v>103</v>
      </c>
      <c r="L220" s="287">
        <v>3.8999999999999998E-3</v>
      </c>
    </row>
    <row r="221" spans="1:12" ht="15.75" thickBot="1" x14ac:dyDescent="0.3">
      <c r="A221" s="286" t="s">
        <v>113</v>
      </c>
      <c r="B221" s="281" t="s">
        <v>114</v>
      </c>
      <c r="C221" s="281" t="s">
        <v>245</v>
      </c>
      <c r="D221" s="138" t="s">
        <v>116</v>
      </c>
      <c r="E221" s="281" t="s">
        <v>547</v>
      </c>
      <c r="F221" s="282">
        <v>46251</v>
      </c>
      <c r="G221" s="283" t="s">
        <v>103</v>
      </c>
      <c r="H221" s="283">
        <v>6</v>
      </c>
      <c r="I221" s="284">
        <v>161476.04999999999</v>
      </c>
      <c r="J221" s="284">
        <v>1684.5</v>
      </c>
      <c r="K221" s="284">
        <v>968856.29</v>
      </c>
      <c r="L221" s="287">
        <v>7.9000000000000001E-2</v>
      </c>
    </row>
    <row r="222" spans="1:12" ht="15.75" thickBot="1" x14ac:dyDescent="0.3">
      <c r="A222" s="286" t="s">
        <v>113</v>
      </c>
      <c r="B222" s="281" t="s">
        <v>114</v>
      </c>
      <c r="C222" s="281" t="s">
        <v>245</v>
      </c>
      <c r="D222" s="138" t="s">
        <v>177</v>
      </c>
      <c r="E222" s="281" t="s">
        <v>547</v>
      </c>
      <c r="F222" s="282">
        <v>45792</v>
      </c>
      <c r="G222" s="283" t="s">
        <v>103</v>
      </c>
      <c r="H222" s="283">
        <v>6</v>
      </c>
      <c r="I222" s="284">
        <v>180269.05</v>
      </c>
      <c r="J222" s="284">
        <v>179.04</v>
      </c>
      <c r="K222" s="284">
        <v>1081614.32</v>
      </c>
      <c r="L222" s="287">
        <v>8.8200000000000001E-2</v>
      </c>
    </row>
    <row r="223" spans="1:12" ht="15.75" thickBot="1" x14ac:dyDescent="0.3">
      <c r="A223" s="286" t="s">
        <v>113</v>
      </c>
      <c r="B223" s="281" t="s">
        <v>114</v>
      </c>
      <c r="C223" s="281" t="s">
        <v>245</v>
      </c>
      <c r="D223" s="138" t="s">
        <v>313</v>
      </c>
      <c r="E223" s="281" t="s">
        <v>165</v>
      </c>
      <c r="F223" s="282">
        <v>46524</v>
      </c>
      <c r="G223" s="283" t="s">
        <v>103</v>
      </c>
      <c r="H223" s="283">
        <v>0</v>
      </c>
      <c r="I223" s="284">
        <v>154179.64000000001</v>
      </c>
      <c r="J223" s="284">
        <v>0</v>
      </c>
      <c r="K223" s="284">
        <v>0</v>
      </c>
      <c r="L223" s="287">
        <v>0</v>
      </c>
    </row>
    <row r="224" spans="1:12" ht="15.75" thickBot="1" x14ac:dyDescent="0.3">
      <c r="A224" s="286" t="s">
        <v>113</v>
      </c>
      <c r="B224" s="281" t="s">
        <v>114</v>
      </c>
      <c r="C224" s="281" t="s">
        <v>245</v>
      </c>
      <c r="D224" s="138" t="s">
        <v>438</v>
      </c>
      <c r="E224" s="281" t="s">
        <v>768</v>
      </c>
      <c r="F224" s="282">
        <v>48442</v>
      </c>
      <c r="G224" s="283" t="s">
        <v>103</v>
      </c>
      <c r="H224" s="283">
        <v>3</v>
      </c>
      <c r="I224" s="284">
        <v>106054.96</v>
      </c>
      <c r="J224" s="284">
        <v>-5.76</v>
      </c>
      <c r="K224" s="284">
        <v>318164.88</v>
      </c>
      <c r="L224" s="287">
        <v>2.5899999999999999E-2</v>
      </c>
    </row>
    <row r="225" spans="1:12" ht="15.75" thickBot="1" x14ac:dyDescent="0.3">
      <c r="A225" s="286" t="s">
        <v>113</v>
      </c>
      <c r="B225" s="281" t="s">
        <v>114</v>
      </c>
      <c r="C225" s="281" t="s">
        <v>245</v>
      </c>
      <c r="D225" s="138" t="s">
        <v>180</v>
      </c>
      <c r="E225" s="281" t="s">
        <v>546</v>
      </c>
      <c r="F225" s="282">
        <v>47710</v>
      </c>
      <c r="G225" s="283" t="s">
        <v>103</v>
      </c>
      <c r="H225" s="283">
        <v>-7</v>
      </c>
      <c r="I225" s="284">
        <v>123007.3</v>
      </c>
      <c r="J225" s="284">
        <v>-1252.23</v>
      </c>
      <c r="K225" s="284">
        <v>-861051.09</v>
      </c>
      <c r="L225" s="287">
        <v>-7.0199999999999999E-2</v>
      </c>
    </row>
    <row r="226" spans="1:12" ht="15.75" thickBot="1" x14ac:dyDescent="0.3">
      <c r="A226" s="286" t="s">
        <v>113</v>
      </c>
      <c r="B226" s="281" t="s">
        <v>114</v>
      </c>
      <c r="C226" s="281" t="s">
        <v>245</v>
      </c>
      <c r="D226" s="138" t="s">
        <v>183</v>
      </c>
      <c r="E226" s="281" t="s">
        <v>1564</v>
      </c>
      <c r="F226" s="282">
        <v>49444</v>
      </c>
      <c r="G226" s="283" t="s">
        <v>103</v>
      </c>
      <c r="H226" s="283">
        <v>9</v>
      </c>
      <c r="I226" s="284">
        <v>87261.56</v>
      </c>
      <c r="J226" s="284">
        <v>-1845.54</v>
      </c>
      <c r="K226" s="284">
        <v>785354.01</v>
      </c>
      <c r="L226" s="287">
        <v>6.4000000000000001E-2</v>
      </c>
    </row>
    <row r="227" spans="1:12" ht="15.75" thickBot="1" x14ac:dyDescent="0.3">
      <c r="A227" s="286" t="s">
        <v>113</v>
      </c>
      <c r="B227" s="281" t="s">
        <v>114</v>
      </c>
      <c r="C227" s="281" t="s">
        <v>245</v>
      </c>
      <c r="D227" s="138" t="s">
        <v>179</v>
      </c>
      <c r="E227" s="281" t="s">
        <v>812</v>
      </c>
      <c r="F227" s="282">
        <v>46980</v>
      </c>
      <c r="G227" s="283" t="s">
        <v>103</v>
      </c>
      <c r="H227" s="283">
        <v>-14</v>
      </c>
      <c r="I227" s="284">
        <v>141265.32999999999</v>
      </c>
      <c r="J227" s="284">
        <v>-3619.98</v>
      </c>
      <c r="K227" s="284">
        <v>-1977714.59</v>
      </c>
      <c r="L227" s="287">
        <v>-0.16120000000000001</v>
      </c>
    </row>
    <row r="228" spans="1:12" ht="15.75" thickBot="1" x14ac:dyDescent="0.3">
      <c r="A228" s="286" t="s">
        <v>113</v>
      </c>
      <c r="B228" s="281" t="s">
        <v>114</v>
      </c>
      <c r="C228" s="281" t="s">
        <v>453</v>
      </c>
      <c r="D228" s="138" t="s">
        <v>179</v>
      </c>
      <c r="E228" s="281" t="s">
        <v>548</v>
      </c>
      <c r="F228" s="282">
        <v>46980</v>
      </c>
      <c r="G228" s="283" t="s">
        <v>103</v>
      </c>
      <c r="H228" s="283">
        <v>-1</v>
      </c>
      <c r="I228" s="284">
        <v>141265.32999999999</v>
      </c>
      <c r="J228" s="284">
        <v>-258.57</v>
      </c>
      <c r="K228" s="284">
        <v>-141265.32999999999</v>
      </c>
      <c r="L228" s="287">
        <v>-3.3399999999999999E-2</v>
      </c>
    </row>
    <row r="229" spans="1:12" ht="15.75" thickBot="1" x14ac:dyDescent="0.3">
      <c r="A229" s="286" t="s">
        <v>113</v>
      </c>
      <c r="B229" s="281" t="s">
        <v>114</v>
      </c>
      <c r="C229" s="281" t="s">
        <v>920</v>
      </c>
      <c r="D229" s="138" t="s">
        <v>184</v>
      </c>
      <c r="E229" s="281" t="s">
        <v>1690</v>
      </c>
      <c r="F229" s="282">
        <v>51363</v>
      </c>
      <c r="G229" s="283" t="s">
        <v>103</v>
      </c>
      <c r="H229" s="283">
        <v>-53</v>
      </c>
      <c r="I229" s="284">
        <v>60634.92</v>
      </c>
      <c r="J229" s="284">
        <v>16998.16</v>
      </c>
      <c r="K229" s="284">
        <v>-3213650.58</v>
      </c>
      <c r="L229" s="287">
        <v>-2.6200000000000001E-2</v>
      </c>
    </row>
    <row r="230" spans="1:12" ht="15.75" thickBot="1" x14ac:dyDescent="0.3">
      <c r="A230" s="286" t="s">
        <v>113</v>
      </c>
      <c r="B230" s="281" t="s">
        <v>114</v>
      </c>
      <c r="C230" s="281" t="s">
        <v>920</v>
      </c>
      <c r="D230" s="138" t="s">
        <v>183</v>
      </c>
      <c r="E230" s="281" t="s">
        <v>1691</v>
      </c>
      <c r="F230" s="282">
        <v>49444</v>
      </c>
      <c r="G230" s="283" t="s">
        <v>103</v>
      </c>
      <c r="H230" s="283">
        <v>-68</v>
      </c>
      <c r="I230" s="284">
        <v>87261.56</v>
      </c>
      <c r="J230" s="284">
        <v>13944.08</v>
      </c>
      <c r="K230" s="284">
        <v>-5933785.8399999999</v>
      </c>
      <c r="L230" s="287">
        <v>-4.8300000000000003E-2</v>
      </c>
    </row>
    <row r="231" spans="1:12" ht="15.75" thickBot="1" x14ac:dyDescent="0.3">
      <c r="A231" s="286" t="s">
        <v>113</v>
      </c>
      <c r="B231" s="281" t="s">
        <v>114</v>
      </c>
      <c r="C231" s="281" t="s">
        <v>920</v>
      </c>
      <c r="D231" s="138" t="s">
        <v>438</v>
      </c>
      <c r="E231" s="281" t="s">
        <v>1692</v>
      </c>
      <c r="F231" s="282">
        <v>48442</v>
      </c>
      <c r="G231" s="283" t="s">
        <v>103</v>
      </c>
      <c r="H231" s="283">
        <v>-93</v>
      </c>
      <c r="I231" s="284">
        <v>106054.96</v>
      </c>
      <c r="J231" s="284">
        <v>178.56</v>
      </c>
      <c r="K231" s="284">
        <v>-9863111.2699999996</v>
      </c>
      <c r="L231" s="287">
        <v>-8.0299999999999996E-2</v>
      </c>
    </row>
    <row r="232" spans="1:12" ht="15.75" thickBot="1" x14ac:dyDescent="0.3">
      <c r="A232" s="286" t="s">
        <v>113</v>
      </c>
      <c r="B232" s="281" t="s">
        <v>114</v>
      </c>
      <c r="C232" s="281" t="s">
        <v>920</v>
      </c>
      <c r="D232" s="138" t="s">
        <v>466</v>
      </c>
      <c r="E232" s="281" t="s">
        <v>772</v>
      </c>
      <c r="F232" s="282">
        <v>46024</v>
      </c>
      <c r="G232" s="283" t="s">
        <v>103</v>
      </c>
      <c r="H232" s="283">
        <v>1</v>
      </c>
      <c r="I232" s="284">
        <v>90693.91</v>
      </c>
      <c r="J232" s="284">
        <v>-6.61</v>
      </c>
      <c r="K232" s="284">
        <v>90693.91</v>
      </c>
      <c r="L232" s="287">
        <v>6.9999999999999999E-4</v>
      </c>
    </row>
    <row r="233" spans="1:12" ht="15.75" thickBot="1" x14ac:dyDescent="0.3">
      <c r="A233" s="286" t="s">
        <v>113</v>
      </c>
      <c r="B233" s="281" t="s">
        <v>114</v>
      </c>
      <c r="C233" s="281" t="s">
        <v>920</v>
      </c>
      <c r="D233" s="138" t="s">
        <v>143</v>
      </c>
      <c r="E233" s="281" t="s">
        <v>1596</v>
      </c>
      <c r="F233" s="282">
        <v>46391</v>
      </c>
      <c r="G233" s="283" t="s">
        <v>103</v>
      </c>
      <c r="H233" s="283">
        <v>5</v>
      </c>
      <c r="I233" s="284">
        <v>79797.279999999999</v>
      </c>
      <c r="J233" s="284">
        <v>-70.55</v>
      </c>
      <c r="K233" s="284">
        <v>398986.4</v>
      </c>
      <c r="L233" s="287">
        <v>3.2000000000000002E-3</v>
      </c>
    </row>
    <row r="234" spans="1:12" ht="15.75" thickBot="1" x14ac:dyDescent="0.3">
      <c r="A234" s="286" t="s">
        <v>113</v>
      </c>
      <c r="B234" s="281" t="s">
        <v>114</v>
      </c>
      <c r="C234" s="281" t="s">
        <v>920</v>
      </c>
      <c r="D234" s="138" t="s">
        <v>1523</v>
      </c>
      <c r="E234" s="281" t="s">
        <v>1452</v>
      </c>
      <c r="F234" s="282">
        <v>45779</v>
      </c>
      <c r="G234" s="283" t="s">
        <v>103</v>
      </c>
      <c r="H234" s="283">
        <v>1</v>
      </c>
      <c r="I234" s="284">
        <v>58123.06</v>
      </c>
      <c r="J234" s="284">
        <v>-574.64</v>
      </c>
      <c r="K234" s="284">
        <v>58123.06</v>
      </c>
      <c r="L234" s="287">
        <v>5.0000000000000001E-4</v>
      </c>
    </row>
    <row r="235" spans="1:12" ht="15.75" thickBot="1" x14ac:dyDescent="0.3">
      <c r="A235" s="286" t="s">
        <v>113</v>
      </c>
      <c r="B235" s="281" t="s">
        <v>114</v>
      </c>
      <c r="C235" s="281" t="s">
        <v>920</v>
      </c>
      <c r="D235" s="138" t="s">
        <v>177</v>
      </c>
      <c r="E235" s="281" t="s">
        <v>1693</v>
      </c>
      <c r="F235" s="282">
        <v>45792</v>
      </c>
      <c r="G235" s="283" t="s">
        <v>103</v>
      </c>
      <c r="H235" s="283">
        <v>-109</v>
      </c>
      <c r="I235" s="284">
        <v>180269.05</v>
      </c>
      <c r="J235" s="284">
        <v>-3252.56</v>
      </c>
      <c r="K235" s="284">
        <v>-19649326.82</v>
      </c>
      <c r="L235" s="287">
        <v>-0.16</v>
      </c>
    </row>
    <row r="236" spans="1:12" ht="15.75" thickBot="1" x14ac:dyDescent="0.3">
      <c r="A236" s="286" t="s">
        <v>113</v>
      </c>
      <c r="B236" s="281" t="s">
        <v>114</v>
      </c>
      <c r="C236" s="281" t="s">
        <v>920</v>
      </c>
      <c r="D236" s="138" t="s">
        <v>201</v>
      </c>
      <c r="E236" s="281" t="s">
        <v>1393</v>
      </c>
      <c r="F236" s="282">
        <v>47120</v>
      </c>
      <c r="G236" s="283" t="s">
        <v>103</v>
      </c>
      <c r="H236" s="283">
        <v>-50</v>
      </c>
      <c r="I236" s="284">
        <v>61699.14</v>
      </c>
      <c r="J236" s="284">
        <v>-8738.5</v>
      </c>
      <c r="K236" s="284">
        <v>-3084957</v>
      </c>
      <c r="L236" s="287">
        <v>-2.5100000000000001E-2</v>
      </c>
    </row>
    <row r="237" spans="1:12" ht="15.75" thickBot="1" x14ac:dyDescent="0.3">
      <c r="A237" s="286" t="s">
        <v>113</v>
      </c>
      <c r="B237" s="281" t="s">
        <v>114</v>
      </c>
      <c r="C237" s="281" t="s">
        <v>920</v>
      </c>
      <c r="D237" s="138" t="s">
        <v>116</v>
      </c>
      <c r="E237" s="281" t="s">
        <v>1694</v>
      </c>
      <c r="F237" s="282">
        <v>46251</v>
      </c>
      <c r="G237" s="283" t="s">
        <v>103</v>
      </c>
      <c r="H237" s="283">
        <v>-35</v>
      </c>
      <c r="I237" s="284">
        <v>161476.04999999999</v>
      </c>
      <c r="J237" s="284">
        <v>-9826.25</v>
      </c>
      <c r="K237" s="284">
        <v>-5651661.7000000002</v>
      </c>
      <c r="L237" s="287">
        <v>-4.5999999999999999E-2</v>
      </c>
    </row>
    <row r="238" spans="1:12" ht="15.75" thickBot="1" x14ac:dyDescent="0.3">
      <c r="A238" s="286" t="s">
        <v>113</v>
      </c>
      <c r="B238" s="281" t="s">
        <v>114</v>
      </c>
      <c r="C238" s="281" t="s">
        <v>920</v>
      </c>
      <c r="D238" s="138" t="s">
        <v>313</v>
      </c>
      <c r="E238" s="281" t="s">
        <v>1695</v>
      </c>
      <c r="F238" s="282">
        <v>46524</v>
      </c>
      <c r="G238" s="283" t="s">
        <v>103</v>
      </c>
      <c r="H238" s="283">
        <v>-49</v>
      </c>
      <c r="I238" s="284">
        <v>154179.64000000001</v>
      </c>
      <c r="J238" s="284">
        <v>-11527.25</v>
      </c>
      <c r="K238" s="284">
        <v>-7554802.1699999999</v>
      </c>
      <c r="L238" s="287">
        <v>-6.1499999999999999E-2</v>
      </c>
    </row>
    <row r="239" spans="1:12" ht="15.75" thickBot="1" x14ac:dyDescent="0.3">
      <c r="A239" s="286" t="s">
        <v>113</v>
      </c>
      <c r="B239" s="281" t="s">
        <v>114</v>
      </c>
      <c r="C239" s="281" t="s">
        <v>920</v>
      </c>
      <c r="D239" s="138" t="s">
        <v>179</v>
      </c>
      <c r="E239" s="281" t="s">
        <v>1696</v>
      </c>
      <c r="F239" s="282">
        <v>46980</v>
      </c>
      <c r="G239" s="283" t="s">
        <v>103</v>
      </c>
      <c r="H239" s="283">
        <v>-55</v>
      </c>
      <c r="I239" s="284">
        <v>141265.32999999999</v>
      </c>
      <c r="J239" s="284">
        <v>-14221.35</v>
      </c>
      <c r="K239" s="284">
        <v>-7769593.0300000003</v>
      </c>
      <c r="L239" s="287">
        <v>-6.3299999999999995E-2</v>
      </c>
    </row>
    <row r="240" spans="1:12" ht="15.75" thickBot="1" x14ac:dyDescent="0.3">
      <c r="A240" s="286" t="s">
        <v>113</v>
      </c>
      <c r="B240" s="281" t="s">
        <v>114</v>
      </c>
      <c r="C240" s="281" t="s">
        <v>920</v>
      </c>
      <c r="D240" s="138" t="s">
        <v>1218</v>
      </c>
      <c r="E240" s="281" t="s">
        <v>1697</v>
      </c>
      <c r="F240" s="282">
        <v>47253</v>
      </c>
      <c r="G240" s="283" t="s">
        <v>103</v>
      </c>
      <c r="H240" s="283">
        <v>-84</v>
      </c>
      <c r="I240" s="284">
        <v>134492.67000000001</v>
      </c>
      <c r="J240" s="284">
        <v>-18880.68</v>
      </c>
      <c r="K240" s="284">
        <v>-11297384.6</v>
      </c>
      <c r="L240" s="287">
        <v>-9.1999999999999998E-2</v>
      </c>
    </row>
    <row r="241" spans="1:12" ht="15.75" thickBot="1" x14ac:dyDescent="0.3">
      <c r="A241" s="286" t="s">
        <v>113</v>
      </c>
      <c r="B241" s="281" t="s">
        <v>114</v>
      </c>
      <c r="C241" s="281" t="s">
        <v>920</v>
      </c>
      <c r="D241" s="138" t="s">
        <v>180</v>
      </c>
      <c r="E241" s="281" t="s">
        <v>1698</v>
      </c>
      <c r="F241" s="282">
        <v>47710</v>
      </c>
      <c r="G241" s="283" t="s">
        <v>103</v>
      </c>
      <c r="H241" s="283">
        <v>-197</v>
      </c>
      <c r="I241" s="284">
        <v>123007.3</v>
      </c>
      <c r="J241" s="284">
        <v>-35241.33</v>
      </c>
      <c r="K241" s="284">
        <v>-24232437.84</v>
      </c>
      <c r="L241" s="287">
        <v>-0.19739999999999999</v>
      </c>
    </row>
    <row r="242" spans="1:12" ht="15.75" thickBot="1" x14ac:dyDescent="0.3">
      <c r="A242" s="286" t="s">
        <v>113</v>
      </c>
      <c r="B242" s="281" t="s">
        <v>114</v>
      </c>
      <c r="C242" s="281" t="s">
        <v>998</v>
      </c>
      <c r="D242" s="138" t="s">
        <v>183</v>
      </c>
      <c r="E242" s="281" t="s">
        <v>1597</v>
      </c>
      <c r="F242" s="282">
        <v>49444</v>
      </c>
      <c r="G242" s="283" t="s">
        <v>103</v>
      </c>
      <c r="H242" s="283">
        <v>-41</v>
      </c>
      <c r="I242" s="284">
        <v>87261.56</v>
      </c>
      <c r="J242" s="284">
        <v>8407.4599999999991</v>
      </c>
      <c r="K242" s="284">
        <v>-3577723.82</v>
      </c>
      <c r="L242" s="287">
        <v>-7.51E-2</v>
      </c>
    </row>
    <row r="243" spans="1:12" ht="15.75" thickBot="1" x14ac:dyDescent="0.3">
      <c r="A243" s="286" t="s">
        <v>113</v>
      </c>
      <c r="B243" s="281" t="s">
        <v>114</v>
      </c>
      <c r="C243" s="281" t="s">
        <v>998</v>
      </c>
      <c r="D243" s="138" t="s">
        <v>184</v>
      </c>
      <c r="E243" s="281" t="s">
        <v>1699</v>
      </c>
      <c r="F243" s="282">
        <v>51363</v>
      </c>
      <c r="G243" s="283" t="s">
        <v>103</v>
      </c>
      <c r="H243" s="283">
        <v>-20</v>
      </c>
      <c r="I243" s="284">
        <v>60634.92</v>
      </c>
      <c r="J243" s="284">
        <v>6414.4</v>
      </c>
      <c r="K243" s="284">
        <v>-1212698.33</v>
      </c>
      <c r="L243" s="287">
        <v>-2.5399999999999999E-2</v>
      </c>
    </row>
    <row r="244" spans="1:12" ht="15.75" thickBot="1" x14ac:dyDescent="0.3">
      <c r="A244" s="286" t="s">
        <v>113</v>
      </c>
      <c r="B244" s="281" t="s">
        <v>114</v>
      </c>
      <c r="C244" s="281" t="s">
        <v>998</v>
      </c>
      <c r="D244" s="138" t="s">
        <v>438</v>
      </c>
      <c r="E244" s="281" t="s">
        <v>1700</v>
      </c>
      <c r="F244" s="282">
        <v>48442</v>
      </c>
      <c r="G244" s="283" t="s">
        <v>103</v>
      </c>
      <c r="H244" s="283">
        <v>-43</v>
      </c>
      <c r="I244" s="284">
        <v>106054.96</v>
      </c>
      <c r="J244" s="284">
        <v>82.56</v>
      </c>
      <c r="K244" s="284">
        <v>-4560363.28</v>
      </c>
      <c r="L244" s="287">
        <v>-9.5699999999999993E-2</v>
      </c>
    </row>
    <row r="245" spans="1:12" ht="15.75" thickBot="1" x14ac:dyDescent="0.3">
      <c r="A245" s="286" t="s">
        <v>113</v>
      </c>
      <c r="B245" s="281" t="s">
        <v>114</v>
      </c>
      <c r="C245" s="281" t="s">
        <v>998</v>
      </c>
      <c r="D245" s="138" t="s">
        <v>143</v>
      </c>
      <c r="E245" s="281" t="s">
        <v>1452</v>
      </c>
      <c r="F245" s="282">
        <v>46391</v>
      </c>
      <c r="G245" s="283" t="s">
        <v>103</v>
      </c>
      <c r="H245" s="283">
        <v>1</v>
      </c>
      <c r="I245" s="284">
        <v>79797.279999999999</v>
      </c>
      <c r="J245" s="284">
        <v>-14.11</v>
      </c>
      <c r="K245" s="284">
        <v>79797.279999999999</v>
      </c>
      <c r="L245" s="287">
        <v>1.6999999999999999E-3</v>
      </c>
    </row>
    <row r="246" spans="1:12" ht="15.75" thickBot="1" x14ac:dyDescent="0.3">
      <c r="A246" s="286" t="s">
        <v>113</v>
      </c>
      <c r="B246" s="281" t="s">
        <v>114</v>
      </c>
      <c r="C246" s="281" t="s">
        <v>998</v>
      </c>
      <c r="D246" s="138" t="s">
        <v>1523</v>
      </c>
      <c r="E246" s="281" t="s">
        <v>1452</v>
      </c>
      <c r="F246" s="282">
        <v>45779</v>
      </c>
      <c r="G246" s="283" t="s">
        <v>103</v>
      </c>
      <c r="H246" s="283">
        <v>1</v>
      </c>
      <c r="I246" s="284">
        <v>58123.06</v>
      </c>
      <c r="J246" s="284">
        <v>-574.64</v>
      </c>
      <c r="K246" s="284">
        <v>58123.06</v>
      </c>
      <c r="L246" s="287">
        <v>1.1999999999999999E-3</v>
      </c>
    </row>
    <row r="247" spans="1:12" ht="15.75" thickBot="1" x14ac:dyDescent="0.3">
      <c r="A247" s="286" t="s">
        <v>113</v>
      </c>
      <c r="B247" s="281" t="s">
        <v>114</v>
      </c>
      <c r="C247" s="281" t="s">
        <v>998</v>
      </c>
      <c r="D247" s="138" t="s">
        <v>177</v>
      </c>
      <c r="E247" s="281" t="s">
        <v>1701</v>
      </c>
      <c r="F247" s="282">
        <v>45792</v>
      </c>
      <c r="G247" s="283" t="s">
        <v>103</v>
      </c>
      <c r="H247" s="283">
        <v>-44</v>
      </c>
      <c r="I247" s="284">
        <v>180269.05</v>
      </c>
      <c r="J247" s="284">
        <v>-1312.96</v>
      </c>
      <c r="K247" s="284">
        <v>-7931838.3499999996</v>
      </c>
      <c r="L247" s="287">
        <v>-0.16639999999999999</v>
      </c>
    </row>
    <row r="248" spans="1:12" ht="15.75" thickBot="1" x14ac:dyDescent="0.3">
      <c r="A248" s="286" t="s">
        <v>113</v>
      </c>
      <c r="B248" s="281" t="s">
        <v>114</v>
      </c>
      <c r="C248" s="281" t="s">
        <v>998</v>
      </c>
      <c r="D248" s="138" t="s">
        <v>201</v>
      </c>
      <c r="E248" s="281" t="s">
        <v>1394</v>
      </c>
      <c r="F248" s="282">
        <v>47120</v>
      </c>
      <c r="G248" s="283" t="s">
        <v>103</v>
      </c>
      <c r="H248" s="283">
        <v>-12</v>
      </c>
      <c r="I248" s="284">
        <v>61699.14</v>
      </c>
      <c r="J248" s="284">
        <v>-2097.2399999999998</v>
      </c>
      <c r="K248" s="284">
        <v>-740389.68</v>
      </c>
      <c r="L248" s="287">
        <v>-1.55E-2</v>
      </c>
    </row>
    <row r="249" spans="1:12" ht="15.75" thickBot="1" x14ac:dyDescent="0.3">
      <c r="A249" s="286" t="s">
        <v>113</v>
      </c>
      <c r="B249" s="281" t="s">
        <v>114</v>
      </c>
      <c r="C249" s="281" t="s">
        <v>998</v>
      </c>
      <c r="D249" s="138" t="s">
        <v>116</v>
      </c>
      <c r="E249" s="281" t="s">
        <v>812</v>
      </c>
      <c r="F249" s="282">
        <v>46251</v>
      </c>
      <c r="G249" s="283" t="s">
        <v>103</v>
      </c>
      <c r="H249" s="283">
        <v>-14</v>
      </c>
      <c r="I249" s="284">
        <v>161476.04999999999</v>
      </c>
      <c r="J249" s="284">
        <v>-3930.5</v>
      </c>
      <c r="K249" s="284">
        <v>-2260664.6800000002</v>
      </c>
      <c r="L249" s="287">
        <v>-4.7399999999999998E-2</v>
      </c>
    </row>
    <row r="250" spans="1:12" ht="15.75" thickBot="1" x14ac:dyDescent="0.3">
      <c r="A250" s="286" t="s">
        <v>113</v>
      </c>
      <c r="B250" s="281" t="s">
        <v>114</v>
      </c>
      <c r="C250" s="281" t="s">
        <v>998</v>
      </c>
      <c r="D250" s="138" t="s">
        <v>313</v>
      </c>
      <c r="E250" s="281" t="s">
        <v>1702</v>
      </c>
      <c r="F250" s="282">
        <v>46524</v>
      </c>
      <c r="G250" s="283" t="s">
        <v>103</v>
      </c>
      <c r="H250" s="283">
        <v>-18</v>
      </c>
      <c r="I250" s="284">
        <v>154179.64000000001</v>
      </c>
      <c r="J250" s="284">
        <v>-4234.5</v>
      </c>
      <c r="K250" s="284">
        <v>-2775233.45</v>
      </c>
      <c r="L250" s="287">
        <v>-5.8200000000000002E-2</v>
      </c>
    </row>
    <row r="251" spans="1:12" ht="15.75" thickBot="1" x14ac:dyDescent="0.3">
      <c r="A251" s="286" t="s">
        <v>113</v>
      </c>
      <c r="B251" s="281" t="s">
        <v>114</v>
      </c>
      <c r="C251" s="281" t="s">
        <v>998</v>
      </c>
      <c r="D251" s="138" t="s">
        <v>179</v>
      </c>
      <c r="E251" s="281" t="s">
        <v>1526</v>
      </c>
      <c r="F251" s="282">
        <v>46980</v>
      </c>
      <c r="G251" s="283" t="s">
        <v>103</v>
      </c>
      <c r="H251" s="283">
        <v>-25</v>
      </c>
      <c r="I251" s="284">
        <v>141265.32999999999</v>
      </c>
      <c r="J251" s="284">
        <v>-6464.25</v>
      </c>
      <c r="K251" s="284">
        <v>-3531633.2</v>
      </c>
      <c r="L251" s="287">
        <v>-7.4099999999999999E-2</v>
      </c>
    </row>
    <row r="252" spans="1:12" ht="15.75" thickBot="1" x14ac:dyDescent="0.3">
      <c r="A252" s="286" t="s">
        <v>113</v>
      </c>
      <c r="B252" s="281" t="s">
        <v>114</v>
      </c>
      <c r="C252" s="281" t="s">
        <v>998</v>
      </c>
      <c r="D252" s="138" t="s">
        <v>1218</v>
      </c>
      <c r="E252" s="281" t="s">
        <v>1703</v>
      </c>
      <c r="F252" s="282">
        <v>47253</v>
      </c>
      <c r="G252" s="283" t="s">
        <v>103</v>
      </c>
      <c r="H252" s="283">
        <v>-39</v>
      </c>
      <c r="I252" s="284">
        <v>134492.67000000001</v>
      </c>
      <c r="J252" s="284">
        <v>-8766.0300000000007</v>
      </c>
      <c r="K252" s="284">
        <v>-5245214.28</v>
      </c>
      <c r="L252" s="287">
        <v>-0.11</v>
      </c>
    </row>
    <row r="253" spans="1:12" ht="15.75" thickBot="1" x14ac:dyDescent="0.3">
      <c r="A253" s="286" t="s">
        <v>113</v>
      </c>
      <c r="B253" s="281" t="s">
        <v>114</v>
      </c>
      <c r="C253" s="281" t="s">
        <v>998</v>
      </c>
      <c r="D253" s="138" t="s">
        <v>180</v>
      </c>
      <c r="E253" s="281" t="s">
        <v>1704</v>
      </c>
      <c r="F253" s="282">
        <v>47710</v>
      </c>
      <c r="G253" s="283" t="s">
        <v>103</v>
      </c>
      <c r="H253" s="283">
        <v>-79</v>
      </c>
      <c r="I253" s="284">
        <v>123007.3</v>
      </c>
      <c r="J253" s="284">
        <v>-14132.31</v>
      </c>
      <c r="K253" s="284">
        <v>-9717576.5999999996</v>
      </c>
      <c r="L253" s="287">
        <v>-0.2039</v>
      </c>
    </row>
    <row r="254" spans="1:12" ht="15.75" thickBot="1" x14ac:dyDescent="0.3">
      <c r="A254" s="286" t="s">
        <v>113</v>
      </c>
      <c r="B254" s="281" t="s">
        <v>114</v>
      </c>
      <c r="C254" s="281" t="s">
        <v>100</v>
      </c>
      <c r="D254" s="138" t="s">
        <v>201</v>
      </c>
      <c r="E254" s="281" t="s">
        <v>1490</v>
      </c>
      <c r="F254" s="282">
        <v>47120</v>
      </c>
      <c r="G254" s="283" t="s">
        <v>103</v>
      </c>
      <c r="H254" s="283">
        <v>20</v>
      </c>
      <c r="I254" s="284">
        <v>61699.14</v>
      </c>
      <c r="J254" s="284">
        <v>3495.4</v>
      </c>
      <c r="K254" s="284">
        <v>1233982.8</v>
      </c>
      <c r="L254" s="287">
        <v>2.5000000000000001E-3</v>
      </c>
    </row>
    <row r="255" spans="1:12" ht="15.75" thickBot="1" x14ac:dyDescent="0.3">
      <c r="A255" s="286" t="s">
        <v>113</v>
      </c>
      <c r="B255" s="281" t="s">
        <v>114</v>
      </c>
      <c r="C255" s="281" t="s">
        <v>100</v>
      </c>
      <c r="D255" s="138" t="s">
        <v>904</v>
      </c>
      <c r="E255" s="281" t="s">
        <v>905</v>
      </c>
      <c r="F255" s="282">
        <v>46204</v>
      </c>
      <c r="G255" s="283" t="s">
        <v>103</v>
      </c>
      <c r="H255" s="283">
        <v>-7</v>
      </c>
      <c r="I255" s="284">
        <v>85025.11</v>
      </c>
      <c r="J255" s="284">
        <v>159.94999999999999</v>
      </c>
      <c r="K255" s="284">
        <v>-595175.77</v>
      </c>
      <c r="L255" s="287">
        <v>-1.1999999999999999E-3</v>
      </c>
    </row>
    <row r="256" spans="1:12" ht="15.75" thickBot="1" x14ac:dyDescent="0.3">
      <c r="A256" s="286" t="s">
        <v>113</v>
      </c>
      <c r="B256" s="281" t="s">
        <v>114</v>
      </c>
      <c r="C256" s="281" t="s">
        <v>100</v>
      </c>
      <c r="D256" s="138" t="s">
        <v>466</v>
      </c>
      <c r="E256" s="281" t="s">
        <v>1705</v>
      </c>
      <c r="F256" s="282">
        <v>46024</v>
      </c>
      <c r="G256" s="283" t="s">
        <v>103</v>
      </c>
      <c r="H256" s="283">
        <v>-3</v>
      </c>
      <c r="I256" s="284">
        <v>90693.91</v>
      </c>
      <c r="J256" s="284">
        <v>19.829999999999998</v>
      </c>
      <c r="K256" s="284">
        <v>-272081.73</v>
      </c>
      <c r="L256" s="287">
        <v>-5.0000000000000001E-4</v>
      </c>
    </row>
    <row r="257" spans="1:12" ht="15.75" thickBot="1" x14ac:dyDescent="0.3">
      <c r="A257" s="286" t="s">
        <v>113</v>
      </c>
      <c r="B257" s="281" t="s">
        <v>114</v>
      </c>
      <c r="C257" s="281" t="s">
        <v>100</v>
      </c>
      <c r="D257" s="138" t="s">
        <v>143</v>
      </c>
      <c r="E257" s="281" t="s">
        <v>976</v>
      </c>
      <c r="F257" s="282">
        <v>46391</v>
      </c>
      <c r="G257" s="283" t="s">
        <v>103</v>
      </c>
      <c r="H257" s="283">
        <v>3</v>
      </c>
      <c r="I257" s="284">
        <v>79797.279999999999</v>
      </c>
      <c r="J257" s="284">
        <v>-42.33</v>
      </c>
      <c r="K257" s="284">
        <v>239391.84</v>
      </c>
      <c r="L257" s="287">
        <v>5.0000000000000001E-4</v>
      </c>
    </row>
    <row r="258" spans="1:12" ht="15.75" thickBot="1" x14ac:dyDescent="0.3">
      <c r="A258" s="286" t="s">
        <v>113</v>
      </c>
      <c r="B258" s="281" t="s">
        <v>114</v>
      </c>
      <c r="C258" s="281" t="s">
        <v>100</v>
      </c>
      <c r="D258" s="138" t="s">
        <v>177</v>
      </c>
      <c r="E258" s="281" t="s">
        <v>1126</v>
      </c>
      <c r="F258" s="282">
        <v>45792</v>
      </c>
      <c r="G258" s="283" t="s">
        <v>103</v>
      </c>
      <c r="H258" s="283">
        <v>-4</v>
      </c>
      <c r="I258" s="284">
        <v>180269.05</v>
      </c>
      <c r="J258" s="284">
        <v>-119.36</v>
      </c>
      <c r="K258" s="284">
        <v>-721076.21</v>
      </c>
      <c r="L258" s="287">
        <v>-1.4E-3</v>
      </c>
    </row>
    <row r="259" spans="1:12" ht="15.75" thickBot="1" x14ac:dyDescent="0.3">
      <c r="A259" s="286" t="s">
        <v>113</v>
      </c>
      <c r="B259" s="281" t="s">
        <v>114</v>
      </c>
      <c r="C259" s="281" t="s">
        <v>100</v>
      </c>
      <c r="D259" s="138" t="s">
        <v>1218</v>
      </c>
      <c r="E259" s="281" t="s">
        <v>1126</v>
      </c>
      <c r="F259" s="282">
        <v>47253</v>
      </c>
      <c r="G259" s="283" t="s">
        <v>103</v>
      </c>
      <c r="H259" s="283">
        <v>-4</v>
      </c>
      <c r="I259" s="284">
        <v>134492.67000000001</v>
      </c>
      <c r="J259" s="284">
        <v>-899.08</v>
      </c>
      <c r="K259" s="284">
        <v>-537970.69999999995</v>
      </c>
      <c r="L259" s="287">
        <v>-1.1000000000000001E-3</v>
      </c>
    </row>
    <row r="260" spans="1:12" ht="15.75" thickBot="1" x14ac:dyDescent="0.3">
      <c r="A260" s="286" t="s">
        <v>113</v>
      </c>
      <c r="B260" s="281" t="s">
        <v>114</v>
      </c>
      <c r="C260" s="281" t="s">
        <v>100</v>
      </c>
      <c r="D260" s="138" t="s">
        <v>179</v>
      </c>
      <c r="E260" s="281" t="s">
        <v>1126</v>
      </c>
      <c r="F260" s="282">
        <v>46980</v>
      </c>
      <c r="G260" s="283" t="s">
        <v>103</v>
      </c>
      <c r="H260" s="283">
        <v>-4</v>
      </c>
      <c r="I260" s="284">
        <v>141265.32999999999</v>
      </c>
      <c r="J260" s="284">
        <v>-1034.28</v>
      </c>
      <c r="K260" s="284">
        <v>-565061.31000000006</v>
      </c>
      <c r="L260" s="287">
        <v>-1.1000000000000001E-3</v>
      </c>
    </row>
    <row r="261" spans="1:12" ht="15.75" thickBot="1" x14ac:dyDescent="0.3">
      <c r="A261" s="286" t="s">
        <v>113</v>
      </c>
      <c r="B261" s="281" t="s">
        <v>114</v>
      </c>
      <c r="C261" s="281" t="s">
        <v>100</v>
      </c>
      <c r="D261" s="138" t="s">
        <v>313</v>
      </c>
      <c r="E261" s="281" t="s">
        <v>1453</v>
      </c>
      <c r="F261" s="282">
        <v>46524</v>
      </c>
      <c r="G261" s="283" t="s">
        <v>103</v>
      </c>
      <c r="H261" s="283">
        <v>-5</v>
      </c>
      <c r="I261" s="284">
        <v>154179.64000000001</v>
      </c>
      <c r="J261" s="284">
        <v>-1176.25</v>
      </c>
      <c r="K261" s="284">
        <v>-770898.18</v>
      </c>
      <c r="L261" s="287">
        <v>-1.5E-3</v>
      </c>
    </row>
    <row r="262" spans="1:12" ht="15.75" thickBot="1" x14ac:dyDescent="0.3">
      <c r="A262" s="286" t="s">
        <v>113</v>
      </c>
      <c r="B262" s="281" t="s">
        <v>114</v>
      </c>
      <c r="C262" s="281" t="s">
        <v>100</v>
      </c>
      <c r="D262" s="138" t="s">
        <v>180</v>
      </c>
      <c r="E262" s="281" t="s">
        <v>546</v>
      </c>
      <c r="F262" s="282">
        <v>47710</v>
      </c>
      <c r="G262" s="283" t="s">
        <v>103</v>
      </c>
      <c r="H262" s="283">
        <v>-7</v>
      </c>
      <c r="I262" s="284">
        <v>123007.3</v>
      </c>
      <c r="J262" s="284">
        <v>-1252.23</v>
      </c>
      <c r="K262" s="284">
        <v>-861051.09</v>
      </c>
      <c r="L262" s="287">
        <v>-1.6999999999999999E-3</v>
      </c>
    </row>
    <row r="263" spans="1:12" ht="15.75" thickBot="1" x14ac:dyDescent="0.3">
      <c r="A263" s="286" t="s">
        <v>113</v>
      </c>
      <c r="B263" s="281" t="s">
        <v>114</v>
      </c>
      <c r="C263" s="281" t="s">
        <v>100</v>
      </c>
      <c r="D263" s="138" t="s">
        <v>116</v>
      </c>
      <c r="E263" s="281" t="s">
        <v>546</v>
      </c>
      <c r="F263" s="282">
        <v>46251</v>
      </c>
      <c r="G263" s="283" t="s">
        <v>103</v>
      </c>
      <c r="H263" s="283">
        <v>-7</v>
      </c>
      <c r="I263" s="284">
        <v>161476.04999999999</v>
      </c>
      <c r="J263" s="284">
        <v>-1965.25</v>
      </c>
      <c r="K263" s="284">
        <v>-1130332.3400000001</v>
      </c>
      <c r="L263" s="287">
        <v>-2.2000000000000001E-3</v>
      </c>
    </row>
    <row r="264" spans="1:12" ht="15.75" thickBot="1" x14ac:dyDescent="0.3">
      <c r="A264" s="286" t="s">
        <v>113</v>
      </c>
      <c r="B264" s="281" t="s">
        <v>114</v>
      </c>
      <c r="C264" s="281" t="s">
        <v>108</v>
      </c>
      <c r="D264" s="138" t="s">
        <v>201</v>
      </c>
      <c r="E264" s="281" t="s">
        <v>1451</v>
      </c>
      <c r="F264" s="282">
        <v>47120</v>
      </c>
      <c r="G264" s="283" t="s">
        <v>103</v>
      </c>
      <c r="H264" s="283">
        <v>4</v>
      </c>
      <c r="I264" s="284">
        <v>61699.14</v>
      </c>
      <c r="J264" s="284">
        <v>699.08</v>
      </c>
      <c r="K264" s="284">
        <v>246796.56</v>
      </c>
      <c r="L264" s="287">
        <v>8.9999999999999998E-4</v>
      </c>
    </row>
    <row r="265" spans="1:12" ht="15.75" thickBot="1" x14ac:dyDescent="0.3">
      <c r="A265" s="286" t="s">
        <v>113</v>
      </c>
      <c r="B265" s="281" t="s">
        <v>114</v>
      </c>
      <c r="C265" s="281" t="s">
        <v>108</v>
      </c>
      <c r="D265" s="138" t="s">
        <v>466</v>
      </c>
      <c r="E265" s="281" t="s">
        <v>1706</v>
      </c>
      <c r="F265" s="282">
        <v>46024</v>
      </c>
      <c r="G265" s="283" t="s">
        <v>103</v>
      </c>
      <c r="H265" s="283">
        <v>-2</v>
      </c>
      <c r="I265" s="284">
        <v>90693.91</v>
      </c>
      <c r="J265" s="284">
        <v>13.22</v>
      </c>
      <c r="K265" s="284">
        <v>-181387.82</v>
      </c>
      <c r="L265" s="287">
        <v>-6.9999999999999999E-4</v>
      </c>
    </row>
    <row r="266" spans="1:12" ht="15.75" thickBot="1" x14ac:dyDescent="0.3">
      <c r="A266" s="286" t="s">
        <v>113</v>
      </c>
      <c r="B266" s="281" t="s">
        <v>114</v>
      </c>
      <c r="C266" s="281" t="s">
        <v>108</v>
      </c>
      <c r="D266" s="138" t="s">
        <v>143</v>
      </c>
      <c r="E266" s="281" t="s">
        <v>1479</v>
      </c>
      <c r="F266" s="282">
        <v>46391</v>
      </c>
      <c r="G266" s="283" t="s">
        <v>103</v>
      </c>
      <c r="H266" s="283">
        <v>5</v>
      </c>
      <c r="I266" s="284">
        <v>79797.279999999999</v>
      </c>
      <c r="J266" s="284">
        <v>-70.55</v>
      </c>
      <c r="K266" s="284">
        <v>398986.4</v>
      </c>
      <c r="L266" s="287">
        <v>1.4E-3</v>
      </c>
    </row>
    <row r="267" spans="1:12" ht="15.75" thickBot="1" x14ac:dyDescent="0.3">
      <c r="A267" s="286" t="s">
        <v>113</v>
      </c>
      <c r="B267" s="281" t="s">
        <v>114</v>
      </c>
      <c r="C267" s="281" t="s">
        <v>108</v>
      </c>
      <c r="D267" s="138" t="s">
        <v>177</v>
      </c>
      <c r="E267" s="281" t="s">
        <v>1126</v>
      </c>
      <c r="F267" s="282">
        <v>45792</v>
      </c>
      <c r="G267" s="283" t="s">
        <v>103</v>
      </c>
      <c r="H267" s="283">
        <v>-4</v>
      </c>
      <c r="I267" s="284">
        <v>180269.05</v>
      </c>
      <c r="J267" s="284">
        <v>-119.36</v>
      </c>
      <c r="K267" s="284">
        <v>-721076.21</v>
      </c>
      <c r="L267" s="287">
        <v>-2.5999999999999999E-3</v>
      </c>
    </row>
    <row r="268" spans="1:12" ht="15.75" thickBot="1" x14ac:dyDescent="0.3">
      <c r="A268" s="286" t="s">
        <v>113</v>
      </c>
      <c r="B268" s="281" t="s">
        <v>114</v>
      </c>
      <c r="C268" s="281" t="s">
        <v>108</v>
      </c>
      <c r="D268" s="138" t="s">
        <v>180</v>
      </c>
      <c r="E268" s="281" t="s">
        <v>1453</v>
      </c>
      <c r="F268" s="282">
        <v>47710</v>
      </c>
      <c r="G268" s="283" t="s">
        <v>103</v>
      </c>
      <c r="H268" s="283">
        <v>-5</v>
      </c>
      <c r="I268" s="284">
        <v>123007.3</v>
      </c>
      <c r="J268" s="284">
        <v>-894.45</v>
      </c>
      <c r="K268" s="284">
        <v>-615036.49</v>
      </c>
      <c r="L268" s="287">
        <v>-2.2000000000000001E-3</v>
      </c>
    </row>
    <row r="269" spans="1:12" ht="15.75" thickBot="1" x14ac:dyDescent="0.3">
      <c r="A269" s="286" t="s">
        <v>113</v>
      </c>
      <c r="B269" s="281" t="s">
        <v>114</v>
      </c>
      <c r="C269" s="281" t="s">
        <v>108</v>
      </c>
      <c r="D269" s="138" t="s">
        <v>1218</v>
      </c>
      <c r="E269" s="281" t="s">
        <v>1126</v>
      </c>
      <c r="F269" s="282">
        <v>47253</v>
      </c>
      <c r="G269" s="283" t="s">
        <v>103</v>
      </c>
      <c r="H269" s="283">
        <v>-4</v>
      </c>
      <c r="I269" s="284">
        <v>134492.67000000001</v>
      </c>
      <c r="J269" s="284">
        <v>-899.08</v>
      </c>
      <c r="K269" s="284">
        <v>-537970.69999999995</v>
      </c>
      <c r="L269" s="287">
        <v>-1.9E-3</v>
      </c>
    </row>
    <row r="270" spans="1:12" ht="15.75" thickBot="1" x14ac:dyDescent="0.3">
      <c r="A270" s="286" t="s">
        <v>113</v>
      </c>
      <c r="B270" s="281" t="s">
        <v>114</v>
      </c>
      <c r="C270" s="281" t="s">
        <v>108</v>
      </c>
      <c r="D270" s="138" t="s">
        <v>313</v>
      </c>
      <c r="E270" s="281" t="s">
        <v>1126</v>
      </c>
      <c r="F270" s="282">
        <v>46524</v>
      </c>
      <c r="G270" s="283" t="s">
        <v>103</v>
      </c>
      <c r="H270" s="283">
        <v>-4</v>
      </c>
      <c r="I270" s="284">
        <v>154179.64000000001</v>
      </c>
      <c r="J270" s="284">
        <v>-941</v>
      </c>
      <c r="K270" s="284">
        <v>-616718.54</v>
      </c>
      <c r="L270" s="287">
        <v>-2.2000000000000001E-3</v>
      </c>
    </row>
    <row r="271" spans="1:12" ht="15.75" thickBot="1" x14ac:dyDescent="0.3">
      <c r="A271" s="286" t="s">
        <v>113</v>
      </c>
      <c r="B271" s="281" t="s">
        <v>114</v>
      </c>
      <c r="C271" s="281" t="s">
        <v>108</v>
      </c>
      <c r="D271" s="138" t="s">
        <v>179</v>
      </c>
      <c r="E271" s="281" t="s">
        <v>1126</v>
      </c>
      <c r="F271" s="282">
        <v>46980</v>
      </c>
      <c r="G271" s="283" t="s">
        <v>103</v>
      </c>
      <c r="H271" s="283">
        <v>-4</v>
      </c>
      <c r="I271" s="284">
        <v>141265.32999999999</v>
      </c>
      <c r="J271" s="284">
        <v>-1034.28</v>
      </c>
      <c r="K271" s="284">
        <v>-565061.31000000006</v>
      </c>
      <c r="L271" s="287">
        <v>-2E-3</v>
      </c>
    </row>
    <row r="272" spans="1:12" ht="15.75" thickBot="1" x14ac:dyDescent="0.3">
      <c r="A272" s="286" t="s">
        <v>113</v>
      </c>
      <c r="B272" s="281" t="s">
        <v>114</v>
      </c>
      <c r="C272" s="281" t="s">
        <v>108</v>
      </c>
      <c r="D272" s="138" t="s">
        <v>116</v>
      </c>
      <c r="E272" s="281" t="s">
        <v>1150</v>
      </c>
      <c r="F272" s="282">
        <v>46251</v>
      </c>
      <c r="G272" s="283" t="s">
        <v>103</v>
      </c>
      <c r="H272" s="283">
        <v>-6</v>
      </c>
      <c r="I272" s="284">
        <v>161476.04999999999</v>
      </c>
      <c r="J272" s="284">
        <v>-1684.5</v>
      </c>
      <c r="K272" s="284">
        <v>-968856.29</v>
      </c>
      <c r="L272" s="287">
        <v>-3.5000000000000001E-3</v>
      </c>
    </row>
    <row r="273" spans="1:12" ht="15.75" thickBot="1" x14ac:dyDescent="0.3">
      <c r="A273" s="286" t="s">
        <v>113</v>
      </c>
      <c r="B273" s="281" t="s">
        <v>114</v>
      </c>
      <c r="C273" s="281" t="s">
        <v>101</v>
      </c>
      <c r="D273" s="138" t="s">
        <v>1522</v>
      </c>
      <c r="E273" s="281" t="s">
        <v>1236</v>
      </c>
      <c r="F273" s="282">
        <v>45779</v>
      </c>
      <c r="G273" s="283" t="s">
        <v>103</v>
      </c>
      <c r="H273" s="283">
        <v>-70</v>
      </c>
      <c r="I273" s="284">
        <v>290615.3</v>
      </c>
      <c r="J273" s="284">
        <v>201124</v>
      </c>
      <c r="K273" s="284">
        <v>-20343071</v>
      </c>
      <c r="L273" s="287">
        <v>-0.69310000000000005</v>
      </c>
    </row>
    <row r="274" spans="1:12" ht="15.75" thickBot="1" x14ac:dyDescent="0.3">
      <c r="A274" s="286" t="s">
        <v>113</v>
      </c>
      <c r="B274" s="281" t="s">
        <v>114</v>
      </c>
      <c r="C274" s="281" t="s">
        <v>101</v>
      </c>
      <c r="D274" s="138" t="s">
        <v>1523</v>
      </c>
      <c r="E274" s="281" t="s">
        <v>1598</v>
      </c>
      <c r="F274" s="282">
        <v>45779</v>
      </c>
      <c r="G274" s="283" t="s">
        <v>103</v>
      </c>
      <c r="H274" s="283">
        <v>8</v>
      </c>
      <c r="I274" s="284">
        <v>58123.06</v>
      </c>
      <c r="J274" s="284">
        <v>-4597.12</v>
      </c>
      <c r="K274" s="284">
        <v>464984.48</v>
      </c>
      <c r="L274" s="287">
        <v>1.5800000000000002E-2</v>
      </c>
    </row>
    <row r="275" spans="1:12" ht="15.75" thickBot="1" x14ac:dyDescent="0.3">
      <c r="A275" s="286" t="s">
        <v>113</v>
      </c>
      <c r="B275" s="281" t="s">
        <v>114</v>
      </c>
      <c r="C275" s="281" t="s">
        <v>101</v>
      </c>
      <c r="D275" s="138" t="s">
        <v>1278</v>
      </c>
      <c r="E275" s="281" t="s">
        <v>1235</v>
      </c>
      <c r="F275" s="282">
        <v>45807</v>
      </c>
      <c r="G275" s="283" t="s">
        <v>103</v>
      </c>
      <c r="H275" s="283">
        <v>10</v>
      </c>
      <c r="I275" s="284">
        <v>111.17</v>
      </c>
      <c r="J275" s="284">
        <v>-14639.7</v>
      </c>
      <c r="K275" s="284">
        <v>6452744.79</v>
      </c>
      <c r="L275" s="287">
        <v>0.2198</v>
      </c>
    </row>
    <row r="276" spans="1:12" ht="15.75" thickBot="1" x14ac:dyDescent="0.3">
      <c r="A276" s="286" t="s">
        <v>113</v>
      </c>
      <c r="B276" s="281" t="s">
        <v>114</v>
      </c>
      <c r="C276" s="281" t="s">
        <v>350</v>
      </c>
      <c r="D276" s="138" t="s">
        <v>1522</v>
      </c>
      <c r="E276" s="281" t="s">
        <v>816</v>
      </c>
      <c r="F276" s="282">
        <v>45779</v>
      </c>
      <c r="G276" s="283" t="s">
        <v>103</v>
      </c>
      <c r="H276" s="283">
        <v>-65</v>
      </c>
      <c r="I276" s="284">
        <v>290615.3</v>
      </c>
      <c r="J276" s="284">
        <v>186758</v>
      </c>
      <c r="K276" s="284">
        <v>-18889994.5</v>
      </c>
      <c r="L276" s="287">
        <v>-7.5399999999999995E-2</v>
      </c>
    </row>
    <row r="277" spans="1:12" ht="15.75" thickBot="1" x14ac:dyDescent="0.3">
      <c r="A277" s="286" t="s">
        <v>113</v>
      </c>
      <c r="B277" s="281" t="s">
        <v>114</v>
      </c>
      <c r="C277" s="281" t="s">
        <v>350</v>
      </c>
      <c r="D277" s="138" t="s">
        <v>250</v>
      </c>
      <c r="E277" s="281" t="s">
        <v>993</v>
      </c>
      <c r="F277" s="282">
        <v>47850</v>
      </c>
      <c r="G277" s="283" t="s">
        <v>103</v>
      </c>
      <c r="H277" s="283">
        <v>-10</v>
      </c>
      <c r="I277" s="284">
        <v>74567.820000000007</v>
      </c>
      <c r="J277" s="284">
        <v>23651.9</v>
      </c>
      <c r="K277" s="284">
        <v>-2164069.9900000002</v>
      </c>
      <c r="L277" s="287">
        <v>-8.6E-3</v>
      </c>
    </row>
    <row r="278" spans="1:12" ht="15.75" thickBot="1" x14ac:dyDescent="0.3">
      <c r="A278" s="286" t="s">
        <v>113</v>
      </c>
      <c r="B278" s="281" t="s">
        <v>114</v>
      </c>
      <c r="C278" s="281" t="s">
        <v>350</v>
      </c>
      <c r="D278" s="138" t="s">
        <v>1523</v>
      </c>
      <c r="E278" s="281" t="s">
        <v>1600</v>
      </c>
      <c r="F278" s="282">
        <v>45779</v>
      </c>
      <c r="G278" s="283" t="s">
        <v>103</v>
      </c>
      <c r="H278" s="283">
        <v>-12</v>
      </c>
      <c r="I278" s="284">
        <v>58123.06</v>
      </c>
      <c r="J278" s="284">
        <v>6895.68</v>
      </c>
      <c r="K278" s="284">
        <v>-697476.72</v>
      </c>
      <c r="L278" s="287">
        <v>-2.8E-3</v>
      </c>
    </row>
    <row r="279" spans="1:12" ht="15.75" thickBot="1" x14ac:dyDescent="0.3">
      <c r="A279" s="286" t="s">
        <v>113</v>
      </c>
      <c r="B279" s="281" t="s">
        <v>114</v>
      </c>
      <c r="C279" s="281" t="s">
        <v>350</v>
      </c>
      <c r="D279" s="138" t="s">
        <v>201</v>
      </c>
      <c r="E279" s="281" t="s">
        <v>976</v>
      </c>
      <c r="F279" s="282">
        <v>47120</v>
      </c>
      <c r="G279" s="283" t="s">
        <v>103</v>
      </c>
      <c r="H279" s="283">
        <v>3</v>
      </c>
      <c r="I279" s="284">
        <v>61699.14</v>
      </c>
      <c r="J279" s="284">
        <v>524.30999999999995</v>
      </c>
      <c r="K279" s="284">
        <v>185097.42</v>
      </c>
      <c r="L279" s="287">
        <v>6.9999999999999999E-4</v>
      </c>
    </row>
    <row r="280" spans="1:12" ht="15.75" thickBot="1" x14ac:dyDescent="0.3">
      <c r="A280" s="286" t="s">
        <v>113</v>
      </c>
      <c r="B280" s="281" t="s">
        <v>114</v>
      </c>
      <c r="C280" s="281" t="s">
        <v>350</v>
      </c>
      <c r="D280" s="138" t="s">
        <v>466</v>
      </c>
      <c r="E280" s="281" t="s">
        <v>1707</v>
      </c>
      <c r="F280" s="282">
        <v>46024</v>
      </c>
      <c r="G280" s="283" t="s">
        <v>103</v>
      </c>
      <c r="H280" s="283">
        <v>-17</v>
      </c>
      <c r="I280" s="284">
        <v>90693.91</v>
      </c>
      <c r="J280" s="284">
        <v>112.37</v>
      </c>
      <c r="K280" s="284">
        <v>-1541796.47</v>
      </c>
      <c r="L280" s="287">
        <v>-6.1999999999999998E-3</v>
      </c>
    </row>
    <row r="281" spans="1:12" ht="15.75" thickBot="1" x14ac:dyDescent="0.3">
      <c r="A281" s="286" t="s">
        <v>113</v>
      </c>
      <c r="B281" s="281" t="s">
        <v>114</v>
      </c>
      <c r="C281" s="281" t="s">
        <v>350</v>
      </c>
      <c r="D281" s="138" t="s">
        <v>240</v>
      </c>
      <c r="E281" s="281" t="s">
        <v>549</v>
      </c>
      <c r="F281" s="282">
        <v>46391</v>
      </c>
      <c r="G281" s="283" t="s">
        <v>103</v>
      </c>
      <c r="H281" s="283">
        <v>0</v>
      </c>
      <c r="I281" s="284">
        <v>90667.38</v>
      </c>
      <c r="J281" s="284">
        <v>0</v>
      </c>
      <c r="K281" s="284">
        <v>0</v>
      </c>
      <c r="L281" s="287">
        <v>0</v>
      </c>
    </row>
    <row r="282" spans="1:12" ht="15.75" thickBot="1" x14ac:dyDescent="0.3">
      <c r="A282" s="286" t="s">
        <v>113</v>
      </c>
      <c r="B282" s="281" t="s">
        <v>114</v>
      </c>
      <c r="C282" s="281" t="s">
        <v>350</v>
      </c>
      <c r="D282" s="138" t="s">
        <v>143</v>
      </c>
      <c r="E282" s="281" t="s">
        <v>1599</v>
      </c>
      <c r="F282" s="282">
        <v>46391</v>
      </c>
      <c r="G282" s="283" t="s">
        <v>103</v>
      </c>
      <c r="H282" s="283">
        <v>6</v>
      </c>
      <c r="I282" s="284">
        <v>79797.279999999999</v>
      </c>
      <c r="J282" s="284">
        <v>-84.66</v>
      </c>
      <c r="K282" s="284">
        <v>478783.68</v>
      </c>
      <c r="L282" s="287">
        <v>1.9E-3</v>
      </c>
    </row>
    <row r="283" spans="1:12" ht="15.75" thickBot="1" x14ac:dyDescent="0.3">
      <c r="A283" s="286" t="s">
        <v>113</v>
      </c>
      <c r="B283" s="281" t="s">
        <v>114</v>
      </c>
      <c r="C283" s="281" t="s">
        <v>350</v>
      </c>
      <c r="D283" s="138" t="s">
        <v>177</v>
      </c>
      <c r="E283" s="281" t="s">
        <v>1708</v>
      </c>
      <c r="F283" s="282">
        <v>45792</v>
      </c>
      <c r="G283" s="283" t="s">
        <v>103</v>
      </c>
      <c r="H283" s="283">
        <v>-26</v>
      </c>
      <c r="I283" s="284">
        <v>180269.05</v>
      </c>
      <c r="J283" s="284">
        <v>-775.84</v>
      </c>
      <c r="K283" s="284">
        <v>-4686995.3899999997</v>
      </c>
      <c r="L283" s="287">
        <v>-1.8700000000000001E-2</v>
      </c>
    </row>
    <row r="284" spans="1:12" ht="15.75" thickBot="1" x14ac:dyDescent="0.3">
      <c r="A284" s="286" t="s">
        <v>113</v>
      </c>
      <c r="B284" s="281" t="s">
        <v>114</v>
      </c>
      <c r="C284" s="281" t="s">
        <v>350</v>
      </c>
      <c r="D284" s="138" t="s">
        <v>1218</v>
      </c>
      <c r="E284" s="281" t="s">
        <v>1453</v>
      </c>
      <c r="F284" s="282">
        <v>47253</v>
      </c>
      <c r="G284" s="283" t="s">
        <v>103</v>
      </c>
      <c r="H284" s="283">
        <v>-5</v>
      </c>
      <c r="I284" s="284">
        <v>134492.67000000001</v>
      </c>
      <c r="J284" s="284">
        <v>-1123.8499999999999</v>
      </c>
      <c r="K284" s="284">
        <v>-672463.37</v>
      </c>
      <c r="L284" s="287">
        <v>-2.7000000000000001E-3</v>
      </c>
    </row>
    <row r="285" spans="1:12" ht="15.75" thickBot="1" x14ac:dyDescent="0.3">
      <c r="A285" s="286" t="s">
        <v>113</v>
      </c>
      <c r="B285" s="281" t="s">
        <v>114</v>
      </c>
      <c r="C285" s="281" t="s">
        <v>350</v>
      </c>
      <c r="D285" s="138" t="s">
        <v>313</v>
      </c>
      <c r="E285" s="281" t="s">
        <v>1150</v>
      </c>
      <c r="F285" s="282">
        <v>46524</v>
      </c>
      <c r="G285" s="283" t="s">
        <v>103</v>
      </c>
      <c r="H285" s="283">
        <v>-6</v>
      </c>
      <c r="I285" s="284">
        <v>154179.64000000001</v>
      </c>
      <c r="J285" s="284">
        <v>-1411.5</v>
      </c>
      <c r="K285" s="284">
        <v>-925077.82</v>
      </c>
      <c r="L285" s="287">
        <v>-3.7000000000000002E-3</v>
      </c>
    </row>
    <row r="286" spans="1:12" ht="15.75" thickBot="1" x14ac:dyDescent="0.3">
      <c r="A286" s="286" t="s">
        <v>113</v>
      </c>
      <c r="B286" s="281" t="s">
        <v>114</v>
      </c>
      <c r="C286" s="281" t="s">
        <v>350</v>
      </c>
      <c r="D286" s="138" t="s">
        <v>180</v>
      </c>
      <c r="E286" s="281" t="s">
        <v>1525</v>
      </c>
      <c r="F286" s="282">
        <v>47710</v>
      </c>
      <c r="G286" s="283" t="s">
        <v>103</v>
      </c>
      <c r="H286" s="283">
        <v>-8</v>
      </c>
      <c r="I286" s="284">
        <v>123007.3</v>
      </c>
      <c r="J286" s="284">
        <v>-1431.12</v>
      </c>
      <c r="K286" s="284">
        <v>-984058.39</v>
      </c>
      <c r="L286" s="287">
        <v>-3.8999999999999998E-3</v>
      </c>
    </row>
    <row r="287" spans="1:12" ht="15.75" thickBot="1" x14ac:dyDescent="0.3">
      <c r="A287" s="286" t="s">
        <v>113</v>
      </c>
      <c r="B287" s="281" t="s">
        <v>114</v>
      </c>
      <c r="C287" s="281" t="s">
        <v>350</v>
      </c>
      <c r="D287" s="138" t="s">
        <v>179</v>
      </c>
      <c r="E287" s="281" t="s">
        <v>1150</v>
      </c>
      <c r="F287" s="282">
        <v>46980</v>
      </c>
      <c r="G287" s="283" t="s">
        <v>103</v>
      </c>
      <c r="H287" s="283">
        <v>-6</v>
      </c>
      <c r="I287" s="284">
        <v>141265.32999999999</v>
      </c>
      <c r="J287" s="284">
        <v>-1551.42</v>
      </c>
      <c r="K287" s="284">
        <v>-847591.97</v>
      </c>
      <c r="L287" s="287">
        <v>-3.3999999999999998E-3</v>
      </c>
    </row>
    <row r="288" spans="1:12" ht="15.75" thickBot="1" x14ac:dyDescent="0.3">
      <c r="A288" s="286" t="s">
        <v>113</v>
      </c>
      <c r="B288" s="281" t="s">
        <v>114</v>
      </c>
      <c r="C288" s="281" t="s">
        <v>350</v>
      </c>
      <c r="D288" s="138" t="s">
        <v>183</v>
      </c>
      <c r="E288" s="281" t="s">
        <v>1601</v>
      </c>
      <c r="F288" s="282">
        <v>49444</v>
      </c>
      <c r="G288" s="283" t="s">
        <v>103</v>
      </c>
      <c r="H288" s="283">
        <v>9</v>
      </c>
      <c r="I288" s="284">
        <v>87261.56</v>
      </c>
      <c r="J288" s="284">
        <v>-1845.54</v>
      </c>
      <c r="K288" s="284">
        <v>785354.01</v>
      </c>
      <c r="L288" s="287">
        <v>3.0999999999999999E-3</v>
      </c>
    </row>
    <row r="289" spans="1:12" ht="15.75" thickBot="1" x14ac:dyDescent="0.3">
      <c r="A289" s="286" t="s">
        <v>113</v>
      </c>
      <c r="B289" s="281" t="s">
        <v>114</v>
      </c>
      <c r="C289" s="281" t="s">
        <v>350</v>
      </c>
      <c r="D289" s="138" t="s">
        <v>116</v>
      </c>
      <c r="E289" s="281" t="s">
        <v>1524</v>
      </c>
      <c r="F289" s="282">
        <v>46251</v>
      </c>
      <c r="G289" s="283" t="s">
        <v>103</v>
      </c>
      <c r="H289" s="283">
        <v>-17</v>
      </c>
      <c r="I289" s="284">
        <v>161476.04999999999</v>
      </c>
      <c r="J289" s="284">
        <v>-4772.75</v>
      </c>
      <c r="K289" s="284">
        <v>-2745092.83</v>
      </c>
      <c r="L289" s="287">
        <v>-1.0999999999999999E-2</v>
      </c>
    </row>
    <row r="290" spans="1:12" ht="15.75" thickBot="1" x14ac:dyDescent="0.3">
      <c r="A290" s="286" t="s">
        <v>113</v>
      </c>
      <c r="B290" s="281" t="s">
        <v>114</v>
      </c>
      <c r="C290" s="281" t="s">
        <v>350</v>
      </c>
      <c r="D290" s="138" t="s">
        <v>1278</v>
      </c>
      <c r="E290" s="281" t="s">
        <v>165</v>
      </c>
      <c r="F290" s="282">
        <v>45807</v>
      </c>
      <c r="G290" s="283" t="s">
        <v>103</v>
      </c>
      <c r="H290" s="283">
        <v>8</v>
      </c>
      <c r="I290" s="284">
        <v>111.17</v>
      </c>
      <c r="J290" s="284">
        <v>-11711.76</v>
      </c>
      <c r="K290" s="284">
        <v>5162195.83</v>
      </c>
      <c r="L290" s="287">
        <v>2.06E-2</v>
      </c>
    </row>
    <row r="291" spans="1:12" ht="15.75" thickBot="1" x14ac:dyDescent="0.3">
      <c r="A291" s="286" t="s">
        <v>113</v>
      </c>
      <c r="B291" s="281" t="s">
        <v>114</v>
      </c>
      <c r="C291" s="281" t="s">
        <v>350</v>
      </c>
      <c r="D291" s="138" t="s">
        <v>1491</v>
      </c>
      <c r="E291" s="281" t="s">
        <v>165</v>
      </c>
      <c r="F291" s="282">
        <v>45779</v>
      </c>
      <c r="G291" s="283" t="s">
        <v>103</v>
      </c>
      <c r="H291" s="283">
        <v>10</v>
      </c>
      <c r="I291" s="284">
        <v>98420.72</v>
      </c>
      <c r="J291" s="284">
        <v>-28614.7</v>
      </c>
      <c r="K291" s="284">
        <v>2856316.93</v>
      </c>
      <c r="L291" s="287">
        <v>1.14E-2</v>
      </c>
    </row>
    <row r="292" spans="1:12" ht="15.75" thickBot="1" x14ac:dyDescent="0.3">
      <c r="A292" s="286" t="s">
        <v>113</v>
      </c>
      <c r="B292" s="281" t="s">
        <v>114</v>
      </c>
      <c r="C292" s="281" t="s">
        <v>1064</v>
      </c>
      <c r="D292" s="138" t="s">
        <v>438</v>
      </c>
      <c r="E292" s="281" t="s">
        <v>548</v>
      </c>
      <c r="F292" s="282">
        <v>48442</v>
      </c>
      <c r="G292" s="283" t="s">
        <v>103</v>
      </c>
      <c r="H292" s="283">
        <v>-1</v>
      </c>
      <c r="I292" s="284">
        <v>106054.96</v>
      </c>
      <c r="J292" s="284">
        <v>1.92</v>
      </c>
      <c r="K292" s="284">
        <v>-106054.96</v>
      </c>
      <c r="L292" s="287">
        <v>-2.5000000000000001E-3</v>
      </c>
    </row>
    <row r="293" spans="1:12" ht="15.75" thickBot="1" x14ac:dyDescent="0.3">
      <c r="A293" s="286" t="s">
        <v>113</v>
      </c>
      <c r="B293" s="281" t="s">
        <v>114</v>
      </c>
      <c r="C293" s="281" t="s">
        <v>1064</v>
      </c>
      <c r="D293" s="138" t="s">
        <v>143</v>
      </c>
      <c r="E293" s="281" t="s">
        <v>1452</v>
      </c>
      <c r="F293" s="282">
        <v>46391</v>
      </c>
      <c r="G293" s="283" t="s">
        <v>103</v>
      </c>
      <c r="H293" s="283">
        <v>1</v>
      </c>
      <c r="I293" s="284">
        <v>79797.279999999999</v>
      </c>
      <c r="J293" s="284">
        <v>-14.11</v>
      </c>
      <c r="K293" s="284">
        <v>79797.279999999999</v>
      </c>
      <c r="L293" s="287">
        <v>1.9E-3</v>
      </c>
    </row>
    <row r="294" spans="1:12" ht="15.75" thickBot="1" x14ac:dyDescent="0.3">
      <c r="A294" s="286" t="s">
        <v>113</v>
      </c>
      <c r="B294" s="281" t="s">
        <v>114</v>
      </c>
      <c r="C294" s="281" t="s">
        <v>1064</v>
      </c>
      <c r="D294" s="138" t="s">
        <v>466</v>
      </c>
      <c r="E294" s="281" t="s">
        <v>976</v>
      </c>
      <c r="F294" s="282">
        <v>46024</v>
      </c>
      <c r="G294" s="283" t="s">
        <v>103</v>
      </c>
      <c r="H294" s="283">
        <v>3</v>
      </c>
      <c r="I294" s="284">
        <v>90693.91</v>
      </c>
      <c r="J294" s="284">
        <v>-19.829999999999998</v>
      </c>
      <c r="K294" s="284">
        <v>272081.73</v>
      </c>
      <c r="L294" s="287">
        <v>6.4999999999999997E-3</v>
      </c>
    </row>
    <row r="295" spans="1:12" ht="15.75" thickBot="1" x14ac:dyDescent="0.3">
      <c r="A295" s="286" t="s">
        <v>113</v>
      </c>
      <c r="B295" s="281" t="s">
        <v>114</v>
      </c>
      <c r="C295" s="281" t="s">
        <v>1064</v>
      </c>
      <c r="D295" s="138" t="s">
        <v>177</v>
      </c>
      <c r="E295" s="281" t="s">
        <v>1709</v>
      </c>
      <c r="F295" s="282">
        <v>45792</v>
      </c>
      <c r="G295" s="283" t="s">
        <v>103</v>
      </c>
      <c r="H295" s="283">
        <v>-3</v>
      </c>
      <c r="I295" s="284">
        <v>180269.05</v>
      </c>
      <c r="J295" s="284">
        <v>-89.52</v>
      </c>
      <c r="K295" s="284">
        <v>-540807.16</v>
      </c>
      <c r="L295" s="287">
        <v>-1.2800000000000001E-2</v>
      </c>
    </row>
    <row r="296" spans="1:12" ht="15.75" thickBot="1" x14ac:dyDescent="0.3">
      <c r="A296" s="286" t="s">
        <v>113</v>
      </c>
      <c r="B296" s="281" t="s">
        <v>114</v>
      </c>
      <c r="C296" s="281" t="s">
        <v>1064</v>
      </c>
      <c r="D296" s="138" t="s">
        <v>183</v>
      </c>
      <c r="E296" s="281" t="s">
        <v>1840</v>
      </c>
      <c r="F296" s="282">
        <v>49444</v>
      </c>
      <c r="G296" s="283" t="s">
        <v>103</v>
      </c>
      <c r="H296" s="283">
        <v>1</v>
      </c>
      <c r="I296" s="284">
        <v>87261.56</v>
      </c>
      <c r="J296" s="284">
        <v>-205.06</v>
      </c>
      <c r="K296" s="284">
        <v>87261.56</v>
      </c>
      <c r="L296" s="287">
        <v>2.0999999999999999E-3</v>
      </c>
    </row>
    <row r="297" spans="1:12" ht="15.75" thickBot="1" x14ac:dyDescent="0.3">
      <c r="A297" s="286" t="s">
        <v>113</v>
      </c>
      <c r="B297" s="281" t="s">
        <v>114</v>
      </c>
      <c r="C297" s="281" t="s">
        <v>1064</v>
      </c>
      <c r="D297" s="138" t="s">
        <v>313</v>
      </c>
      <c r="E297" s="281" t="s">
        <v>548</v>
      </c>
      <c r="F297" s="282">
        <v>46524</v>
      </c>
      <c r="G297" s="283" t="s">
        <v>103</v>
      </c>
      <c r="H297" s="283">
        <v>-1</v>
      </c>
      <c r="I297" s="284">
        <v>154179.64000000001</v>
      </c>
      <c r="J297" s="284">
        <v>-235.25</v>
      </c>
      <c r="K297" s="284">
        <v>-154179.64000000001</v>
      </c>
      <c r="L297" s="287">
        <v>-3.7000000000000002E-3</v>
      </c>
    </row>
    <row r="298" spans="1:12" ht="15.75" thickBot="1" x14ac:dyDescent="0.3">
      <c r="A298" s="286" t="s">
        <v>113</v>
      </c>
      <c r="B298" s="281" t="s">
        <v>114</v>
      </c>
      <c r="C298" s="281" t="s">
        <v>1064</v>
      </c>
      <c r="D298" s="138" t="s">
        <v>116</v>
      </c>
      <c r="E298" s="281" t="s">
        <v>548</v>
      </c>
      <c r="F298" s="282">
        <v>46251</v>
      </c>
      <c r="G298" s="283" t="s">
        <v>103</v>
      </c>
      <c r="H298" s="283">
        <v>-1</v>
      </c>
      <c r="I298" s="284">
        <v>161476.04999999999</v>
      </c>
      <c r="J298" s="284">
        <v>-280.75</v>
      </c>
      <c r="K298" s="284">
        <v>-161476.04999999999</v>
      </c>
      <c r="L298" s="287">
        <v>-3.8E-3</v>
      </c>
    </row>
    <row r="299" spans="1:12" ht="15.75" thickBot="1" x14ac:dyDescent="0.3">
      <c r="A299" s="286" t="s">
        <v>113</v>
      </c>
      <c r="B299" s="281" t="s">
        <v>114</v>
      </c>
      <c r="C299" s="281" t="s">
        <v>1064</v>
      </c>
      <c r="D299" s="138" t="s">
        <v>1523</v>
      </c>
      <c r="E299" s="281" t="s">
        <v>1452</v>
      </c>
      <c r="F299" s="282">
        <v>45779</v>
      </c>
      <c r="G299" s="283" t="s">
        <v>103</v>
      </c>
      <c r="H299" s="283">
        <v>1</v>
      </c>
      <c r="I299" s="284">
        <v>58123.06</v>
      </c>
      <c r="J299" s="284">
        <v>-574.64</v>
      </c>
      <c r="K299" s="284">
        <v>58123.06</v>
      </c>
      <c r="L299" s="287">
        <v>1.4E-3</v>
      </c>
    </row>
    <row r="300" spans="1:12" ht="15.75" thickBot="1" x14ac:dyDescent="0.3">
      <c r="A300" s="286" t="s">
        <v>113</v>
      </c>
      <c r="B300" s="281" t="s">
        <v>114</v>
      </c>
      <c r="C300" s="281" t="s">
        <v>1064</v>
      </c>
      <c r="D300" s="138" t="s">
        <v>179</v>
      </c>
      <c r="E300" s="281" t="s">
        <v>1126</v>
      </c>
      <c r="F300" s="282">
        <v>46980</v>
      </c>
      <c r="G300" s="283" t="s">
        <v>103</v>
      </c>
      <c r="H300" s="283">
        <v>-4</v>
      </c>
      <c r="I300" s="284">
        <v>141265.32999999999</v>
      </c>
      <c r="J300" s="284">
        <v>-1034.28</v>
      </c>
      <c r="K300" s="284">
        <v>-565061.31000000006</v>
      </c>
      <c r="L300" s="287">
        <v>-1.34E-2</v>
      </c>
    </row>
    <row r="301" spans="1:12" ht="15.75" thickBot="1" x14ac:dyDescent="0.3">
      <c r="A301" s="286" t="s">
        <v>113</v>
      </c>
      <c r="B301" s="281" t="s">
        <v>114</v>
      </c>
      <c r="C301" s="281" t="s">
        <v>1064</v>
      </c>
      <c r="D301" s="138" t="s">
        <v>1218</v>
      </c>
      <c r="E301" s="281" t="s">
        <v>1150</v>
      </c>
      <c r="F301" s="282">
        <v>47253</v>
      </c>
      <c r="G301" s="283" t="s">
        <v>103</v>
      </c>
      <c r="H301" s="283">
        <v>-6</v>
      </c>
      <c r="I301" s="284">
        <v>134492.67000000001</v>
      </c>
      <c r="J301" s="284">
        <v>-1348.62</v>
      </c>
      <c r="K301" s="284">
        <v>-806956.04</v>
      </c>
      <c r="L301" s="287">
        <v>-1.9199999999999998E-2</v>
      </c>
    </row>
    <row r="302" spans="1:12" ht="15.75" thickBot="1" x14ac:dyDescent="0.3">
      <c r="A302" s="286" t="s">
        <v>113</v>
      </c>
      <c r="B302" s="281" t="s">
        <v>114</v>
      </c>
      <c r="C302" s="281" t="s">
        <v>1064</v>
      </c>
      <c r="D302" s="138" t="s">
        <v>180</v>
      </c>
      <c r="E302" s="281" t="s">
        <v>1710</v>
      </c>
      <c r="F302" s="282">
        <v>47710</v>
      </c>
      <c r="G302" s="283" t="s">
        <v>103</v>
      </c>
      <c r="H302" s="283">
        <v>-10</v>
      </c>
      <c r="I302" s="284">
        <v>123007.3</v>
      </c>
      <c r="J302" s="284">
        <v>-1788.9</v>
      </c>
      <c r="K302" s="284">
        <v>-1230072.99</v>
      </c>
      <c r="L302" s="287">
        <v>-2.92E-2</v>
      </c>
    </row>
    <row r="303" spans="1:12" ht="15.75" thickBot="1" x14ac:dyDescent="0.3">
      <c r="A303" s="286" t="s">
        <v>113</v>
      </c>
      <c r="B303" s="281" t="s">
        <v>114</v>
      </c>
      <c r="C303" s="281" t="s">
        <v>1294</v>
      </c>
      <c r="D303" s="138" t="s">
        <v>466</v>
      </c>
      <c r="E303" s="281" t="s">
        <v>1711</v>
      </c>
      <c r="F303" s="282">
        <v>46024</v>
      </c>
      <c r="G303" s="283" t="s">
        <v>103</v>
      </c>
      <c r="H303" s="283">
        <v>-4</v>
      </c>
      <c r="I303" s="284">
        <v>90693.91</v>
      </c>
      <c r="J303" s="284">
        <v>26.44</v>
      </c>
      <c r="K303" s="284">
        <v>-362775.64</v>
      </c>
      <c r="L303" s="287">
        <v>-5.0000000000000001E-3</v>
      </c>
    </row>
    <row r="304" spans="1:12" ht="15.75" thickBot="1" x14ac:dyDescent="0.3">
      <c r="A304" s="286" t="s">
        <v>113</v>
      </c>
      <c r="B304" s="281" t="s">
        <v>114</v>
      </c>
      <c r="C304" s="281" t="s">
        <v>999</v>
      </c>
      <c r="D304" s="138" t="s">
        <v>183</v>
      </c>
      <c r="E304" s="281" t="s">
        <v>1841</v>
      </c>
      <c r="F304" s="282">
        <v>49444</v>
      </c>
      <c r="G304" s="283" t="s">
        <v>103</v>
      </c>
      <c r="H304" s="283">
        <v>-21</v>
      </c>
      <c r="I304" s="284">
        <v>87261.56</v>
      </c>
      <c r="J304" s="284">
        <v>4306.26</v>
      </c>
      <c r="K304" s="284">
        <v>-1832492.69</v>
      </c>
      <c r="L304" s="287">
        <v>-5.7700000000000001E-2</v>
      </c>
    </row>
    <row r="305" spans="1:12" ht="15.75" thickBot="1" x14ac:dyDescent="0.3">
      <c r="A305" s="286" t="s">
        <v>113</v>
      </c>
      <c r="B305" s="281" t="s">
        <v>114</v>
      </c>
      <c r="C305" s="281" t="s">
        <v>999</v>
      </c>
      <c r="D305" s="138" t="s">
        <v>184</v>
      </c>
      <c r="E305" s="281" t="s">
        <v>1528</v>
      </c>
      <c r="F305" s="282">
        <v>51363</v>
      </c>
      <c r="G305" s="283" t="s">
        <v>103</v>
      </c>
      <c r="H305" s="283">
        <v>-9</v>
      </c>
      <c r="I305" s="284">
        <v>60634.92</v>
      </c>
      <c r="J305" s="284">
        <v>2886.48</v>
      </c>
      <c r="K305" s="284">
        <v>-545714.25</v>
      </c>
      <c r="L305" s="287">
        <v>-1.72E-2</v>
      </c>
    </row>
    <row r="306" spans="1:12" ht="15.75" thickBot="1" x14ac:dyDescent="0.3">
      <c r="A306" s="286" t="s">
        <v>113</v>
      </c>
      <c r="B306" s="281" t="s">
        <v>114</v>
      </c>
      <c r="C306" s="281" t="s">
        <v>999</v>
      </c>
      <c r="D306" s="138" t="s">
        <v>438</v>
      </c>
      <c r="E306" s="281" t="s">
        <v>1712</v>
      </c>
      <c r="F306" s="282">
        <v>48442</v>
      </c>
      <c r="G306" s="283" t="s">
        <v>103</v>
      </c>
      <c r="H306" s="283">
        <v>-32</v>
      </c>
      <c r="I306" s="284">
        <v>106054.96</v>
      </c>
      <c r="J306" s="284">
        <v>61.44</v>
      </c>
      <c r="K306" s="284">
        <v>-3393758.72</v>
      </c>
      <c r="L306" s="287">
        <v>-0.10680000000000001</v>
      </c>
    </row>
    <row r="307" spans="1:12" ht="15.75" thickBot="1" x14ac:dyDescent="0.3">
      <c r="A307" s="286" t="s">
        <v>113</v>
      </c>
      <c r="B307" s="281" t="s">
        <v>114</v>
      </c>
      <c r="C307" s="281" t="s">
        <v>999</v>
      </c>
      <c r="D307" s="138" t="s">
        <v>466</v>
      </c>
      <c r="E307" s="281" t="s">
        <v>992</v>
      </c>
      <c r="F307" s="282">
        <v>46024</v>
      </c>
      <c r="G307" s="283" t="s">
        <v>103</v>
      </c>
      <c r="H307" s="283">
        <v>2</v>
      </c>
      <c r="I307" s="284">
        <v>90693.91</v>
      </c>
      <c r="J307" s="284">
        <v>-13.22</v>
      </c>
      <c r="K307" s="284">
        <v>181387.82</v>
      </c>
      <c r="L307" s="287">
        <v>5.7000000000000002E-3</v>
      </c>
    </row>
    <row r="308" spans="1:12" ht="15.75" thickBot="1" x14ac:dyDescent="0.3">
      <c r="A308" s="286" t="s">
        <v>113</v>
      </c>
      <c r="B308" s="281" t="s">
        <v>114</v>
      </c>
      <c r="C308" s="281" t="s">
        <v>999</v>
      </c>
      <c r="D308" s="138" t="s">
        <v>143</v>
      </c>
      <c r="E308" s="281" t="s">
        <v>1452</v>
      </c>
      <c r="F308" s="282">
        <v>46391</v>
      </c>
      <c r="G308" s="283" t="s">
        <v>103</v>
      </c>
      <c r="H308" s="283">
        <v>1</v>
      </c>
      <c r="I308" s="284">
        <v>79797.279999999999</v>
      </c>
      <c r="J308" s="284">
        <v>-14.11</v>
      </c>
      <c r="K308" s="284">
        <v>79797.279999999999</v>
      </c>
      <c r="L308" s="287">
        <v>2.5000000000000001E-3</v>
      </c>
    </row>
    <row r="309" spans="1:12" ht="15.75" thickBot="1" x14ac:dyDescent="0.3">
      <c r="A309" s="286" t="s">
        <v>113</v>
      </c>
      <c r="B309" s="281" t="s">
        <v>114</v>
      </c>
      <c r="C309" s="281" t="s">
        <v>999</v>
      </c>
      <c r="D309" s="138" t="s">
        <v>201</v>
      </c>
      <c r="E309" s="281" t="s">
        <v>1396</v>
      </c>
      <c r="F309" s="282">
        <v>47120</v>
      </c>
      <c r="G309" s="283" t="s">
        <v>103</v>
      </c>
      <c r="H309" s="283">
        <v>-1</v>
      </c>
      <c r="I309" s="284">
        <v>61699.14</v>
      </c>
      <c r="J309" s="284">
        <v>-174.77</v>
      </c>
      <c r="K309" s="284">
        <v>-61699.14</v>
      </c>
      <c r="L309" s="287">
        <v>-1.9E-3</v>
      </c>
    </row>
    <row r="310" spans="1:12" ht="15.75" thickBot="1" x14ac:dyDescent="0.3">
      <c r="A310" s="286" t="s">
        <v>113</v>
      </c>
      <c r="B310" s="281" t="s">
        <v>114</v>
      </c>
      <c r="C310" s="281" t="s">
        <v>999</v>
      </c>
      <c r="D310" s="138" t="s">
        <v>1523</v>
      </c>
      <c r="E310" s="281" t="s">
        <v>1452</v>
      </c>
      <c r="F310" s="282">
        <v>45779</v>
      </c>
      <c r="G310" s="283" t="s">
        <v>103</v>
      </c>
      <c r="H310" s="283">
        <v>1</v>
      </c>
      <c r="I310" s="284">
        <v>58123.06</v>
      </c>
      <c r="J310" s="284">
        <v>-574.64</v>
      </c>
      <c r="K310" s="284">
        <v>58123.06</v>
      </c>
      <c r="L310" s="287">
        <v>1.8E-3</v>
      </c>
    </row>
    <row r="311" spans="1:12" ht="15.75" thickBot="1" x14ac:dyDescent="0.3">
      <c r="A311" s="286" t="s">
        <v>113</v>
      </c>
      <c r="B311" s="281" t="s">
        <v>114</v>
      </c>
      <c r="C311" s="281" t="s">
        <v>999</v>
      </c>
      <c r="D311" s="138" t="s">
        <v>177</v>
      </c>
      <c r="E311" s="281" t="s">
        <v>1526</v>
      </c>
      <c r="F311" s="282">
        <v>45792</v>
      </c>
      <c r="G311" s="283" t="s">
        <v>103</v>
      </c>
      <c r="H311" s="283">
        <v>-25</v>
      </c>
      <c r="I311" s="284">
        <v>180269.05</v>
      </c>
      <c r="J311" s="284">
        <v>-746</v>
      </c>
      <c r="K311" s="284">
        <v>-4506726.33</v>
      </c>
      <c r="L311" s="287">
        <v>-0.1419</v>
      </c>
    </row>
    <row r="312" spans="1:12" ht="15.75" thickBot="1" x14ac:dyDescent="0.3">
      <c r="A312" s="286" t="s">
        <v>113</v>
      </c>
      <c r="B312" s="281" t="s">
        <v>114</v>
      </c>
      <c r="C312" s="281" t="s">
        <v>999</v>
      </c>
      <c r="D312" s="138" t="s">
        <v>116</v>
      </c>
      <c r="E312" s="281" t="s">
        <v>1710</v>
      </c>
      <c r="F312" s="282">
        <v>46251</v>
      </c>
      <c r="G312" s="283" t="s">
        <v>103</v>
      </c>
      <c r="H312" s="283">
        <v>-10</v>
      </c>
      <c r="I312" s="284">
        <v>161476.04999999999</v>
      </c>
      <c r="J312" s="284">
        <v>-2807.5</v>
      </c>
      <c r="K312" s="284">
        <v>-1614760.49</v>
      </c>
      <c r="L312" s="287">
        <v>-5.0799999999999998E-2</v>
      </c>
    </row>
    <row r="313" spans="1:12" ht="15.75" thickBot="1" x14ac:dyDescent="0.3">
      <c r="A313" s="286" t="s">
        <v>113</v>
      </c>
      <c r="B313" s="281" t="s">
        <v>114</v>
      </c>
      <c r="C313" s="281" t="s">
        <v>999</v>
      </c>
      <c r="D313" s="138" t="s">
        <v>313</v>
      </c>
      <c r="E313" s="281" t="s">
        <v>1395</v>
      </c>
      <c r="F313" s="282">
        <v>46524</v>
      </c>
      <c r="G313" s="283" t="s">
        <v>103</v>
      </c>
      <c r="H313" s="283">
        <v>-12</v>
      </c>
      <c r="I313" s="284">
        <v>154179.64000000001</v>
      </c>
      <c r="J313" s="284">
        <v>-2823</v>
      </c>
      <c r="K313" s="284">
        <v>-1850155.63</v>
      </c>
      <c r="L313" s="287">
        <v>-5.8200000000000002E-2</v>
      </c>
    </row>
    <row r="314" spans="1:12" ht="15.75" thickBot="1" x14ac:dyDescent="0.3">
      <c r="A314" s="286" t="s">
        <v>113</v>
      </c>
      <c r="B314" s="281" t="s">
        <v>114</v>
      </c>
      <c r="C314" s="281" t="s">
        <v>999</v>
      </c>
      <c r="D314" s="138" t="s">
        <v>1218</v>
      </c>
      <c r="E314" s="281" t="s">
        <v>1699</v>
      </c>
      <c r="F314" s="282">
        <v>47253</v>
      </c>
      <c r="G314" s="283" t="s">
        <v>103</v>
      </c>
      <c r="H314" s="283">
        <v>-20</v>
      </c>
      <c r="I314" s="284">
        <v>134492.67000000001</v>
      </c>
      <c r="J314" s="284">
        <v>-4495.3999999999996</v>
      </c>
      <c r="K314" s="284">
        <v>-2689853.48</v>
      </c>
      <c r="L314" s="287">
        <v>-8.4699999999999998E-2</v>
      </c>
    </row>
    <row r="315" spans="1:12" ht="15.75" thickBot="1" x14ac:dyDescent="0.3">
      <c r="A315" s="286" t="s">
        <v>113</v>
      </c>
      <c r="B315" s="281" t="s">
        <v>114</v>
      </c>
      <c r="C315" s="281" t="s">
        <v>999</v>
      </c>
      <c r="D315" s="138" t="s">
        <v>179</v>
      </c>
      <c r="E315" s="281" t="s">
        <v>1702</v>
      </c>
      <c r="F315" s="282">
        <v>46980</v>
      </c>
      <c r="G315" s="283" t="s">
        <v>103</v>
      </c>
      <c r="H315" s="283">
        <v>-18</v>
      </c>
      <c r="I315" s="284">
        <v>141265.32999999999</v>
      </c>
      <c r="J315" s="284">
        <v>-4654.26</v>
      </c>
      <c r="K315" s="284">
        <v>-2542775.9</v>
      </c>
      <c r="L315" s="287">
        <v>-0.08</v>
      </c>
    </row>
    <row r="316" spans="1:12" ht="15.75" thickBot="1" x14ac:dyDescent="0.3">
      <c r="A316" s="286" t="s">
        <v>113</v>
      </c>
      <c r="B316" s="281" t="s">
        <v>114</v>
      </c>
      <c r="C316" s="281" t="s">
        <v>999</v>
      </c>
      <c r="D316" s="138" t="s">
        <v>180</v>
      </c>
      <c r="E316" s="281" t="s">
        <v>1713</v>
      </c>
      <c r="F316" s="282">
        <v>47710</v>
      </c>
      <c r="G316" s="283" t="s">
        <v>103</v>
      </c>
      <c r="H316" s="283">
        <v>-46</v>
      </c>
      <c r="I316" s="284">
        <v>123007.3</v>
      </c>
      <c r="J316" s="284">
        <v>-8228.94</v>
      </c>
      <c r="K316" s="284">
        <v>-5658335.7400000002</v>
      </c>
      <c r="L316" s="287">
        <v>-0.17810000000000001</v>
      </c>
    </row>
    <row r="317" spans="1:12" ht="15.75" thickBot="1" x14ac:dyDescent="0.3">
      <c r="A317" s="286" t="s">
        <v>1296</v>
      </c>
      <c r="B317" s="281" t="s">
        <v>1127</v>
      </c>
      <c r="C317" s="281" t="s">
        <v>1001</v>
      </c>
      <c r="D317" s="138" t="s">
        <v>107</v>
      </c>
      <c r="E317" s="281" t="s">
        <v>165</v>
      </c>
      <c r="F317" s="283" t="s">
        <v>103</v>
      </c>
      <c r="G317" s="283" t="s">
        <v>103</v>
      </c>
      <c r="H317" s="285">
        <v>1323108</v>
      </c>
      <c r="I317" s="284">
        <v>1.07</v>
      </c>
      <c r="J317" s="284">
        <v>1420206.56</v>
      </c>
      <c r="K317" s="283" t="s">
        <v>103</v>
      </c>
      <c r="L317" s="287">
        <v>0.81979999999999997</v>
      </c>
    </row>
    <row r="318" spans="1:12" ht="15.75" thickBot="1" x14ac:dyDescent="0.3">
      <c r="A318" s="286" t="s">
        <v>117</v>
      </c>
      <c r="B318" s="281" t="s">
        <v>1147</v>
      </c>
      <c r="C318" s="281" t="s">
        <v>998</v>
      </c>
      <c r="D318" s="138" t="s">
        <v>1147</v>
      </c>
      <c r="E318" s="281" t="s">
        <v>165</v>
      </c>
      <c r="F318" s="283" t="s">
        <v>103</v>
      </c>
      <c r="G318" s="283" t="s">
        <v>103</v>
      </c>
      <c r="H318" s="285">
        <v>120132</v>
      </c>
      <c r="I318" s="284">
        <v>2.38</v>
      </c>
      <c r="J318" s="284">
        <v>285699.31</v>
      </c>
      <c r="K318" s="283" t="s">
        <v>103</v>
      </c>
      <c r="L318" s="287">
        <v>6.0000000000000001E-3</v>
      </c>
    </row>
    <row r="319" spans="1:12" ht="15.75" thickBot="1" x14ac:dyDescent="0.3">
      <c r="A319" s="286" t="s">
        <v>117</v>
      </c>
      <c r="B319" s="281" t="s">
        <v>797</v>
      </c>
      <c r="C319" s="281" t="s">
        <v>293</v>
      </c>
      <c r="D319" s="138" t="s">
        <v>243</v>
      </c>
      <c r="E319" s="281" t="s">
        <v>165</v>
      </c>
      <c r="F319" s="283" t="s">
        <v>103</v>
      </c>
      <c r="G319" s="283" t="s">
        <v>103</v>
      </c>
      <c r="H319" s="285">
        <v>136424638</v>
      </c>
      <c r="I319" s="284">
        <v>1.52</v>
      </c>
      <c r="J319" s="284">
        <v>207647630.94</v>
      </c>
      <c r="K319" s="283" t="s">
        <v>103</v>
      </c>
      <c r="L319" s="287">
        <v>0.93520000000000003</v>
      </c>
    </row>
    <row r="320" spans="1:12" ht="15.75" thickBot="1" x14ac:dyDescent="0.3">
      <c r="A320" s="286" t="s">
        <v>117</v>
      </c>
      <c r="B320" s="281" t="s">
        <v>925</v>
      </c>
      <c r="C320" s="281" t="s">
        <v>920</v>
      </c>
      <c r="D320" s="138" t="s">
        <v>926</v>
      </c>
      <c r="E320" s="281" t="s">
        <v>165</v>
      </c>
      <c r="F320" s="283" t="s">
        <v>103</v>
      </c>
      <c r="G320" s="283" t="s">
        <v>103</v>
      </c>
      <c r="H320" s="283">
        <v>267</v>
      </c>
      <c r="I320" s="284">
        <v>2410.85</v>
      </c>
      <c r="J320" s="284">
        <v>643696.51</v>
      </c>
      <c r="K320" s="283" t="s">
        <v>103</v>
      </c>
      <c r="L320" s="287">
        <v>5.1999999999999998E-3</v>
      </c>
    </row>
    <row r="321" spans="1:12" ht="15.75" thickBot="1" x14ac:dyDescent="0.3">
      <c r="A321" s="286" t="s">
        <v>118</v>
      </c>
      <c r="B321" s="281" t="s">
        <v>26</v>
      </c>
      <c r="C321" s="281" t="s">
        <v>998</v>
      </c>
      <c r="D321" s="138" t="s">
        <v>120</v>
      </c>
      <c r="E321" s="281" t="s">
        <v>165</v>
      </c>
      <c r="F321" s="283" t="s">
        <v>103</v>
      </c>
      <c r="G321" s="283" t="s">
        <v>103</v>
      </c>
      <c r="H321" s="285">
        <v>2260775</v>
      </c>
      <c r="I321" s="284">
        <v>1.8</v>
      </c>
      <c r="J321" s="284">
        <v>4061136.3</v>
      </c>
      <c r="K321" s="283" t="s">
        <v>103</v>
      </c>
      <c r="L321" s="287">
        <v>8.5199999999999998E-2</v>
      </c>
    </row>
    <row r="322" spans="1:12" ht="15.75" thickBot="1" x14ac:dyDescent="0.3">
      <c r="A322" s="286" t="s">
        <v>118</v>
      </c>
      <c r="B322" s="281" t="s">
        <v>26</v>
      </c>
      <c r="C322" s="281" t="s">
        <v>999</v>
      </c>
      <c r="D322" s="138" t="s">
        <v>120</v>
      </c>
      <c r="E322" s="281" t="s">
        <v>165</v>
      </c>
      <c r="F322" s="283" t="s">
        <v>103</v>
      </c>
      <c r="G322" s="283" t="s">
        <v>103</v>
      </c>
      <c r="H322" s="285">
        <v>1626525</v>
      </c>
      <c r="I322" s="284">
        <v>1.8</v>
      </c>
      <c r="J322" s="284">
        <v>2921802.15</v>
      </c>
      <c r="K322" s="283" t="s">
        <v>103</v>
      </c>
      <c r="L322" s="287">
        <v>9.1999999999999998E-2</v>
      </c>
    </row>
    <row r="323" spans="1:12" ht="15.75" thickBot="1" x14ac:dyDescent="0.3">
      <c r="A323" s="286" t="s">
        <v>118</v>
      </c>
      <c r="B323" s="281" t="s">
        <v>25</v>
      </c>
      <c r="C323" s="281" t="s">
        <v>108</v>
      </c>
      <c r="D323" s="138" t="s">
        <v>119</v>
      </c>
      <c r="E323" s="281" t="s">
        <v>555</v>
      </c>
      <c r="F323" s="283" t="s">
        <v>103</v>
      </c>
      <c r="G323" s="283" t="s">
        <v>103</v>
      </c>
      <c r="H323" s="285">
        <v>1019625</v>
      </c>
      <c r="I323" s="284">
        <v>4.7699999999999996</v>
      </c>
      <c r="J323" s="284">
        <v>4859660.1900000004</v>
      </c>
      <c r="K323" s="283" t="s">
        <v>103</v>
      </c>
      <c r="L323" s="287">
        <v>1.7600000000000001E-2</v>
      </c>
    </row>
    <row r="324" spans="1:12" ht="15.75" thickBot="1" x14ac:dyDescent="0.3">
      <c r="A324" s="286" t="s">
        <v>118</v>
      </c>
      <c r="B324" s="281" t="s">
        <v>25</v>
      </c>
      <c r="C324" s="281" t="s">
        <v>101</v>
      </c>
      <c r="D324" s="138" t="s">
        <v>119</v>
      </c>
      <c r="E324" s="281" t="s">
        <v>1237</v>
      </c>
      <c r="F324" s="283" t="s">
        <v>103</v>
      </c>
      <c r="G324" s="283" t="s">
        <v>103</v>
      </c>
      <c r="H324" s="285">
        <v>506233</v>
      </c>
      <c r="I324" s="284">
        <v>4.76</v>
      </c>
      <c r="J324" s="284">
        <v>2411770.81</v>
      </c>
      <c r="K324" s="283" t="s">
        <v>103</v>
      </c>
      <c r="L324" s="287">
        <v>8.2199999999999995E-2</v>
      </c>
    </row>
    <row r="325" spans="1:12" ht="15.75" thickBot="1" x14ac:dyDescent="0.3">
      <c r="A325" s="286" t="s">
        <v>118</v>
      </c>
      <c r="B325" s="281" t="s">
        <v>25</v>
      </c>
      <c r="C325" s="281" t="s">
        <v>293</v>
      </c>
      <c r="D325" s="138" t="s">
        <v>119</v>
      </c>
      <c r="E325" s="281" t="s">
        <v>165</v>
      </c>
      <c r="F325" s="283" t="s">
        <v>103</v>
      </c>
      <c r="G325" s="283" t="s">
        <v>103</v>
      </c>
      <c r="H325" s="285">
        <v>525382</v>
      </c>
      <c r="I325" s="284">
        <v>4.7699999999999996</v>
      </c>
      <c r="J325" s="284">
        <v>2504036.19</v>
      </c>
      <c r="K325" s="283" t="s">
        <v>103</v>
      </c>
      <c r="L325" s="287">
        <v>1.1299999999999999E-2</v>
      </c>
    </row>
    <row r="326" spans="1:12" ht="15.75" thickBot="1" x14ac:dyDescent="0.3">
      <c r="A326" s="286" t="s">
        <v>118</v>
      </c>
      <c r="B326" s="281" t="s">
        <v>1127</v>
      </c>
      <c r="C326" s="281" t="s">
        <v>293</v>
      </c>
      <c r="D326" s="138" t="s">
        <v>878</v>
      </c>
      <c r="E326" s="281" t="s">
        <v>165</v>
      </c>
      <c r="F326" s="283" t="s">
        <v>103</v>
      </c>
      <c r="G326" s="283" t="s">
        <v>103</v>
      </c>
      <c r="H326" s="285">
        <v>9288624</v>
      </c>
      <c r="I326" s="284">
        <v>1.28</v>
      </c>
      <c r="J326" s="284">
        <v>11850794.109999999</v>
      </c>
      <c r="K326" s="283" t="s">
        <v>103</v>
      </c>
      <c r="L326" s="287">
        <v>5.3400000000000003E-2</v>
      </c>
    </row>
    <row r="327" spans="1:12" ht="15.75" thickBot="1" x14ac:dyDescent="0.3">
      <c r="A327" s="286" t="s">
        <v>118</v>
      </c>
      <c r="B327" s="281" t="s">
        <v>145</v>
      </c>
      <c r="C327" s="281" t="s">
        <v>453</v>
      </c>
      <c r="D327" s="138" t="s">
        <v>121</v>
      </c>
      <c r="E327" s="281" t="s">
        <v>165</v>
      </c>
      <c r="F327" s="283" t="s">
        <v>103</v>
      </c>
      <c r="G327" s="283" t="s">
        <v>103</v>
      </c>
      <c r="H327" s="285">
        <v>61015</v>
      </c>
      <c r="I327" s="284">
        <v>1.51</v>
      </c>
      <c r="J327" s="284">
        <v>92143.95</v>
      </c>
      <c r="K327" s="283" t="s">
        <v>103</v>
      </c>
      <c r="L327" s="287">
        <v>2.18E-2</v>
      </c>
    </row>
    <row r="328" spans="1:12" ht="15.75" thickBot="1" x14ac:dyDescent="0.3">
      <c r="A328" s="286" t="s">
        <v>118</v>
      </c>
      <c r="B328" s="281" t="s">
        <v>145</v>
      </c>
      <c r="C328" s="281" t="s">
        <v>920</v>
      </c>
      <c r="D328" s="138" t="s">
        <v>121</v>
      </c>
      <c r="E328" s="281" t="s">
        <v>165</v>
      </c>
      <c r="F328" s="283" t="s">
        <v>103</v>
      </c>
      <c r="G328" s="283" t="s">
        <v>103</v>
      </c>
      <c r="H328" s="285">
        <v>1631679</v>
      </c>
      <c r="I328" s="284">
        <v>1.51</v>
      </c>
      <c r="J328" s="284">
        <v>2464151.79</v>
      </c>
      <c r="K328" s="283" t="s">
        <v>103</v>
      </c>
      <c r="L328" s="287">
        <v>2.01E-2</v>
      </c>
    </row>
    <row r="329" spans="1:12" ht="15.75" thickBot="1" x14ac:dyDescent="0.3">
      <c r="A329" s="286" t="s">
        <v>118</v>
      </c>
      <c r="B329" s="281" t="s">
        <v>145</v>
      </c>
      <c r="C329" s="281" t="s">
        <v>998</v>
      </c>
      <c r="D329" s="138" t="s">
        <v>121</v>
      </c>
      <c r="E329" s="281" t="s">
        <v>165</v>
      </c>
      <c r="F329" s="283" t="s">
        <v>103</v>
      </c>
      <c r="G329" s="283" t="s">
        <v>103</v>
      </c>
      <c r="H329" s="285">
        <v>1110602</v>
      </c>
      <c r="I329" s="284">
        <v>1.51</v>
      </c>
      <c r="J329" s="284">
        <v>1677224.59</v>
      </c>
      <c r="K329" s="283" t="s">
        <v>103</v>
      </c>
      <c r="L329" s="287">
        <v>3.5200000000000002E-2</v>
      </c>
    </row>
    <row r="330" spans="1:12" ht="15.75" thickBot="1" x14ac:dyDescent="0.3">
      <c r="A330" s="286" t="s">
        <v>118</v>
      </c>
      <c r="B330" s="281" t="s">
        <v>145</v>
      </c>
      <c r="C330" s="281" t="s">
        <v>108</v>
      </c>
      <c r="D330" s="138" t="s">
        <v>121</v>
      </c>
      <c r="E330" s="281" t="s">
        <v>556</v>
      </c>
      <c r="F330" s="283" t="s">
        <v>103</v>
      </c>
      <c r="G330" s="283" t="s">
        <v>103</v>
      </c>
      <c r="H330" s="285">
        <v>8501727</v>
      </c>
      <c r="I330" s="284">
        <v>1.51</v>
      </c>
      <c r="J330" s="284">
        <v>12839253.800000001</v>
      </c>
      <c r="K330" s="283" t="s">
        <v>103</v>
      </c>
      <c r="L330" s="287">
        <v>4.6399999999999997E-2</v>
      </c>
    </row>
    <row r="331" spans="1:12" ht="15.75" thickBot="1" x14ac:dyDescent="0.3">
      <c r="A331" s="286" t="s">
        <v>118</v>
      </c>
      <c r="B331" s="281" t="s">
        <v>145</v>
      </c>
      <c r="C331" s="281" t="s">
        <v>999</v>
      </c>
      <c r="D331" s="138" t="s">
        <v>121</v>
      </c>
      <c r="E331" s="281" t="s">
        <v>165</v>
      </c>
      <c r="F331" s="283" t="s">
        <v>103</v>
      </c>
      <c r="G331" s="283" t="s">
        <v>103</v>
      </c>
      <c r="H331" s="285">
        <v>694734</v>
      </c>
      <c r="I331" s="284">
        <v>1.51</v>
      </c>
      <c r="J331" s="284">
        <v>1049183.6000000001</v>
      </c>
      <c r="K331" s="283" t="s">
        <v>103</v>
      </c>
      <c r="L331" s="287">
        <v>3.3000000000000002E-2</v>
      </c>
    </row>
    <row r="332" spans="1:12" ht="15.75" thickBot="1" x14ac:dyDescent="0.3">
      <c r="A332" s="286" t="s">
        <v>124</v>
      </c>
      <c r="B332" s="281" t="s">
        <v>798</v>
      </c>
      <c r="C332" s="281" t="s">
        <v>101</v>
      </c>
      <c r="D332" s="138" t="s">
        <v>333</v>
      </c>
      <c r="E332" s="281" t="s">
        <v>564</v>
      </c>
      <c r="F332" s="283" t="s">
        <v>103</v>
      </c>
      <c r="G332" s="283" t="s">
        <v>103</v>
      </c>
      <c r="H332" s="285">
        <v>65693</v>
      </c>
      <c r="I332" s="284">
        <v>15.16</v>
      </c>
      <c r="J332" s="284">
        <v>995963.44</v>
      </c>
      <c r="K332" s="283" t="s">
        <v>103</v>
      </c>
      <c r="L332" s="287">
        <v>3.39E-2</v>
      </c>
    </row>
    <row r="333" spans="1:12" ht="15.75" thickBot="1" x14ac:dyDescent="0.3">
      <c r="A333" s="286" t="s">
        <v>124</v>
      </c>
      <c r="B333" s="281" t="s">
        <v>799</v>
      </c>
      <c r="C333" s="281" t="s">
        <v>101</v>
      </c>
      <c r="D333" s="138" t="s">
        <v>125</v>
      </c>
      <c r="E333" s="281" t="s">
        <v>565</v>
      </c>
      <c r="F333" s="283" t="s">
        <v>103</v>
      </c>
      <c r="G333" s="283" t="s">
        <v>103</v>
      </c>
      <c r="H333" s="285">
        <v>423620</v>
      </c>
      <c r="I333" s="284">
        <v>3.91</v>
      </c>
      <c r="J333" s="284">
        <v>1654440.75</v>
      </c>
      <c r="K333" s="283" t="s">
        <v>103</v>
      </c>
      <c r="L333" s="287">
        <v>5.6399999999999999E-2</v>
      </c>
    </row>
    <row r="334" spans="1:12" ht="15.75" thickBot="1" x14ac:dyDescent="0.3">
      <c r="A334" s="286" t="s">
        <v>124</v>
      </c>
      <c r="B334" s="281" t="s">
        <v>799</v>
      </c>
      <c r="C334" s="281" t="s">
        <v>1002</v>
      </c>
      <c r="D334" s="138" t="s">
        <v>125</v>
      </c>
      <c r="E334" s="281" t="s">
        <v>1140</v>
      </c>
      <c r="F334" s="283" t="s">
        <v>103</v>
      </c>
      <c r="G334" s="283" t="s">
        <v>103</v>
      </c>
      <c r="H334" s="285">
        <v>417764</v>
      </c>
      <c r="I334" s="284">
        <v>3.91</v>
      </c>
      <c r="J334" s="284">
        <v>1631569.68</v>
      </c>
      <c r="K334" s="283" t="s">
        <v>103</v>
      </c>
      <c r="L334" s="287">
        <v>0.78220000000000001</v>
      </c>
    </row>
    <row r="335" spans="1:12" ht="15.75" thickBot="1" x14ac:dyDescent="0.3">
      <c r="A335" s="286" t="s">
        <v>124</v>
      </c>
      <c r="B335" s="281" t="s">
        <v>807</v>
      </c>
      <c r="C335" s="281" t="s">
        <v>453</v>
      </c>
      <c r="D335" s="138" t="s">
        <v>844</v>
      </c>
      <c r="E335" s="281" t="s">
        <v>165</v>
      </c>
      <c r="F335" s="283" t="s">
        <v>103</v>
      </c>
      <c r="G335" s="283" t="s">
        <v>103</v>
      </c>
      <c r="H335" s="285">
        <v>4388</v>
      </c>
      <c r="I335" s="284">
        <v>11.29</v>
      </c>
      <c r="J335" s="284">
        <v>49560.4</v>
      </c>
      <c r="K335" s="283" t="s">
        <v>103</v>
      </c>
      <c r="L335" s="287">
        <v>1.17E-2</v>
      </c>
    </row>
    <row r="336" spans="1:12" ht="15.75" thickBot="1" x14ac:dyDescent="0.3">
      <c r="A336" s="286" t="s">
        <v>124</v>
      </c>
      <c r="B336" s="281" t="s">
        <v>807</v>
      </c>
      <c r="C336" s="281" t="s">
        <v>453</v>
      </c>
      <c r="D336" s="138" t="s">
        <v>225</v>
      </c>
      <c r="E336" s="281" t="s">
        <v>165</v>
      </c>
      <c r="F336" s="283" t="s">
        <v>103</v>
      </c>
      <c r="G336" s="283" t="s">
        <v>103</v>
      </c>
      <c r="H336" s="285">
        <v>3267</v>
      </c>
      <c r="I336" s="284">
        <v>15</v>
      </c>
      <c r="J336" s="284">
        <v>49012.88</v>
      </c>
      <c r="K336" s="283" t="s">
        <v>103</v>
      </c>
      <c r="L336" s="287">
        <v>1.1599999999999999E-2</v>
      </c>
    </row>
    <row r="337" spans="1:12" ht="15.75" thickBot="1" x14ac:dyDescent="0.3">
      <c r="A337" s="286" t="s">
        <v>124</v>
      </c>
      <c r="B337" s="281" t="s">
        <v>807</v>
      </c>
      <c r="C337" s="281" t="s">
        <v>354</v>
      </c>
      <c r="D337" s="138" t="s">
        <v>225</v>
      </c>
      <c r="E337" s="281" t="s">
        <v>165</v>
      </c>
      <c r="F337" s="283" t="s">
        <v>103</v>
      </c>
      <c r="G337" s="283" t="s">
        <v>103</v>
      </c>
      <c r="H337" s="283">
        <v>525</v>
      </c>
      <c r="I337" s="284">
        <v>15</v>
      </c>
      <c r="J337" s="284">
        <v>7873.72</v>
      </c>
      <c r="K337" s="283" t="s">
        <v>103</v>
      </c>
      <c r="L337" s="287">
        <v>1.38E-2</v>
      </c>
    </row>
    <row r="338" spans="1:12" ht="15.75" thickBot="1" x14ac:dyDescent="0.3">
      <c r="A338" s="286" t="s">
        <v>124</v>
      </c>
      <c r="B338" s="281" t="s">
        <v>807</v>
      </c>
      <c r="C338" s="281" t="s">
        <v>354</v>
      </c>
      <c r="D338" s="138" t="s">
        <v>844</v>
      </c>
      <c r="E338" s="281" t="s">
        <v>165</v>
      </c>
      <c r="F338" s="283" t="s">
        <v>103</v>
      </c>
      <c r="G338" s="283" t="s">
        <v>103</v>
      </c>
      <c r="H338" s="283">
        <v>696</v>
      </c>
      <c r="I338" s="284">
        <v>11.3</v>
      </c>
      <c r="J338" s="284">
        <v>7862.3</v>
      </c>
      <c r="K338" s="283" t="s">
        <v>103</v>
      </c>
      <c r="L338" s="287">
        <v>1.38E-2</v>
      </c>
    </row>
    <row r="339" spans="1:12" ht="15.75" thickBot="1" x14ac:dyDescent="0.3">
      <c r="A339" s="286" t="s">
        <v>124</v>
      </c>
      <c r="B339" s="281" t="s">
        <v>807</v>
      </c>
      <c r="C339" s="281" t="s">
        <v>355</v>
      </c>
      <c r="D339" s="138" t="s">
        <v>844</v>
      </c>
      <c r="E339" s="281" t="s">
        <v>165</v>
      </c>
      <c r="F339" s="283" t="s">
        <v>103</v>
      </c>
      <c r="G339" s="283" t="s">
        <v>103</v>
      </c>
      <c r="H339" s="285">
        <v>3576</v>
      </c>
      <c r="I339" s="284">
        <v>11.29</v>
      </c>
      <c r="J339" s="284">
        <v>40387.25</v>
      </c>
      <c r="K339" s="283" t="s">
        <v>103</v>
      </c>
      <c r="L339" s="287">
        <v>6.6199999999999995E-2</v>
      </c>
    </row>
    <row r="340" spans="1:12" ht="15.75" thickBot="1" x14ac:dyDescent="0.3">
      <c r="A340" s="286" t="s">
        <v>124</v>
      </c>
      <c r="B340" s="281" t="s">
        <v>807</v>
      </c>
      <c r="C340" s="281" t="s">
        <v>355</v>
      </c>
      <c r="D340" s="138" t="s">
        <v>225</v>
      </c>
      <c r="E340" s="281" t="s">
        <v>165</v>
      </c>
      <c r="F340" s="283" t="s">
        <v>103</v>
      </c>
      <c r="G340" s="283" t="s">
        <v>103</v>
      </c>
      <c r="H340" s="285">
        <v>2201</v>
      </c>
      <c r="I340" s="284">
        <v>15</v>
      </c>
      <c r="J340" s="284">
        <v>33022.81</v>
      </c>
      <c r="K340" s="283" t="s">
        <v>103</v>
      </c>
      <c r="L340" s="287">
        <v>5.4199999999999998E-2</v>
      </c>
    </row>
    <row r="341" spans="1:12" ht="15.75" thickBot="1" x14ac:dyDescent="0.3">
      <c r="A341" s="286" t="s">
        <v>124</v>
      </c>
      <c r="B341" s="281" t="s">
        <v>1397</v>
      </c>
      <c r="C341" s="281" t="s">
        <v>453</v>
      </c>
      <c r="D341" s="138" t="s">
        <v>843</v>
      </c>
      <c r="E341" s="281" t="s">
        <v>165</v>
      </c>
      <c r="F341" s="283" t="s">
        <v>103</v>
      </c>
      <c r="G341" s="283" t="s">
        <v>103</v>
      </c>
      <c r="H341" s="285">
        <v>4388</v>
      </c>
      <c r="I341" s="284">
        <v>11.29</v>
      </c>
      <c r="J341" s="284">
        <v>49561.53</v>
      </c>
      <c r="K341" s="283" t="s">
        <v>103</v>
      </c>
      <c r="L341" s="287">
        <v>1.17E-2</v>
      </c>
    </row>
    <row r="342" spans="1:12" ht="15.75" thickBot="1" x14ac:dyDescent="0.3">
      <c r="A342" s="286" t="s">
        <v>124</v>
      </c>
      <c r="B342" s="281" t="s">
        <v>1397</v>
      </c>
      <c r="C342" s="281" t="s">
        <v>453</v>
      </c>
      <c r="D342" s="138" t="s">
        <v>842</v>
      </c>
      <c r="E342" s="281" t="s">
        <v>165</v>
      </c>
      <c r="F342" s="283" t="s">
        <v>103</v>
      </c>
      <c r="G342" s="283" t="s">
        <v>103</v>
      </c>
      <c r="H342" s="285">
        <v>4388</v>
      </c>
      <c r="I342" s="284">
        <v>11.29</v>
      </c>
      <c r="J342" s="284">
        <v>49561.34</v>
      </c>
      <c r="K342" s="283" t="s">
        <v>103</v>
      </c>
      <c r="L342" s="287">
        <v>1.17E-2</v>
      </c>
    </row>
    <row r="343" spans="1:12" ht="15.75" thickBot="1" x14ac:dyDescent="0.3">
      <c r="A343" s="286" t="s">
        <v>124</v>
      </c>
      <c r="B343" s="281" t="s">
        <v>1397</v>
      </c>
      <c r="C343" s="281" t="s">
        <v>453</v>
      </c>
      <c r="D343" s="138" t="s">
        <v>840</v>
      </c>
      <c r="E343" s="281" t="s">
        <v>165</v>
      </c>
      <c r="F343" s="283" t="s">
        <v>103</v>
      </c>
      <c r="G343" s="283" t="s">
        <v>103</v>
      </c>
      <c r="H343" s="285">
        <v>4388</v>
      </c>
      <c r="I343" s="284">
        <v>11.29</v>
      </c>
      <c r="J343" s="284">
        <v>49561.22</v>
      </c>
      <c r="K343" s="283" t="s">
        <v>103</v>
      </c>
      <c r="L343" s="287">
        <v>1.17E-2</v>
      </c>
    </row>
    <row r="344" spans="1:12" ht="15.75" thickBot="1" x14ac:dyDescent="0.3">
      <c r="A344" s="286" t="s">
        <v>124</v>
      </c>
      <c r="B344" s="281" t="s">
        <v>1397</v>
      </c>
      <c r="C344" s="281" t="s">
        <v>453</v>
      </c>
      <c r="D344" s="138" t="s">
        <v>841</v>
      </c>
      <c r="E344" s="281" t="s">
        <v>165</v>
      </c>
      <c r="F344" s="283" t="s">
        <v>103</v>
      </c>
      <c r="G344" s="283" t="s">
        <v>103</v>
      </c>
      <c r="H344" s="285">
        <v>4388</v>
      </c>
      <c r="I344" s="284">
        <v>11.29</v>
      </c>
      <c r="J344" s="284">
        <v>49561.08</v>
      </c>
      <c r="K344" s="283" t="s">
        <v>103</v>
      </c>
      <c r="L344" s="287">
        <v>1.17E-2</v>
      </c>
    </row>
    <row r="345" spans="1:12" ht="15.75" thickBot="1" x14ac:dyDescent="0.3">
      <c r="A345" s="286" t="s">
        <v>124</v>
      </c>
      <c r="B345" s="281" t="s">
        <v>1397</v>
      </c>
      <c r="C345" s="281" t="s">
        <v>453</v>
      </c>
      <c r="D345" s="138" t="s">
        <v>847</v>
      </c>
      <c r="E345" s="281" t="s">
        <v>165</v>
      </c>
      <c r="F345" s="283" t="s">
        <v>103</v>
      </c>
      <c r="G345" s="283" t="s">
        <v>103</v>
      </c>
      <c r="H345" s="285">
        <v>4388</v>
      </c>
      <c r="I345" s="284">
        <v>11.29</v>
      </c>
      <c r="J345" s="284">
        <v>49560.97</v>
      </c>
      <c r="K345" s="283" t="s">
        <v>103</v>
      </c>
      <c r="L345" s="287">
        <v>1.17E-2</v>
      </c>
    </row>
    <row r="346" spans="1:12" ht="15.75" thickBot="1" x14ac:dyDescent="0.3">
      <c r="A346" s="286" t="s">
        <v>124</v>
      </c>
      <c r="B346" s="281" t="s">
        <v>1397</v>
      </c>
      <c r="C346" s="281" t="s">
        <v>453</v>
      </c>
      <c r="D346" s="138" t="s">
        <v>848</v>
      </c>
      <c r="E346" s="281" t="s">
        <v>165</v>
      </c>
      <c r="F346" s="283" t="s">
        <v>103</v>
      </c>
      <c r="G346" s="283" t="s">
        <v>103</v>
      </c>
      <c r="H346" s="285">
        <v>4388</v>
      </c>
      <c r="I346" s="284">
        <v>11.29</v>
      </c>
      <c r="J346" s="284">
        <v>49560.7</v>
      </c>
      <c r="K346" s="283" t="s">
        <v>103</v>
      </c>
      <c r="L346" s="287">
        <v>1.17E-2</v>
      </c>
    </row>
    <row r="347" spans="1:12" ht="15.75" thickBot="1" x14ac:dyDescent="0.3">
      <c r="A347" s="286" t="s">
        <v>124</v>
      </c>
      <c r="B347" s="281" t="s">
        <v>1397</v>
      </c>
      <c r="C347" s="281" t="s">
        <v>453</v>
      </c>
      <c r="D347" s="138" t="s">
        <v>845</v>
      </c>
      <c r="E347" s="281" t="s">
        <v>165</v>
      </c>
      <c r="F347" s="283" t="s">
        <v>103</v>
      </c>
      <c r="G347" s="283" t="s">
        <v>103</v>
      </c>
      <c r="H347" s="285">
        <v>4388</v>
      </c>
      <c r="I347" s="284">
        <v>11.29</v>
      </c>
      <c r="J347" s="284">
        <v>49559.79</v>
      </c>
      <c r="K347" s="283" t="s">
        <v>103</v>
      </c>
      <c r="L347" s="287">
        <v>1.17E-2</v>
      </c>
    </row>
    <row r="348" spans="1:12" ht="15.75" thickBot="1" x14ac:dyDescent="0.3">
      <c r="A348" s="286" t="s">
        <v>124</v>
      </c>
      <c r="B348" s="281" t="s">
        <v>1397</v>
      </c>
      <c r="C348" s="281" t="s">
        <v>453</v>
      </c>
      <c r="D348" s="138" t="s">
        <v>846</v>
      </c>
      <c r="E348" s="281" t="s">
        <v>165</v>
      </c>
      <c r="F348" s="283" t="s">
        <v>103</v>
      </c>
      <c r="G348" s="283" t="s">
        <v>103</v>
      </c>
      <c r="H348" s="285">
        <v>4388</v>
      </c>
      <c r="I348" s="284">
        <v>11.29</v>
      </c>
      <c r="J348" s="284">
        <v>49559.79</v>
      </c>
      <c r="K348" s="283" t="s">
        <v>103</v>
      </c>
      <c r="L348" s="287">
        <v>1.17E-2</v>
      </c>
    </row>
    <row r="349" spans="1:12" ht="15.75" thickBot="1" x14ac:dyDescent="0.3">
      <c r="A349" s="286" t="s">
        <v>124</v>
      </c>
      <c r="B349" s="281" t="s">
        <v>1397</v>
      </c>
      <c r="C349" s="281" t="s">
        <v>354</v>
      </c>
      <c r="D349" s="138" t="s">
        <v>843</v>
      </c>
      <c r="E349" s="281" t="s">
        <v>165</v>
      </c>
      <c r="F349" s="283" t="s">
        <v>103</v>
      </c>
      <c r="G349" s="283" t="s">
        <v>103</v>
      </c>
      <c r="H349" s="283">
        <v>697</v>
      </c>
      <c r="I349" s="284">
        <v>11.29</v>
      </c>
      <c r="J349" s="284">
        <v>7867.96</v>
      </c>
      <c r="K349" s="283" t="s">
        <v>103</v>
      </c>
      <c r="L349" s="287">
        <v>1.38E-2</v>
      </c>
    </row>
    <row r="350" spans="1:12" ht="15.75" thickBot="1" x14ac:dyDescent="0.3">
      <c r="A350" s="286" t="s">
        <v>124</v>
      </c>
      <c r="B350" s="281" t="s">
        <v>1397</v>
      </c>
      <c r="C350" s="281" t="s">
        <v>354</v>
      </c>
      <c r="D350" s="138" t="s">
        <v>840</v>
      </c>
      <c r="E350" s="281" t="s">
        <v>165</v>
      </c>
      <c r="F350" s="283" t="s">
        <v>103</v>
      </c>
      <c r="G350" s="283" t="s">
        <v>103</v>
      </c>
      <c r="H350" s="283">
        <v>697</v>
      </c>
      <c r="I350" s="284">
        <v>11.29</v>
      </c>
      <c r="J350" s="284">
        <v>7866.98</v>
      </c>
      <c r="K350" s="283" t="s">
        <v>103</v>
      </c>
      <c r="L350" s="287">
        <v>1.38E-2</v>
      </c>
    </row>
    <row r="351" spans="1:12" ht="15.75" thickBot="1" x14ac:dyDescent="0.3">
      <c r="A351" s="286" t="s">
        <v>124</v>
      </c>
      <c r="B351" s="281" t="s">
        <v>1397</v>
      </c>
      <c r="C351" s="281" t="s">
        <v>354</v>
      </c>
      <c r="D351" s="138" t="s">
        <v>841</v>
      </c>
      <c r="E351" s="281" t="s">
        <v>165</v>
      </c>
      <c r="F351" s="283" t="s">
        <v>103</v>
      </c>
      <c r="G351" s="283" t="s">
        <v>103</v>
      </c>
      <c r="H351" s="283">
        <v>696</v>
      </c>
      <c r="I351" s="284">
        <v>11.3</v>
      </c>
      <c r="J351" s="284">
        <v>7865.38</v>
      </c>
      <c r="K351" s="283" t="s">
        <v>103</v>
      </c>
      <c r="L351" s="287">
        <v>1.38E-2</v>
      </c>
    </row>
    <row r="352" spans="1:12" ht="15.75" thickBot="1" x14ac:dyDescent="0.3">
      <c r="A352" s="286" t="s">
        <v>124</v>
      </c>
      <c r="B352" s="281" t="s">
        <v>1397</v>
      </c>
      <c r="C352" s="281" t="s">
        <v>354</v>
      </c>
      <c r="D352" s="138" t="s">
        <v>842</v>
      </c>
      <c r="E352" s="281" t="s">
        <v>165</v>
      </c>
      <c r="F352" s="283" t="s">
        <v>103</v>
      </c>
      <c r="G352" s="283" t="s">
        <v>103</v>
      </c>
      <c r="H352" s="283">
        <v>696</v>
      </c>
      <c r="I352" s="284">
        <v>11.3</v>
      </c>
      <c r="J352" s="284">
        <v>7864.48</v>
      </c>
      <c r="K352" s="283" t="s">
        <v>103</v>
      </c>
      <c r="L352" s="287">
        <v>1.38E-2</v>
      </c>
    </row>
    <row r="353" spans="1:12" ht="15.75" thickBot="1" x14ac:dyDescent="0.3">
      <c r="A353" s="286" t="s">
        <v>124</v>
      </c>
      <c r="B353" s="281" t="s">
        <v>1397</v>
      </c>
      <c r="C353" s="281" t="s">
        <v>354</v>
      </c>
      <c r="D353" s="138" t="s">
        <v>847</v>
      </c>
      <c r="E353" s="281" t="s">
        <v>165</v>
      </c>
      <c r="F353" s="283" t="s">
        <v>103</v>
      </c>
      <c r="G353" s="283" t="s">
        <v>103</v>
      </c>
      <c r="H353" s="283">
        <v>696</v>
      </c>
      <c r="I353" s="284">
        <v>11.3</v>
      </c>
      <c r="J353" s="284">
        <v>7864.47</v>
      </c>
      <c r="K353" s="283" t="s">
        <v>103</v>
      </c>
      <c r="L353" s="287">
        <v>1.38E-2</v>
      </c>
    </row>
    <row r="354" spans="1:12" ht="15.75" thickBot="1" x14ac:dyDescent="0.3">
      <c r="A354" s="286" t="s">
        <v>124</v>
      </c>
      <c r="B354" s="281" t="s">
        <v>1397</v>
      </c>
      <c r="C354" s="281" t="s">
        <v>354</v>
      </c>
      <c r="D354" s="138" t="s">
        <v>848</v>
      </c>
      <c r="E354" s="281" t="s">
        <v>165</v>
      </c>
      <c r="F354" s="283" t="s">
        <v>103</v>
      </c>
      <c r="G354" s="283" t="s">
        <v>103</v>
      </c>
      <c r="H354" s="283">
        <v>696</v>
      </c>
      <c r="I354" s="284">
        <v>11.3</v>
      </c>
      <c r="J354" s="284">
        <v>7864.3</v>
      </c>
      <c r="K354" s="283" t="s">
        <v>103</v>
      </c>
      <c r="L354" s="287">
        <v>1.38E-2</v>
      </c>
    </row>
    <row r="355" spans="1:12" ht="15.75" thickBot="1" x14ac:dyDescent="0.3">
      <c r="A355" s="286" t="s">
        <v>124</v>
      </c>
      <c r="B355" s="281" t="s">
        <v>1397</v>
      </c>
      <c r="C355" s="281" t="s">
        <v>354</v>
      </c>
      <c r="D355" s="138" t="s">
        <v>845</v>
      </c>
      <c r="E355" s="281" t="s">
        <v>165</v>
      </c>
      <c r="F355" s="283" t="s">
        <v>103</v>
      </c>
      <c r="G355" s="283" t="s">
        <v>103</v>
      </c>
      <c r="H355" s="283">
        <v>695</v>
      </c>
      <c r="I355" s="284">
        <v>11.3</v>
      </c>
      <c r="J355" s="284">
        <v>7854.88</v>
      </c>
      <c r="K355" s="283" t="s">
        <v>103</v>
      </c>
      <c r="L355" s="287">
        <v>1.38E-2</v>
      </c>
    </row>
    <row r="356" spans="1:12" ht="15.75" thickBot="1" x14ac:dyDescent="0.3">
      <c r="A356" s="286" t="s">
        <v>124</v>
      </c>
      <c r="B356" s="281" t="s">
        <v>1397</v>
      </c>
      <c r="C356" s="281" t="s">
        <v>354</v>
      </c>
      <c r="D356" s="138" t="s">
        <v>846</v>
      </c>
      <c r="E356" s="281" t="s">
        <v>165</v>
      </c>
      <c r="F356" s="283" t="s">
        <v>103</v>
      </c>
      <c r="G356" s="283" t="s">
        <v>103</v>
      </c>
      <c r="H356" s="283">
        <v>695</v>
      </c>
      <c r="I356" s="284">
        <v>11.3</v>
      </c>
      <c r="J356" s="284">
        <v>7854.86</v>
      </c>
      <c r="K356" s="283" t="s">
        <v>103</v>
      </c>
      <c r="L356" s="287">
        <v>1.38E-2</v>
      </c>
    </row>
    <row r="357" spans="1:12" ht="15.75" thickBot="1" x14ac:dyDescent="0.3">
      <c r="A357" s="286" t="s">
        <v>124</v>
      </c>
      <c r="B357" s="281" t="s">
        <v>1397</v>
      </c>
      <c r="C357" s="281" t="s">
        <v>355</v>
      </c>
      <c r="D357" s="138" t="s">
        <v>840</v>
      </c>
      <c r="E357" s="281" t="s">
        <v>165</v>
      </c>
      <c r="F357" s="283" t="s">
        <v>103</v>
      </c>
      <c r="G357" s="283" t="s">
        <v>103</v>
      </c>
      <c r="H357" s="285">
        <v>3577</v>
      </c>
      <c r="I357" s="284">
        <v>11.29</v>
      </c>
      <c r="J357" s="284">
        <v>40396.230000000003</v>
      </c>
      <c r="K357" s="283" t="s">
        <v>103</v>
      </c>
      <c r="L357" s="287">
        <v>6.6299999999999998E-2</v>
      </c>
    </row>
    <row r="358" spans="1:12" ht="15.75" thickBot="1" x14ac:dyDescent="0.3">
      <c r="A358" s="286" t="s">
        <v>124</v>
      </c>
      <c r="B358" s="281" t="s">
        <v>1397</v>
      </c>
      <c r="C358" s="281" t="s">
        <v>355</v>
      </c>
      <c r="D358" s="138" t="s">
        <v>842</v>
      </c>
      <c r="E358" s="281" t="s">
        <v>165</v>
      </c>
      <c r="F358" s="283" t="s">
        <v>103</v>
      </c>
      <c r="G358" s="283" t="s">
        <v>103</v>
      </c>
      <c r="H358" s="285">
        <v>3576</v>
      </c>
      <c r="I358" s="284">
        <v>11.3</v>
      </c>
      <c r="J358" s="284">
        <v>40394.769999999997</v>
      </c>
      <c r="K358" s="283" t="s">
        <v>103</v>
      </c>
      <c r="L358" s="287">
        <v>6.6299999999999998E-2</v>
      </c>
    </row>
    <row r="359" spans="1:12" ht="15.75" thickBot="1" x14ac:dyDescent="0.3">
      <c r="A359" s="286" t="s">
        <v>124</v>
      </c>
      <c r="B359" s="281" t="s">
        <v>1397</v>
      </c>
      <c r="C359" s="281" t="s">
        <v>355</v>
      </c>
      <c r="D359" s="138" t="s">
        <v>843</v>
      </c>
      <c r="E359" s="281" t="s">
        <v>165</v>
      </c>
      <c r="F359" s="283" t="s">
        <v>103</v>
      </c>
      <c r="G359" s="283" t="s">
        <v>103</v>
      </c>
      <c r="H359" s="285">
        <v>3576</v>
      </c>
      <c r="I359" s="284">
        <v>11.29</v>
      </c>
      <c r="J359" s="284">
        <v>40389.1</v>
      </c>
      <c r="K359" s="283" t="s">
        <v>103</v>
      </c>
      <c r="L359" s="287">
        <v>6.6199999999999995E-2</v>
      </c>
    </row>
    <row r="360" spans="1:12" ht="15.75" thickBot="1" x14ac:dyDescent="0.3">
      <c r="A360" s="286" t="s">
        <v>124</v>
      </c>
      <c r="B360" s="281" t="s">
        <v>1397</v>
      </c>
      <c r="C360" s="281" t="s">
        <v>355</v>
      </c>
      <c r="D360" s="138" t="s">
        <v>841</v>
      </c>
      <c r="E360" s="281" t="s">
        <v>165</v>
      </c>
      <c r="F360" s="283" t="s">
        <v>103</v>
      </c>
      <c r="G360" s="283" t="s">
        <v>103</v>
      </c>
      <c r="H360" s="285">
        <v>3576</v>
      </c>
      <c r="I360" s="284">
        <v>11.29</v>
      </c>
      <c r="J360" s="284">
        <v>40388.31</v>
      </c>
      <c r="K360" s="283" t="s">
        <v>103</v>
      </c>
      <c r="L360" s="287">
        <v>6.6199999999999995E-2</v>
      </c>
    </row>
    <row r="361" spans="1:12" ht="15.75" thickBot="1" x14ac:dyDescent="0.3">
      <c r="A361" s="286" t="s">
        <v>124</v>
      </c>
      <c r="B361" s="281" t="s">
        <v>1397</v>
      </c>
      <c r="C361" s="281" t="s">
        <v>355</v>
      </c>
      <c r="D361" s="138" t="s">
        <v>846</v>
      </c>
      <c r="E361" s="281" t="s">
        <v>165</v>
      </c>
      <c r="F361" s="283" t="s">
        <v>103</v>
      </c>
      <c r="G361" s="283" t="s">
        <v>103</v>
      </c>
      <c r="H361" s="285">
        <v>3576</v>
      </c>
      <c r="I361" s="284">
        <v>11.29</v>
      </c>
      <c r="J361" s="284">
        <v>40388.25</v>
      </c>
      <c r="K361" s="283" t="s">
        <v>103</v>
      </c>
      <c r="L361" s="287">
        <v>6.6199999999999995E-2</v>
      </c>
    </row>
    <row r="362" spans="1:12" ht="15.75" thickBot="1" x14ac:dyDescent="0.3">
      <c r="A362" s="286" t="s">
        <v>124</v>
      </c>
      <c r="B362" s="281" t="s">
        <v>1397</v>
      </c>
      <c r="C362" s="281" t="s">
        <v>355</v>
      </c>
      <c r="D362" s="138" t="s">
        <v>848</v>
      </c>
      <c r="E362" s="281" t="s">
        <v>165</v>
      </c>
      <c r="F362" s="283" t="s">
        <v>103</v>
      </c>
      <c r="G362" s="283" t="s">
        <v>103</v>
      </c>
      <c r="H362" s="285">
        <v>3576</v>
      </c>
      <c r="I362" s="284">
        <v>11.29</v>
      </c>
      <c r="J362" s="284">
        <v>40387.49</v>
      </c>
      <c r="K362" s="283" t="s">
        <v>103</v>
      </c>
      <c r="L362" s="287">
        <v>6.6199999999999995E-2</v>
      </c>
    </row>
    <row r="363" spans="1:12" ht="15.75" thickBot="1" x14ac:dyDescent="0.3">
      <c r="A363" s="286" t="s">
        <v>124</v>
      </c>
      <c r="B363" s="281" t="s">
        <v>1397</v>
      </c>
      <c r="C363" s="281" t="s">
        <v>355</v>
      </c>
      <c r="D363" s="138" t="s">
        <v>847</v>
      </c>
      <c r="E363" s="281" t="s">
        <v>165</v>
      </c>
      <c r="F363" s="283" t="s">
        <v>103</v>
      </c>
      <c r="G363" s="283" t="s">
        <v>103</v>
      </c>
      <c r="H363" s="285">
        <v>3576</v>
      </c>
      <c r="I363" s="284">
        <v>11.29</v>
      </c>
      <c r="J363" s="284">
        <v>40387.33</v>
      </c>
      <c r="K363" s="283" t="s">
        <v>103</v>
      </c>
      <c r="L363" s="287">
        <v>6.6199999999999995E-2</v>
      </c>
    </row>
    <row r="364" spans="1:12" ht="15.75" thickBot="1" x14ac:dyDescent="0.3">
      <c r="A364" s="286" t="s">
        <v>124</v>
      </c>
      <c r="B364" s="281" t="s">
        <v>1397</v>
      </c>
      <c r="C364" s="281" t="s">
        <v>355</v>
      </c>
      <c r="D364" s="138" t="s">
        <v>845</v>
      </c>
      <c r="E364" s="281" t="s">
        <v>165</v>
      </c>
      <c r="F364" s="283" t="s">
        <v>103</v>
      </c>
      <c r="G364" s="283" t="s">
        <v>103</v>
      </c>
      <c r="H364" s="285">
        <v>3576</v>
      </c>
      <c r="I364" s="284">
        <v>11.29</v>
      </c>
      <c r="J364" s="284">
        <v>40386.839999999997</v>
      </c>
      <c r="K364" s="283" t="s">
        <v>103</v>
      </c>
      <c r="L364" s="287">
        <v>6.6199999999999995E-2</v>
      </c>
    </row>
    <row r="365" spans="1:12" ht="15.75" thickBot="1" x14ac:dyDescent="0.3">
      <c r="A365" s="286" t="s">
        <v>126</v>
      </c>
      <c r="B365" s="281" t="s">
        <v>1054</v>
      </c>
      <c r="C365" s="281" t="s">
        <v>920</v>
      </c>
      <c r="D365" s="138" t="s">
        <v>497</v>
      </c>
      <c r="E365" s="281" t="s">
        <v>165</v>
      </c>
      <c r="F365" s="283" t="s">
        <v>103</v>
      </c>
      <c r="G365" s="283" t="s">
        <v>103</v>
      </c>
      <c r="H365" s="283">
        <v>7</v>
      </c>
      <c r="I365" s="284">
        <v>68122.58</v>
      </c>
      <c r="J365" s="284">
        <v>476858.06</v>
      </c>
      <c r="K365" s="283" t="s">
        <v>103</v>
      </c>
      <c r="L365" s="287">
        <v>3.8999999999999998E-3</v>
      </c>
    </row>
    <row r="366" spans="1:12" ht="15.75" thickBot="1" x14ac:dyDescent="0.3">
      <c r="A366" s="286" t="s">
        <v>126</v>
      </c>
      <c r="B366" s="281" t="s">
        <v>1054</v>
      </c>
      <c r="C366" s="281" t="s">
        <v>998</v>
      </c>
      <c r="D366" s="138" t="s">
        <v>497</v>
      </c>
      <c r="E366" s="281" t="s">
        <v>165</v>
      </c>
      <c r="F366" s="283" t="s">
        <v>103</v>
      </c>
      <c r="G366" s="283" t="s">
        <v>103</v>
      </c>
      <c r="H366" s="283">
        <v>9</v>
      </c>
      <c r="I366" s="284">
        <v>68437.009999999995</v>
      </c>
      <c r="J366" s="284">
        <v>615933.06000000006</v>
      </c>
      <c r="K366" s="283" t="s">
        <v>103</v>
      </c>
      <c r="L366" s="287">
        <v>1.29E-2</v>
      </c>
    </row>
    <row r="367" spans="1:12" ht="15.75" thickBot="1" x14ac:dyDescent="0.3">
      <c r="A367" s="286" t="s">
        <v>126</v>
      </c>
      <c r="B367" s="281" t="s">
        <v>1054</v>
      </c>
      <c r="C367" s="281" t="s">
        <v>350</v>
      </c>
      <c r="D367" s="138" t="s">
        <v>497</v>
      </c>
      <c r="E367" s="281" t="s">
        <v>165</v>
      </c>
      <c r="F367" s="283" t="s">
        <v>103</v>
      </c>
      <c r="G367" s="283" t="s">
        <v>103</v>
      </c>
      <c r="H367" s="283">
        <v>61</v>
      </c>
      <c r="I367" s="284">
        <v>68150.149999999994</v>
      </c>
      <c r="J367" s="284">
        <v>4157159.44</v>
      </c>
      <c r="K367" s="283" t="s">
        <v>103</v>
      </c>
      <c r="L367" s="287">
        <v>1.66E-2</v>
      </c>
    </row>
    <row r="368" spans="1:12" ht="15.75" thickBot="1" x14ac:dyDescent="0.3">
      <c r="A368" s="286" t="s">
        <v>126</v>
      </c>
      <c r="B368" s="281" t="s">
        <v>1054</v>
      </c>
      <c r="C368" s="281" t="s">
        <v>999</v>
      </c>
      <c r="D368" s="138" t="s">
        <v>497</v>
      </c>
      <c r="E368" s="281" t="s">
        <v>165</v>
      </c>
      <c r="F368" s="283" t="s">
        <v>103</v>
      </c>
      <c r="G368" s="283" t="s">
        <v>103</v>
      </c>
      <c r="H368" s="283">
        <v>6</v>
      </c>
      <c r="I368" s="284">
        <v>70909.88</v>
      </c>
      <c r="J368" s="284">
        <v>425459.29</v>
      </c>
      <c r="K368" s="283" t="s">
        <v>103</v>
      </c>
      <c r="L368" s="287">
        <v>1.34E-2</v>
      </c>
    </row>
    <row r="369" spans="1:12" ht="15.75" thickBot="1" x14ac:dyDescent="0.3">
      <c r="A369" s="286" t="s">
        <v>126</v>
      </c>
      <c r="B369" s="281" t="s">
        <v>1605</v>
      </c>
      <c r="C369" s="281" t="s">
        <v>1294</v>
      </c>
      <c r="D369" s="138" t="s">
        <v>1606</v>
      </c>
      <c r="E369" s="281" t="s">
        <v>165</v>
      </c>
      <c r="F369" s="283" t="s">
        <v>103</v>
      </c>
      <c r="G369" s="283" t="s">
        <v>103</v>
      </c>
      <c r="H369" s="283">
        <v>300</v>
      </c>
      <c r="I369" s="284">
        <v>736.92</v>
      </c>
      <c r="J369" s="284">
        <v>221076.58</v>
      </c>
      <c r="K369" s="283" t="s">
        <v>103</v>
      </c>
      <c r="L369" s="287">
        <v>3.0000000000000001E-3</v>
      </c>
    </row>
    <row r="370" spans="1:12" ht="15.75" thickBot="1" x14ac:dyDescent="0.3">
      <c r="A370" s="286" t="s">
        <v>126</v>
      </c>
      <c r="B370" s="281" t="s">
        <v>251</v>
      </c>
      <c r="C370" s="281" t="s">
        <v>920</v>
      </c>
      <c r="D370" s="138" t="s">
        <v>252</v>
      </c>
      <c r="E370" s="281" t="s">
        <v>165</v>
      </c>
      <c r="F370" s="282">
        <v>45976</v>
      </c>
      <c r="G370" s="283" t="s">
        <v>103</v>
      </c>
      <c r="H370" s="283">
        <v>322</v>
      </c>
      <c r="I370" s="284">
        <v>477.34</v>
      </c>
      <c r="J370" s="284">
        <v>153703.60999999999</v>
      </c>
      <c r="K370" s="283" t="s">
        <v>103</v>
      </c>
      <c r="L370" s="287">
        <v>1.2999999999999999E-3</v>
      </c>
    </row>
    <row r="371" spans="1:12" ht="15.75" thickBot="1" x14ac:dyDescent="0.3">
      <c r="A371" s="286" t="s">
        <v>126</v>
      </c>
      <c r="B371" s="281" t="s">
        <v>251</v>
      </c>
      <c r="C371" s="281" t="s">
        <v>998</v>
      </c>
      <c r="D371" s="138" t="s">
        <v>252</v>
      </c>
      <c r="E371" s="281" t="s">
        <v>165</v>
      </c>
      <c r="F371" s="282">
        <v>45976</v>
      </c>
      <c r="G371" s="283" t="s">
        <v>103</v>
      </c>
      <c r="H371" s="283">
        <v>218</v>
      </c>
      <c r="I371" s="284">
        <v>477.36</v>
      </c>
      <c r="J371" s="284">
        <v>104065.4</v>
      </c>
      <c r="K371" s="283" t="s">
        <v>103</v>
      </c>
      <c r="L371" s="287">
        <v>2.2000000000000001E-3</v>
      </c>
    </row>
    <row r="372" spans="1:12" ht="15.75" thickBot="1" x14ac:dyDescent="0.3">
      <c r="A372" s="286" t="s">
        <v>126</v>
      </c>
      <c r="B372" s="281" t="s">
        <v>251</v>
      </c>
      <c r="C372" s="281" t="s">
        <v>100</v>
      </c>
      <c r="D372" s="138" t="s">
        <v>252</v>
      </c>
      <c r="E372" s="281" t="s">
        <v>572</v>
      </c>
      <c r="F372" s="282">
        <v>45976</v>
      </c>
      <c r="G372" s="283" t="s">
        <v>103</v>
      </c>
      <c r="H372" s="283">
        <v>765</v>
      </c>
      <c r="I372" s="284">
        <v>477.34</v>
      </c>
      <c r="J372" s="284">
        <v>365168.7</v>
      </c>
      <c r="K372" s="283" t="s">
        <v>103</v>
      </c>
      <c r="L372" s="287">
        <v>6.9999999999999999E-4</v>
      </c>
    </row>
    <row r="373" spans="1:12" ht="15.75" thickBot="1" x14ac:dyDescent="0.3">
      <c r="A373" s="286" t="s">
        <v>126</v>
      </c>
      <c r="B373" s="281" t="s">
        <v>251</v>
      </c>
      <c r="C373" s="281" t="s">
        <v>108</v>
      </c>
      <c r="D373" s="138" t="s">
        <v>252</v>
      </c>
      <c r="E373" s="281" t="s">
        <v>573</v>
      </c>
      <c r="F373" s="282">
        <v>45976</v>
      </c>
      <c r="G373" s="283" t="s">
        <v>103</v>
      </c>
      <c r="H373" s="283">
        <v>755</v>
      </c>
      <c r="I373" s="284">
        <v>477.34</v>
      </c>
      <c r="J373" s="284">
        <v>360391.99</v>
      </c>
      <c r="K373" s="283" t="s">
        <v>103</v>
      </c>
      <c r="L373" s="287">
        <v>1.2999999999999999E-3</v>
      </c>
    </row>
    <row r="374" spans="1:12" ht="15.75" thickBot="1" x14ac:dyDescent="0.3">
      <c r="A374" s="286" t="s">
        <v>126</v>
      </c>
      <c r="B374" s="281" t="s">
        <v>251</v>
      </c>
      <c r="C374" s="281" t="s">
        <v>350</v>
      </c>
      <c r="D374" s="138" t="s">
        <v>252</v>
      </c>
      <c r="E374" s="281" t="s">
        <v>574</v>
      </c>
      <c r="F374" s="282">
        <v>45976</v>
      </c>
      <c r="G374" s="283" t="s">
        <v>103</v>
      </c>
      <c r="H374" s="283">
        <v>97</v>
      </c>
      <c r="I374" s="284">
        <v>477.34</v>
      </c>
      <c r="J374" s="284">
        <v>46302.02</v>
      </c>
      <c r="K374" s="283" t="s">
        <v>103</v>
      </c>
      <c r="L374" s="287">
        <v>2.0000000000000001E-4</v>
      </c>
    </row>
    <row r="375" spans="1:12" ht="15.75" thickBot="1" x14ac:dyDescent="0.3">
      <c r="A375" s="286" t="s">
        <v>126</v>
      </c>
      <c r="B375" s="281" t="s">
        <v>251</v>
      </c>
      <c r="C375" s="281" t="s">
        <v>999</v>
      </c>
      <c r="D375" s="138" t="s">
        <v>252</v>
      </c>
      <c r="E375" s="281" t="s">
        <v>165</v>
      </c>
      <c r="F375" s="282">
        <v>45976</v>
      </c>
      <c r="G375" s="283" t="s">
        <v>103</v>
      </c>
      <c r="H375" s="283">
        <v>97</v>
      </c>
      <c r="I375" s="284">
        <v>477.36</v>
      </c>
      <c r="J375" s="284">
        <v>46304.33</v>
      </c>
      <c r="K375" s="283" t="s">
        <v>103</v>
      </c>
      <c r="L375" s="287">
        <v>1.5E-3</v>
      </c>
    </row>
    <row r="376" spans="1:12" ht="15.75" thickBot="1" x14ac:dyDescent="0.3">
      <c r="A376" s="286" t="s">
        <v>126</v>
      </c>
      <c r="B376" s="281" t="s">
        <v>819</v>
      </c>
      <c r="C376" s="281" t="s">
        <v>998</v>
      </c>
      <c r="D376" s="138" t="s">
        <v>1055</v>
      </c>
      <c r="E376" s="281" t="s">
        <v>165</v>
      </c>
      <c r="F376" s="282">
        <v>46077</v>
      </c>
      <c r="G376" s="283" t="s">
        <v>103</v>
      </c>
      <c r="H376" s="283">
        <v>195</v>
      </c>
      <c r="I376" s="284">
        <v>1021.4</v>
      </c>
      <c r="J376" s="284">
        <v>199173.43</v>
      </c>
      <c r="K376" s="283" t="s">
        <v>103</v>
      </c>
      <c r="L376" s="287">
        <v>4.1999999999999997E-3</v>
      </c>
    </row>
    <row r="377" spans="1:12" ht="15.75" thickBot="1" x14ac:dyDescent="0.3">
      <c r="A377" s="286" t="s">
        <v>126</v>
      </c>
      <c r="B377" s="281" t="s">
        <v>819</v>
      </c>
      <c r="C377" s="281" t="s">
        <v>100</v>
      </c>
      <c r="D377" s="138" t="s">
        <v>1055</v>
      </c>
      <c r="E377" s="281" t="s">
        <v>165</v>
      </c>
      <c r="F377" s="282">
        <v>46077</v>
      </c>
      <c r="G377" s="283" t="s">
        <v>103</v>
      </c>
      <c r="H377" s="285">
        <v>2136</v>
      </c>
      <c r="I377" s="284">
        <v>1021.4</v>
      </c>
      <c r="J377" s="284">
        <v>2181715.1</v>
      </c>
      <c r="K377" s="283" t="s">
        <v>103</v>
      </c>
      <c r="L377" s="287">
        <v>4.3E-3</v>
      </c>
    </row>
    <row r="378" spans="1:12" ht="15.75" thickBot="1" x14ac:dyDescent="0.3">
      <c r="A378" s="286" t="s">
        <v>126</v>
      </c>
      <c r="B378" s="281" t="s">
        <v>819</v>
      </c>
      <c r="C378" s="281" t="s">
        <v>108</v>
      </c>
      <c r="D378" s="138" t="s">
        <v>1055</v>
      </c>
      <c r="E378" s="281" t="s">
        <v>165</v>
      </c>
      <c r="F378" s="282">
        <v>46077</v>
      </c>
      <c r="G378" s="283" t="s">
        <v>103</v>
      </c>
      <c r="H378" s="285">
        <v>2350</v>
      </c>
      <c r="I378" s="284">
        <v>1021.4</v>
      </c>
      <c r="J378" s="284">
        <v>2400295.17</v>
      </c>
      <c r="K378" s="283" t="s">
        <v>103</v>
      </c>
      <c r="L378" s="287">
        <v>8.6999999999999994E-3</v>
      </c>
    </row>
    <row r="379" spans="1:12" ht="15.75" thickBot="1" x14ac:dyDescent="0.3">
      <c r="A379" s="286" t="s">
        <v>126</v>
      </c>
      <c r="B379" s="281" t="s">
        <v>819</v>
      </c>
      <c r="C379" s="281" t="s">
        <v>350</v>
      </c>
      <c r="D379" s="138" t="s">
        <v>1055</v>
      </c>
      <c r="E379" s="281" t="s">
        <v>165</v>
      </c>
      <c r="F379" s="282">
        <v>46077</v>
      </c>
      <c r="G379" s="283" t="s">
        <v>103</v>
      </c>
      <c r="H379" s="285">
        <v>2051</v>
      </c>
      <c r="I379" s="284">
        <v>1021.4</v>
      </c>
      <c r="J379" s="284">
        <v>2094895.91</v>
      </c>
      <c r="K379" s="283" t="s">
        <v>103</v>
      </c>
      <c r="L379" s="287">
        <v>8.3999999999999995E-3</v>
      </c>
    </row>
    <row r="380" spans="1:12" ht="15.75" thickBot="1" x14ac:dyDescent="0.3">
      <c r="A380" s="286" t="s">
        <v>126</v>
      </c>
      <c r="B380" s="281" t="s">
        <v>819</v>
      </c>
      <c r="C380" s="281" t="s">
        <v>1064</v>
      </c>
      <c r="D380" s="138" t="s">
        <v>1055</v>
      </c>
      <c r="E380" s="281" t="s">
        <v>165</v>
      </c>
      <c r="F380" s="282">
        <v>46077</v>
      </c>
      <c r="G380" s="283" t="s">
        <v>103</v>
      </c>
      <c r="H380" s="283">
        <v>174</v>
      </c>
      <c r="I380" s="284">
        <v>1021.4</v>
      </c>
      <c r="J380" s="284">
        <v>177723.98</v>
      </c>
      <c r="K380" s="283" t="s">
        <v>103</v>
      </c>
      <c r="L380" s="287">
        <v>4.1999999999999997E-3</v>
      </c>
    </row>
    <row r="381" spans="1:12" ht="15.75" thickBot="1" x14ac:dyDescent="0.3">
      <c r="A381" s="286" t="s">
        <v>126</v>
      </c>
      <c r="B381" s="281" t="s">
        <v>819</v>
      </c>
      <c r="C381" s="281" t="s">
        <v>999</v>
      </c>
      <c r="D381" s="138" t="s">
        <v>1055</v>
      </c>
      <c r="E381" s="281" t="s">
        <v>165</v>
      </c>
      <c r="F381" s="282">
        <v>46077</v>
      </c>
      <c r="G381" s="283" t="s">
        <v>103</v>
      </c>
      <c r="H381" s="283">
        <v>131</v>
      </c>
      <c r="I381" s="284">
        <v>1021.4</v>
      </c>
      <c r="J381" s="284">
        <v>133803.69</v>
      </c>
      <c r="K381" s="283" t="s">
        <v>103</v>
      </c>
      <c r="L381" s="287">
        <v>4.1999999999999997E-3</v>
      </c>
    </row>
    <row r="382" spans="1:12" ht="15.75" thickBot="1" x14ac:dyDescent="0.3">
      <c r="A382" s="286" t="s">
        <v>126</v>
      </c>
      <c r="B382" s="281" t="s">
        <v>975</v>
      </c>
      <c r="C382" s="281" t="s">
        <v>453</v>
      </c>
      <c r="D382" s="138" t="s">
        <v>1003</v>
      </c>
      <c r="E382" s="281" t="s">
        <v>165</v>
      </c>
      <c r="F382" s="282">
        <v>49878</v>
      </c>
      <c r="G382" s="283" t="s">
        <v>103</v>
      </c>
      <c r="H382" s="283">
        <v>19</v>
      </c>
      <c r="I382" s="284">
        <v>1102.8800000000001</v>
      </c>
      <c r="J382" s="284">
        <v>20954.759999999998</v>
      </c>
      <c r="K382" s="283" t="s">
        <v>103</v>
      </c>
      <c r="L382" s="287">
        <v>5.0000000000000001E-3</v>
      </c>
    </row>
    <row r="383" spans="1:12" ht="15.75" thickBot="1" x14ac:dyDescent="0.3">
      <c r="A383" s="286" t="s">
        <v>126</v>
      </c>
      <c r="B383" s="281" t="s">
        <v>975</v>
      </c>
      <c r="C383" s="281" t="s">
        <v>998</v>
      </c>
      <c r="D383" s="138" t="s">
        <v>1003</v>
      </c>
      <c r="E383" s="281" t="s">
        <v>165</v>
      </c>
      <c r="F383" s="282">
        <v>49878</v>
      </c>
      <c r="G383" s="283" t="s">
        <v>103</v>
      </c>
      <c r="H383" s="283">
        <v>265</v>
      </c>
      <c r="I383" s="284">
        <v>1102.94</v>
      </c>
      <c r="J383" s="284">
        <v>292278.39</v>
      </c>
      <c r="K383" s="283" t="s">
        <v>103</v>
      </c>
      <c r="L383" s="287">
        <v>6.1000000000000004E-3</v>
      </c>
    </row>
    <row r="384" spans="1:12" ht="15.75" thickBot="1" x14ac:dyDescent="0.3">
      <c r="A384" s="286" t="s">
        <v>126</v>
      </c>
      <c r="B384" s="281" t="s">
        <v>975</v>
      </c>
      <c r="C384" s="281" t="s">
        <v>100</v>
      </c>
      <c r="D384" s="138" t="s">
        <v>1003</v>
      </c>
      <c r="E384" s="281" t="s">
        <v>165</v>
      </c>
      <c r="F384" s="282">
        <v>49878</v>
      </c>
      <c r="G384" s="283" t="s">
        <v>103</v>
      </c>
      <c r="H384" s="285">
        <v>1208</v>
      </c>
      <c r="I384" s="284">
        <v>1102.8800000000001</v>
      </c>
      <c r="J384" s="284">
        <v>1332281.69</v>
      </c>
      <c r="K384" s="283" t="s">
        <v>103</v>
      </c>
      <c r="L384" s="287">
        <v>2.7000000000000001E-3</v>
      </c>
    </row>
    <row r="385" spans="1:12" ht="15.75" thickBot="1" x14ac:dyDescent="0.3">
      <c r="A385" s="286" t="s">
        <v>126</v>
      </c>
      <c r="B385" s="281" t="s">
        <v>975</v>
      </c>
      <c r="C385" s="281" t="s">
        <v>108</v>
      </c>
      <c r="D385" s="138" t="s">
        <v>1003</v>
      </c>
      <c r="E385" s="281" t="s">
        <v>165</v>
      </c>
      <c r="F385" s="282">
        <v>49878</v>
      </c>
      <c r="G385" s="283" t="s">
        <v>103</v>
      </c>
      <c r="H385" s="285">
        <v>1508</v>
      </c>
      <c r="I385" s="284">
        <v>1102.8800000000001</v>
      </c>
      <c r="J385" s="284">
        <v>1663146.35</v>
      </c>
      <c r="K385" s="283" t="s">
        <v>103</v>
      </c>
      <c r="L385" s="287">
        <v>6.0000000000000001E-3</v>
      </c>
    </row>
    <row r="386" spans="1:12" ht="15.75" thickBot="1" x14ac:dyDescent="0.3">
      <c r="A386" s="286" t="s">
        <v>126</v>
      </c>
      <c r="B386" s="281" t="s">
        <v>975</v>
      </c>
      <c r="C386" s="281" t="s">
        <v>350</v>
      </c>
      <c r="D386" s="138" t="s">
        <v>1019</v>
      </c>
      <c r="E386" s="281" t="s">
        <v>165</v>
      </c>
      <c r="F386" s="282">
        <v>49878</v>
      </c>
      <c r="G386" s="283" t="s">
        <v>103</v>
      </c>
      <c r="H386" s="285">
        <v>2300</v>
      </c>
      <c r="I386" s="284">
        <v>1118.21</v>
      </c>
      <c r="J386" s="284">
        <v>2571876.88</v>
      </c>
      <c r="K386" s="283" t="s">
        <v>103</v>
      </c>
      <c r="L386" s="287">
        <v>1.03E-2</v>
      </c>
    </row>
    <row r="387" spans="1:12" ht="15.75" thickBot="1" x14ac:dyDescent="0.3">
      <c r="A387" s="286" t="s">
        <v>126</v>
      </c>
      <c r="B387" s="281" t="s">
        <v>975</v>
      </c>
      <c r="C387" s="281" t="s">
        <v>999</v>
      </c>
      <c r="D387" s="138" t="s">
        <v>1003</v>
      </c>
      <c r="E387" s="281" t="s">
        <v>165</v>
      </c>
      <c r="F387" s="282">
        <v>49878</v>
      </c>
      <c r="G387" s="283" t="s">
        <v>103</v>
      </c>
      <c r="H387" s="283">
        <v>189</v>
      </c>
      <c r="I387" s="284">
        <v>1102.94</v>
      </c>
      <c r="J387" s="284">
        <v>208455.16</v>
      </c>
      <c r="K387" s="283" t="s">
        <v>103</v>
      </c>
      <c r="L387" s="287">
        <v>6.6E-3</v>
      </c>
    </row>
    <row r="388" spans="1:12" ht="15.75" thickBot="1" x14ac:dyDescent="0.3">
      <c r="A388" s="286" t="s">
        <v>126</v>
      </c>
      <c r="B388" s="281" t="s">
        <v>1056</v>
      </c>
      <c r="C388" s="281" t="s">
        <v>453</v>
      </c>
      <c r="D388" s="138" t="s">
        <v>1057</v>
      </c>
      <c r="E388" s="281" t="s">
        <v>165</v>
      </c>
      <c r="F388" s="282">
        <v>47911</v>
      </c>
      <c r="G388" s="283" t="s">
        <v>103</v>
      </c>
      <c r="H388" s="283">
        <v>22</v>
      </c>
      <c r="I388" s="284">
        <v>930.45</v>
      </c>
      <c r="J388" s="284">
        <v>20469.88</v>
      </c>
      <c r="K388" s="283" t="s">
        <v>103</v>
      </c>
      <c r="L388" s="287">
        <v>4.7999999999999996E-3</v>
      </c>
    </row>
    <row r="389" spans="1:12" ht="15.75" thickBot="1" x14ac:dyDescent="0.3">
      <c r="A389" s="286" t="s">
        <v>126</v>
      </c>
      <c r="B389" s="281" t="s">
        <v>1056</v>
      </c>
      <c r="C389" s="281" t="s">
        <v>920</v>
      </c>
      <c r="D389" s="138" t="s">
        <v>1057</v>
      </c>
      <c r="E389" s="281" t="s">
        <v>165</v>
      </c>
      <c r="F389" s="282">
        <v>47911</v>
      </c>
      <c r="G389" s="283" t="s">
        <v>103</v>
      </c>
      <c r="H389" s="283">
        <v>260</v>
      </c>
      <c r="I389" s="284">
        <v>930.45</v>
      </c>
      <c r="J389" s="284">
        <v>241916.69</v>
      </c>
      <c r="K389" s="283" t="s">
        <v>103</v>
      </c>
      <c r="L389" s="287">
        <v>2E-3</v>
      </c>
    </row>
    <row r="390" spans="1:12" ht="15.75" thickBot="1" x14ac:dyDescent="0.3">
      <c r="A390" s="286" t="s">
        <v>126</v>
      </c>
      <c r="B390" s="281" t="s">
        <v>1056</v>
      </c>
      <c r="C390" s="281" t="s">
        <v>998</v>
      </c>
      <c r="D390" s="138" t="s">
        <v>1057</v>
      </c>
      <c r="E390" s="281" t="s">
        <v>165</v>
      </c>
      <c r="F390" s="282">
        <v>47911</v>
      </c>
      <c r="G390" s="283" t="s">
        <v>103</v>
      </c>
      <c r="H390" s="283">
        <v>156</v>
      </c>
      <c r="I390" s="284">
        <v>930.5</v>
      </c>
      <c r="J390" s="284">
        <v>145157.26999999999</v>
      </c>
      <c r="K390" s="283" t="s">
        <v>103</v>
      </c>
      <c r="L390" s="287">
        <v>3.0000000000000001E-3</v>
      </c>
    </row>
    <row r="391" spans="1:12" ht="15.75" thickBot="1" x14ac:dyDescent="0.3">
      <c r="A391" s="286" t="s">
        <v>126</v>
      </c>
      <c r="B391" s="281" t="s">
        <v>1056</v>
      </c>
      <c r="C391" s="281" t="s">
        <v>100</v>
      </c>
      <c r="D391" s="138" t="s">
        <v>1057</v>
      </c>
      <c r="E391" s="281" t="s">
        <v>165</v>
      </c>
      <c r="F391" s="282">
        <v>47911</v>
      </c>
      <c r="G391" s="283" t="s">
        <v>103</v>
      </c>
      <c r="H391" s="283">
        <v>710</v>
      </c>
      <c r="I391" s="284">
        <v>930.45</v>
      </c>
      <c r="J391" s="284">
        <v>660618.65</v>
      </c>
      <c r="K391" s="283" t="s">
        <v>103</v>
      </c>
      <c r="L391" s="287">
        <v>1.2999999999999999E-3</v>
      </c>
    </row>
    <row r="392" spans="1:12" ht="15.75" thickBot="1" x14ac:dyDescent="0.3">
      <c r="A392" s="286" t="s">
        <v>126</v>
      </c>
      <c r="B392" s="281" t="s">
        <v>1056</v>
      </c>
      <c r="C392" s="281" t="s">
        <v>108</v>
      </c>
      <c r="D392" s="138" t="s">
        <v>1057</v>
      </c>
      <c r="E392" s="281" t="s">
        <v>165</v>
      </c>
      <c r="F392" s="282">
        <v>47911</v>
      </c>
      <c r="G392" s="283" t="s">
        <v>103</v>
      </c>
      <c r="H392" s="283">
        <v>902</v>
      </c>
      <c r="I392" s="284">
        <v>930.45</v>
      </c>
      <c r="J392" s="284">
        <v>839264.82</v>
      </c>
      <c r="K392" s="283" t="s">
        <v>103</v>
      </c>
      <c r="L392" s="287">
        <v>3.0000000000000001E-3</v>
      </c>
    </row>
    <row r="393" spans="1:12" ht="15.75" thickBot="1" x14ac:dyDescent="0.3">
      <c r="A393" s="286" t="s">
        <v>126</v>
      </c>
      <c r="B393" s="281" t="s">
        <v>1056</v>
      </c>
      <c r="C393" s="281" t="s">
        <v>350</v>
      </c>
      <c r="D393" s="138" t="s">
        <v>1057</v>
      </c>
      <c r="E393" s="281" t="s">
        <v>165</v>
      </c>
      <c r="F393" s="282">
        <v>47911</v>
      </c>
      <c r="G393" s="283" t="s">
        <v>103</v>
      </c>
      <c r="H393" s="285">
        <v>1540</v>
      </c>
      <c r="I393" s="284">
        <v>930.45</v>
      </c>
      <c r="J393" s="284">
        <v>1432891.16</v>
      </c>
      <c r="K393" s="283" t="s">
        <v>103</v>
      </c>
      <c r="L393" s="287">
        <v>5.7000000000000002E-3</v>
      </c>
    </row>
    <row r="394" spans="1:12" ht="15.75" thickBot="1" x14ac:dyDescent="0.3">
      <c r="A394" s="286" t="s">
        <v>126</v>
      </c>
      <c r="B394" s="281" t="s">
        <v>1056</v>
      </c>
      <c r="C394" s="281" t="s">
        <v>1064</v>
      </c>
      <c r="D394" s="138" t="s">
        <v>1057</v>
      </c>
      <c r="E394" s="281" t="s">
        <v>165</v>
      </c>
      <c r="F394" s="282">
        <v>47911</v>
      </c>
      <c r="G394" s="283" t="s">
        <v>103</v>
      </c>
      <c r="H394" s="283">
        <v>43</v>
      </c>
      <c r="I394" s="284">
        <v>930.45</v>
      </c>
      <c r="J394" s="284">
        <v>40009.300000000003</v>
      </c>
      <c r="K394" s="283" t="s">
        <v>103</v>
      </c>
      <c r="L394" s="287">
        <v>1E-3</v>
      </c>
    </row>
    <row r="395" spans="1:12" ht="15.75" thickBot="1" x14ac:dyDescent="0.3">
      <c r="A395" s="286" t="s">
        <v>126</v>
      </c>
      <c r="B395" s="281" t="s">
        <v>1056</v>
      </c>
      <c r="C395" s="281" t="s">
        <v>999</v>
      </c>
      <c r="D395" s="138" t="s">
        <v>1057</v>
      </c>
      <c r="E395" s="281" t="s">
        <v>165</v>
      </c>
      <c r="F395" s="282">
        <v>47911</v>
      </c>
      <c r="G395" s="283" t="s">
        <v>103</v>
      </c>
      <c r="H395" s="283">
        <v>112</v>
      </c>
      <c r="I395" s="284">
        <v>930.45</v>
      </c>
      <c r="J395" s="284">
        <v>104210.27</v>
      </c>
      <c r="K395" s="283" t="s">
        <v>103</v>
      </c>
      <c r="L395" s="287">
        <v>3.3E-3</v>
      </c>
    </row>
    <row r="396" spans="1:12" ht="15.75" thickBot="1" x14ac:dyDescent="0.3">
      <c r="A396" s="286" t="s">
        <v>126</v>
      </c>
      <c r="B396" s="281" t="s">
        <v>1493</v>
      </c>
      <c r="C396" s="281" t="s">
        <v>1294</v>
      </c>
      <c r="D396" s="138" t="s">
        <v>1493</v>
      </c>
      <c r="E396" s="281" t="s">
        <v>165</v>
      </c>
      <c r="F396" s="283" t="s">
        <v>103</v>
      </c>
      <c r="G396" s="283" t="s">
        <v>103</v>
      </c>
      <c r="H396" s="283">
        <v>200</v>
      </c>
      <c r="I396" s="284">
        <v>1101.56</v>
      </c>
      <c r="J396" s="284">
        <v>220312.93</v>
      </c>
      <c r="K396" s="283" t="s">
        <v>103</v>
      </c>
      <c r="L396" s="287">
        <v>3.0000000000000001E-3</v>
      </c>
    </row>
    <row r="397" spans="1:12" ht="15.75" thickBot="1" x14ac:dyDescent="0.3">
      <c r="A397" s="286" t="s">
        <v>126</v>
      </c>
      <c r="B397" s="281" t="s">
        <v>299</v>
      </c>
      <c r="C397" s="281" t="s">
        <v>350</v>
      </c>
      <c r="D397" s="138" t="s">
        <v>300</v>
      </c>
      <c r="E397" s="281" t="s">
        <v>575</v>
      </c>
      <c r="F397" s="282">
        <v>46126</v>
      </c>
      <c r="G397" s="283" t="s">
        <v>103</v>
      </c>
      <c r="H397" s="285">
        <v>2500</v>
      </c>
      <c r="I397" s="284">
        <v>459.9</v>
      </c>
      <c r="J397" s="284">
        <v>1149737.82</v>
      </c>
      <c r="K397" s="283" t="s">
        <v>103</v>
      </c>
      <c r="L397" s="287">
        <v>4.5999999999999999E-3</v>
      </c>
    </row>
    <row r="398" spans="1:12" ht="15.75" thickBot="1" x14ac:dyDescent="0.3">
      <c r="A398" s="286" t="s">
        <v>126</v>
      </c>
      <c r="B398" s="281" t="s">
        <v>1566</v>
      </c>
      <c r="C398" s="281" t="s">
        <v>920</v>
      </c>
      <c r="D398" s="138" t="s">
        <v>1607</v>
      </c>
      <c r="E398" s="281" t="s">
        <v>165</v>
      </c>
      <c r="F398" s="283" t="s">
        <v>103</v>
      </c>
      <c r="G398" s="283" t="s">
        <v>103</v>
      </c>
      <c r="H398" s="283">
        <v>410</v>
      </c>
      <c r="I398" s="284">
        <v>1116.6600000000001</v>
      </c>
      <c r="J398" s="284">
        <v>457828.71</v>
      </c>
      <c r="K398" s="283" t="s">
        <v>103</v>
      </c>
      <c r="L398" s="287">
        <v>3.7000000000000002E-3</v>
      </c>
    </row>
    <row r="399" spans="1:12" ht="15.75" thickBot="1" x14ac:dyDescent="0.3">
      <c r="A399" s="286" t="s">
        <v>126</v>
      </c>
      <c r="B399" s="281" t="s">
        <v>1566</v>
      </c>
      <c r="C399" s="281" t="s">
        <v>998</v>
      </c>
      <c r="D399" s="138" t="s">
        <v>1607</v>
      </c>
      <c r="E399" s="281" t="s">
        <v>165</v>
      </c>
      <c r="F399" s="283" t="s">
        <v>103</v>
      </c>
      <c r="G399" s="283" t="s">
        <v>103</v>
      </c>
      <c r="H399" s="283">
        <v>159</v>
      </c>
      <c r="I399" s="284">
        <v>1116.6600000000001</v>
      </c>
      <c r="J399" s="284">
        <v>177548.21</v>
      </c>
      <c r="K399" s="283" t="s">
        <v>103</v>
      </c>
      <c r="L399" s="287">
        <v>3.7000000000000002E-3</v>
      </c>
    </row>
    <row r="400" spans="1:12" ht="15.75" thickBot="1" x14ac:dyDescent="0.3">
      <c r="A400" s="286" t="s">
        <v>126</v>
      </c>
      <c r="B400" s="281" t="s">
        <v>1566</v>
      </c>
      <c r="C400" s="281" t="s">
        <v>100</v>
      </c>
      <c r="D400" s="138" t="s">
        <v>1607</v>
      </c>
      <c r="E400" s="281" t="s">
        <v>165</v>
      </c>
      <c r="F400" s="283" t="s">
        <v>103</v>
      </c>
      <c r="G400" s="283" t="s">
        <v>103</v>
      </c>
      <c r="H400" s="285">
        <v>3383</v>
      </c>
      <c r="I400" s="284">
        <v>1116.6600000000001</v>
      </c>
      <c r="J400" s="284">
        <v>3777645.17</v>
      </c>
      <c r="K400" s="283" t="s">
        <v>103</v>
      </c>
      <c r="L400" s="287">
        <v>7.4999999999999997E-3</v>
      </c>
    </row>
    <row r="401" spans="1:12" ht="15.75" thickBot="1" x14ac:dyDescent="0.3">
      <c r="A401" s="286" t="s">
        <v>126</v>
      </c>
      <c r="B401" s="281" t="s">
        <v>1566</v>
      </c>
      <c r="C401" s="281" t="s">
        <v>108</v>
      </c>
      <c r="D401" s="138" t="s">
        <v>1607</v>
      </c>
      <c r="E401" s="281" t="s">
        <v>165</v>
      </c>
      <c r="F401" s="283" t="s">
        <v>103</v>
      </c>
      <c r="G401" s="283" t="s">
        <v>103</v>
      </c>
      <c r="H401" s="285">
        <v>1793</v>
      </c>
      <c r="I401" s="284">
        <v>1116.6600000000001</v>
      </c>
      <c r="J401" s="284">
        <v>2002163.11</v>
      </c>
      <c r="K401" s="283" t="s">
        <v>103</v>
      </c>
      <c r="L401" s="287">
        <v>7.1999999999999998E-3</v>
      </c>
    </row>
    <row r="402" spans="1:12" ht="15.75" thickBot="1" x14ac:dyDescent="0.3">
      <c r="A402" s="286" t="s">
        <v>126</v>
      </c>
      <c r="B402" s="281" t="s">
        <v>1566</v>
      </c>
      <c r="C402" s="281" t="s">
        <v>350</v>
      </c>
      <c r="D402" s="138" t="s">
        <v>1607</v>
      </c>
      <c r="E402" s="281" t="s">
        <v>165</v>
      </c>
      <c r="F402" s="283" t="s">
        <v>103</v>
      </c>
      <c r="G402" s="283" t="s">
        <v>103</v>
      </c>
      <c r="H402" s="285">
        <v>2510</v>
      </c>
      <c r="I402" s="284">
        <v>1116.6600000000001</v>
      </c>
      <c r="J402" s="284">
        <v>2802805.02</v>
      </c>
      <c r="K402" s="283" t="s">
        <v>103</v>
      </c>
      <c r="L402" s="287">
        <v>1.12E-2</v>
      </c>
    </row>
    <row r="403" spans="1:12" ht="15.75" thickBot="1" x14ac:dyDescent="0.3">
      <c r="A403" s="286" t="s">
        <v>126</v>
      </c>
      <c r="B403" s="281" t="s">
        <v>1566</v>
      </c>
      <c r="C403" s="281" t="s">
        <v>1064</v>
      </c>
      <c r="D403" s="138" t="s">
        <v>1607</v>
      </c>
      <c r="E403" s="281" t="s">
        <v>165</v>
      </c>
      <c r="F403" s="283" t="s">
        <v>103</v>
      </c>
      <c r="G403" s="283" t="s">
        <v>103</v>
      </c>
      <c r="H403" s="283">
        <v>281</v>
      </c>
      <c r="I403" s="284">
        <v>1116.6600000000001</v>
      </c>
      <c r="J403" s="284">
        <v>313780.15999999997</v>
      </c>
      <c r="K403" s="283" t="s">
        <v>103</v>
      </c>
      <c r="L403" s="287">
        <v>7.4999999999999997E-3</v>
      </c>
    </row>
    <row r="404" spans="1:12" ht="15.75" thickBot="1" x14ac:dyDescent="0.3">
      <c r="A404" s="286" t="s">
        <v>126</v>
      </c>
      <c r="B404" s="281" t="s">
        <v>1566</v>
      </c>
      <c r="C404" s="281" t="s">
        <v>1294</v>
      </c>
      <c r="D404" s="138" t="s">
        <v>1607</v>
      </c>
      <c r="E404" s="281" t="s">
        <v>165</v>
      </c>
      <c r="F404" s="283" t="s">
        <v>103</v>
      </c>
      <c r="G404" s="283" t="s">
        <v>103</v>
      </c>
      <c r="H404" s="283">
        <v>490</v>
      </c>
      <c r="I404" s="284">
        <v>1116.6600000000001</v>
      </c>
      <c r="J404" s="284">
        <v>547161.14</v>
      </c>
      <c r="K404" s="283" t="s">
        <v>103</v>
      </c>
      <c r="L404" s="287">
        <v>7.4999999999999997E-3</v>
      </c>
    </row>
    <row r="405" spans="1:12" ht="15.75" thickBot="1" x14ac:dyDescent="0.3">
      <c r="A405" s="286" t="s">
        <v>126</v>
      </c>
      <c r="B405" s="281" t="s">
        <v>1566</v>
      </c>
      <c r="C405" s="281" t="s">
        <v>999</v>
      </c>
      <c r="D405" s="138" t="s">
        <v>1607</v>
      </c>
      <c r="E405" s="281" t="s">
        <v>165</v>
      </c>
      <c r="F405" s="283" t="s">
        <v>103</v>
      </c>
      <c r="G405" s="283" t="s">
        <v>103</v>
      </c>
      <c r="H405" s="283">
        <v>107</v>
      </c>
      <c r="I405" s="284">
        <v>1116.6600000000001</v>
      </c>
      <c r="J405" s="284">
        <v>119482.13</v>
      </c>
      <c r="K405" s="283" t="s">
        <v>103</v>
      </c>
      <c r="L405" s="287">
        <v>3.8E-3</v>
      </c>
    </row>
    <row r="406" spans="1:12" ht="15.75" thickBot="1" x14ac:dyDescent="0.3">
      <c r="A406" s="286" t="s">
        <v>126</v>
      </c>
      <c r="B406" s="281" t="s">
        <v>454</v>
      </c>
      <c r="C406" s="281" t="s">
        <v>453</v>
      </c>
      <c r="D406" s="138" t="s">
        <v>455</v>
      </c>
      <c r="E406" s="281" t="s">
        <v>165</v>
      </c>
      <c r="F406" s="282">
        <v>46198</v>
      </c>
      <c r="G406" s="283" t="s">
        <v>103</v>
      </c>
      <c r="H406" s="283">
        <v>150</v>
      </c>
      <c r="I406" s="284">
        <v>1037.45</v>
      </c>
      <c r="J406" s="284">
        <v>155617.01</v>
      </c>
      <c r="K406" s="283" t="s">
        <v>103</v>
      </c>
      <c r="L406" s="287">
        <v>3.6799999999999999E-2</v>
      </c>
    </row>
    <row r="407" spans="1:12" ht="15.75" thickBot="1" x14ac:dyDescent="0.3">
      <c r="A407" s="286" t="s">
        <v>126</v>
      </c>
      <c r="B407" s="281" t="s">
        <v>454</v>
      </c>
      <c r="C407" s="281" t="s">
        <v>920</v>
      </c>
      <c r="D407" s="138" t="s">
        <v>455</v>
      </c>
      <c r="E407" s="281" t="s">
        <v>165</v>
      </c>
      <c r="F407" s="282">
        <v>46198</v>
      </c>
      <c r="G407" s="283" t="s">
        <v>103</v>
      </c>
      <c r="H407" s="283">
        <v>364</v>
      </c>
      <c r="I407" s="284">
        <v>1037.45</v>
      </c>
      <c r="J407" s="284">
        <v>377630.61</v>
      </c>
      <c r="K407" s="283" t="s">
        <v>103</v>
      </c>
      <c r="L407" s="287">
        <v>3.0999999999999999E-3</v>
      </c>
    </row>
    <row r="408" spans="1:12" ht="15.75" thickBot="1" x14ac:dyDescent="0.3">
      <c r="A408" s="286" t="s">
        <v>126</v>
      </c>
      <c r="B408" s="281" t="s">
        <v>454</v>
      </c>
      <c r="C408" s="281" t="s">
        <v>998</v>
      </c>
      <c r="D408" s="138" t="s">
        <v>455</v>
      </c>
      <c r="E408" s="281" t="s">
        <v>165</v>
      </c>
      <c r="F408" s="282">
        <v>46198</v>
      </c>
      <c r="G408" s="283" t="s">
        <v>103</v>
      </c>
      <c r="H408" s="283">
        <v>157</v>
      </c>
      <c r="I408" s="284">
        <v>1037.5</v>
      </c>
      <c r="J408" s="284">
        <v>162887.28</v>
      </c>
      <c r="K408" s="283" t="s">
        <v>103</v>
      </c>
      <c r="L408" s="287">
        <v>3.3999999999999998E-3</v>
      </c>
    </row>
    <row r="409" spans="1:12" ht="15.75" thickBot="1" x14ac:dyDescent="0.3">
      <c r="A409" s="286" t="s">
        <v>126</v>
      </c>
      <c r="B409" s="281" t="s">
        <v>454</v>
      </c>
      <c r="C409" s="281" t="s">
        <v>100</v>
      </c>
      <c r="D409" s="138" t="s">
        <v>455</v>
      </c>
      <c r="E409" s="281" t="s">
        <v>576</v>
      </c>
      <c r="F409" s="282">
        <v>46198</v>
      </c>
      <c r="G409" s="283" t="s">
        <v>103</v>
      </c>
      <c r="H409" s="285">
        <v>2085</v>
      </c>
      <c r="I409" s="284">
        <v>1037.45</v>
      </c>
      <c r="J409" s="284">
        <v>2163076.44</v>
      </c>
      <c r="K409" s="283" t="s">
        <v>103</v>
      </c>
      <c r="L409" s="287">
        <v>4.3E-3</v>
      </c>
    </row>
    <row r="410" spans="1:12" ht="15.75" thickBot="1" x14ac:dyDescent="0.3">
      <c r="A410" s="286" t="s">
        <v>126</v>
      </c>
      <c r="B410" s="281" t="s">
        <v>454</v>
      </c>
      <c r="C410" s="281" t="s">
        <v>108</v>
      </c>
      <c r="D410" s="138" t="s">
        <v>455</v>
      </c>
      <c r="E410" s="281" t="s">
        <v>577</v>
      </c>
      <c r="F410" s="282">
        <v>46198</v>
      </c>
      <c r="G410" s="283" t="s">
        <v>103</v>
      </c>
      <c r="H410" s="285">
        <v>2555</v>
      </c>
      <c r="I410" s="284">
        <v>1037.45</v>
      </c>
      <c r="J410" s="284">
        <v>2650676.41</v>
      </c>
      <c r="K410" s="283" t="s">
        <v>103</v>
      </c>
      <c r="L410" s="287">
        <v>9.5999999999999992E-3</v>
      </c>
    </row>
    <row r="411" spans="1:12" ht="15.75" thickBot="1" x14ac:dyDescent="0.3">
      <c r="A411" s="286" t="s">
        <v>126</v>
      </c>
      <c r="B411" s="281" t="s">
        <v>454</v>
      </c>
      <c r="C411" s="281" t="s">
        <v>350</v>
      </c>
      <c r="D411" s="138" t="s">
        <v>455</v>
      </c>
      <c r="E411" s="281" t="s">
        <v>578</v>
      </c>
      <c r="F411" s="282">
        <v>46198</v>
      </c>
      <c r="G411" s="283" t="s">
        <v>103</v>
      </c>
      <c r="H411" s="285">
        <v>2430</v>
      </c>
      <c r="I411" s="284">
        <v>1037.45</v>
      </c>
      <c r="J411" s="284">
        <v>2520995.56</v>
      </c>
      <c r="K411" s="283" t="s">
        <v>103</v>
      </c>
      <c r="L411" s="287">
        <v>1.01E-2</v>
      </c>
    </row>
    <row r="412" spans="1:12" ht="15.75" thickBot="1" x14ac:dyDescent="0.3">
      <c r="A412" s="286" t="s">
        <v>126</v>
      </c>
      <c r="B412" s="281" t="s">
        <v>454</v>
      </c>
      <c r="C412" s="281" t="s">
        <v>1064</v>
      </c>
      <c r="D412" s="138" t="s">
        <v>455</v>
      </c>
      <c r="E412" s="281" t="s">
        <v>165</v>
      </c>
      <c r="F412" s="282">
        <v>46198</v>
      </c>
      <c r="G412" s="283" t="s">
        <v>103</v>
      </c>
      <c r="H412" s="283">
        <v>124</v>
      </c>
      <c r="I412" s="284">
        <v>1037.45</v>
      </c>
      <c r="J412" s="284">
        <v>128643.4</v>
      </c>
      <c r="K412" s="283" t="s">
        <v>103</v>
      </c>
      <c r="L412" s="287">
        <v>3.0999999999999999E-3</v>
      </c>
    </row>
    <row r="413" spans="1:12" ht="15.75" thickBot="1" x14ac:dyDescent="0.3">
      <c r="A413" s="286" t="s">
        <v>126</v>
      </c>
      <c r="B413" s="281" t="s">
        <v>454</v>
      </c>
      <c r="C413" s="281" t="s">
        <v>999</v>
      </c>
      <c r="D413" s="138" t="s">
        <v>455</v>
      </c>
      <c r="E413" s="281" t="s">
        <v>165</v>
      </c>
      <c r="F413" s="282">
        <v>46198</v>
      </c>
      <c r="G413" s="283" t="s">
        <v>103</v>
      </c>
      <c r="H413" s="283">
        <v>146</v>
      </c>
      <c r="I413" s="284">
        <v>1037.5</v>
      </c>
      <c r="J413" s="284">
        <v>151474.79</v>
      </c>
      <c r="K413" s="283" t="s">
        <v>103</v>
      </c>
      <c r="L413" s="287">
        <v>4.7999999999999996E-3</v>
      </c>
    </row>
    <row r="414" spans="1:12" ht="15.75" thickBot="1" x14ac:dyDescent="0.3">
      <c r="A414" s="286" t="s">
        <v>126</v>
      </c>
      <c r="B414" s="281" t="s">
        <v>403</v>
      </c>
      <c r="C414" s="281" t="s">
        <v>453</v>
      </c>
      <c r="D414" s="138" t="s">
        <v>404</v>
      </c>
      <c r="E414" s="281" t="s">
        <v>165</v>
      </c>
      <c r="F414" s="282">
        <v>46260</v>
      </c>
      <c r="G414" s="283" t="s">
        <v>103</v>
      </c>
      <c r="H414" s="283">
        <v>27</v>
      </c>
      <c r="I414" s="284">
        <v>1002.09</v>
      </c>
      <c r="J414" s="284">
        <v>27056.44</v>
      </c>
      <c r="K414" s="283" t="s">
        <v>103</v>
      </c>
      <c r="L414" s="287">
        <v>6.4000000000000003E-3</v>
      </c>
    </row>
    <row r="415" spans="1:12" ht="15.75" thickBot="1" x14ac:dyDescent="0.3">
      <c r="A415" s="286" t="s">
        <v>126</v>
      </c>
      <c r="B415" s="281" t="s">
        <v>403</v>
      </c>
      <c r="C415" s="281" t="s">
        <v>920</v>
      </c>
      <c r="D415" s="138" t="s">
        <v>404</v>
      </c>
      <c r="E415" s="281" t="s">
        <v>165</v>
      </c>
      <c r="F415" s="282">
        <v>46260</v>
      </c>
      <c r="G415" s="283" t="s">
        <v>103</v>
      </c>
      <c r="H415" s="283">
        <v>337</v>
      </c>
      <c r="I415" s="284">
        <v>1002.09</v>
      </c>
      <c r="J415" s="284">
        <v>337704.43</v>
      </c>
      <c r="K415" s="283" t="s">
        <v>103</v>
      </c>
      <c r="L415" s="287">
        <v>2.8E-3</v>
      </c>
    </row>
    <row r="416" spans="1:12" ht="15.75" thickBot="1" x14ac:dyDescent="0.3">
      <c r="A416" s="286" t="s">
        <v>126</v>
      </c>
      <c r="B416" s="281" t="s">
        <v>403</v>
      </c>
      <c r="C416" s="281" t="s">
        <v>998</v>
      </c>
      <c r="D416" s="138" t="s">
        <v>404</v>
      </c>
      <c r="E416" s="281" t="s">
        <v>165</v>
      </c>
      <c r="F416" s="282">
        <v>46260</v>
      </c>
      <c r="G416" s="283" t="s">
        <v>103</v>
      </c>
      <c r="H416" s="283">
        <v>115</v>
      </c>
      <c r="I416" s="284">
        <v>1002.14</v>
      </c>
      <c r="J416" s="284">
        <v>115246.14</v>
      </c>
      <c r="K416" s="283" t="s">
        <v>103</v>
      </c>
      <c r="L416" s="287">
        <v>2.3999999999999998E-3</v>
      </c>
    </row>
    <row r="417" spans="1:12" ht="15.75" thickBot="1" x14ac:dyDescent="0.3">
      <c r="A417" s="286" t="s">
        <v>126</v>
      </c>
      <c r="B417" s="281" t="s">
        <v>403</v>
      </c>
      <c r="C417" s="281" t="s">
        <v>100</v>
      </c>
      <c r="D417" s="138" t="s">
        <v>404</v>
      </c>
      <c r="E417" s="281" t="s">
        <v>579</v>
      </c>
      <c r="F417" s="282">
        <v>46260</v>
      </c>
      <c r="G417" s="283" t="s">
        <v>103</v>
      </c>
      <c r="H417" s="285">
        <v>1923</v>
      </c>
      <c r="I417" s="284">
        <v>1002.09</v>
      </c>
      <c r="J417" s="284">
        <v>1927019.66</v>
      </c>
      <c r="K417" s="283" t="s">
        <v>103</v>
      </c>
      <c r="L417" s="287">
        <v>3.8E-3</v>
      </c>
    </row>
    <row r="418" spans="1:12" ht="15.75" thickBot="1" x14ac:dyDescent="0.3">
      <c r="A418" s="286" t="s">
        <v>126</v>
      </c>
      <c r="B418" s="281" t="s">
        <v>403</v>
      </c>
      <c r="C418" s="281" t="s">
        <v>108</v>
      </c>
      <c r="D418" s="138" t="s">
        <v>404</v>
      </c>
      <c r="E418" s="281" t="s">
        <v>580</v>
      </c>
      <c r="F418" s="282">
        <v>46260</v>
      </c>
      <c r="G418" s="283" t="s">
        <v>103</v>
      </c>
      <c r="H418" s="285">
        <v>2103</v>
      </c>
      <c r="I418" s="284">
        <v>1002.09</v>
      </c>
      <c r="J418" s="284">
        <v>2107395.92</v>
      </c>
      <c r="K418" s="283" t="s">
        <v>103</v>
      </c>
      <c r="L418" s="287">
        <v>7.6E-3</v>
      </c>
    </row>
    <row r="419" spans="1:12" ht="15.75" thickBot="1" x14ac:dyDescent="0.3">
      <c r="A419" s="286" t="s">
        <v>126</v>
      </c>
      <c r="B419" s="281" t="s">
        <v>403</v>
      </c>
      <c r="C419" s="281" t="s">
        <v>350</v>
      </c>
      <c r="D419" s="138" t="s">
        <v>404</v>
      </c>
      <c r="E419" s="281" t="s">
        <v>581</v>
      </c>
      <c r="F419" s="282">
        <v>46260</v>
      </c>
      <c r="G419" s="283" t="s">
        <v>103</v>
      </c>
      <c r="H419" s="285">
        <v>2246</v>
      </c>
      <c r="I419" s="284">
        <v>1002.09</v>
      </c>
      <c r="J419" s="284">
        <v>2250694.83</v>
      </c>
      <c r="K419" s="283" t="s">
        <v>103</v>
      </c>
      <c r="L419" s="287">
        <v>8.9999999999999993E-3</v>
      </c>
    </row>
    <row r="420" spans="1:12" ht="15.75" thickBot="1" x14ac:dyDescent="0.3">
      <c r="A420" s="286" t="s">
        <v>126</v>
      </c>
      <c r="B420" s="281" t="s">
        <v>403</v>
      </c>
      <c r="C420" s="281" t="s">
        <v>1064</v>
      </c>
      <c r="D420" s="138" t="s">
        <v>404</v>
      </c>
      <c r="E420" s="281" t="s">
        <v>165</v>
      </c>
      <c r="F420" s="282">
        <v>46260</v>
      </c>
      <c r="G420" s="283" t="s">
        <v>103</v>
      </c>
      <c r="H420" s="283">
        <v>85</v>
      </c>
      <c r="I420" s="284">
        <v>1002.09</v>
      </c>
      <c r="J420" s="284">
        <v>85177.68</v>
      </c>
      <c r="K420" s="283" t="s">
        <v>103</v>
      </c>
      <c r="L420" s="287">
        <v>2E-3</v>
      </c>
    </row>
    <row r="421" spans="1:12" ht="15.75" thickBot="1" x14ac:dyDescent="0.3">
      <c r="A421" s="286" t="s">
        <v>126</v>
      </c>
      <c r="B421" s="281" t="s">
        <v>403</v>
      </c>
      <c r="C421" s="281" t="s">
        <v>999</v>
      </c>
      <c r="D421" s="138" t="s">
        <v>404</v>
      </c>
      <c r="E421" s="281" t="s">
        <v>165</v>
      </c>
      <c r="F421" s="282">
        <v>46260</v>
      </c>
      <c r="G421" s="283" t="s">
        <v>103</v>
      </c>
      <c r="H421" s="283">
        <v>72</v>
      </c>
      <c r="I421" s="284">
        <v>1002.14</v>
      </c>
      <c r="J421" s="284">
        <v>72154.11</v>
      </c>
      <c r="K421" s="283" t="s">
        <v>103</v>
      </c>
      <c r="L421" s="287">
        <v>2.3E-3</v>
      </c>
    </row>
    <row r="422" spans="1:12" ht="15.75" thickBot="1" x14ac:dyDescent="0.3">
      <c r="A422" s="286" t="s">
        <v>126</v>
      </c>
      <c r="B422" s="281" t="s">
        <v>136</v>
      </c>
      <c r="C422" s="281" t="s">
        <v>453</v>
      </c>
      <c r="D422" s="138" t="s">
        <v>136</v>
      </c>
      <c r="E422" s="281" t="s">
        <v>165</v>
      </c>
      <c r="F422" s="282">
        <v>46020</v>
      </c>
      <c r="G422" s="283" t="s">
        <v>103</v>
      </c>
      <c r="H422" s="283">
        <v>214</v>
      </c>
      <c r="I422" s="284">
        <v>349.35</v>
      </c>
      <c r="J422" s="284">
        <v>74760.91</v>
      </c>
      <c r="K422" s="283" t="s">
        <v>103</v>
      </c>
      <c r="L422" s="287">
        <v>1.77E-2</v>
      </c>
    </row>
    <row r="423" spans="1:12" ht="15.75" thickBot="1" x14ac:dyDescent="0.3">
      <c r="A423" s="286" t="s">
        <v>126</v>
      </c>
      <c r="B423" s="281" t="s">
        <v>136</v>
      </c>
      <c r="C423" s="281" t="s">
        <v>920</v>
      </c>
      <c r="D423" s="138" t="s">
        <v>136</v>
      </c>
      <c r="E423" s="281" t="s">
        <v>165</v>
      </c>
      <c r="F423" s="282">
        <v>46020</v>
      </c>
      <c r="G423" s="283" t="s">
        <v>103</v>
      </c>
      <c r="H423" s="285">
        <v>1004</v>
      </c>
      <c r="I423" s="284">
        <v>349.35</v>
      </c>
      <c r="J423" s="284">
        <v>350747.46</v>
      </c>
      <c r="K423" s="283" t="s">
        <v>103</v>
      </c>
      <c r="L423" s="287">
        <v>2.8999999999999998E-3</v>
      </c>
    </row>
    <row r="424" spans="1:12" ht="15.75" thickBot="1" x14ac:dyDescent="0.3">
      <c r="A424" s="286" t="s">
        <v>126</v>
      </c>
      <c r="B424" s="281" t="s">
        <v>136</v>
      </c>
      <c r="C424" s="281" t="s">
        <v>998</v>
      </c>
      <c r="D424" s="138" t="s">
        <v>136</v>
      </c>
      <c r="E424" s="281" t="s">
        <v>165</v>
      </c>
      <c r="F424" s="282">
        <v>46020</v>
      </c>
      <c r="G424" s="283" t="s">
        <v>103</v>
      </c>
      <c r="H424" s="283">
        <v>343</v>
      </c>
      <c r="I424" s="284">
        <v>349.35</v>
      </c>
      <c r="J424" s="284">
        <v>119827.09</v>
      </c>
      <c r="K424" s="283" t="s">
        <v>103</v>
      </c>
      <c r="L424" s="287">
        <v>2.5000000000000001E-3</v>
      </c>
    </row>
    <row r="425" spans="1:12" ht="15.75" thickBot="1" x14ac:dyDescent="0.3">
      <c r="A425" s="286" t="s">
        <v>126</v>
      </c>
      <c r="B425" s="281" t="s">
        <v>136</v>
      </c>
      <c r="C425" s="281" t="s">
        <v>108</v>
      </c>
      <c r="D425" s="138" t="s">
        <v>136</v>
      </c>
      <c r="E425" s="281" t="s">
        <v>568</v>
      </c>
      <c r="F425" s="282">
        <v>46020</v>
      </c>
      <c r="G425" s="283" t="s">
        <v>103</v>
      </c>
      <c r="H425" s="285">
        <v>1262</v>
      </c>
      <c r="I425" s="284">
        <v>349.35</v>
      </c>
      <c r="J425" s="284">
        <v>440879.78</v>
      </c>
      <c r="K425" s="283" t="s">
        <v>103</v>
      </c>
      <c r="L425" s="287">
        <v>1.6000000000000001E-3</v>
      </c>
    </row>
    <row r="426" spans="1:12" ht="15.75" thickBot="1" x14ac:dyDescent="0.3">
      <c r="A426" s="286" t="s">
        <v>126</v>
      </c>
      <c r="B426" s="281" t="s">
        <v>136</v>
      </c>
      <c r="C426" s="281" t="s">
        <v>350</v>
      </c>
      <c r="D426" s="138" t="s">
        <v>136</v>
      </c>
      <c r="E426" s="281" t="s">
        <v>569</v>
      </c>
      <c r="F426" s="282">
        <v>46020</v>
      </c>
      <c r="G426" s="283" t="s">
        <v>103</v>
      </c>
      <c r="H426" s="285">
        <v>2612</v>
      </c>
      <c r="I426" s="284">
        <v>349.35</v>
      </c>
      <c r="J426" s="284">
        <v>912502.36</v>
      </c>
      <c r="K426" s="283" t="s">
        <v>103</v>
      </c>
      <c r="L426" s="287">
        <v>3.5999999999999999E-3</v>
      </c>
    </row>
    <row r="427" spans="1:12" ht="15.75" thickBot="1" x14ac:dyDescent="0.3">
      <c r="A427" s="286" t="s">
        <v>126</v>
      </c>
      <c r="B427" s="281" t="s">
        <v>1608</v>
      </c>
      <c r="C427" s="281" t="s">
        <v>1294</v>
      </c>
      <c r="D427" s="138" t="s">
        <v>1609</v>
      </c>
      <c r="E427" s="281" t="s">
        <v>165</v>
      </c>
      <c r="F427" s="282">
        <v>46713</v>
      </c>
      <c r="G427" s="283" t="s">
        <v>103</v>
      </c>
      <c r="H427" s="283">
        <v>500</v>
      </c>
      <c r="I427" s="284">
        <v>1209.95</v>
      </c>
      <c r="J427" s="284">
        <v>604973.14</v>
      </c>
      <c r="K427" s="283" t="s">
        <v>103</v>
      </c>
      <c r="L427" s="287">
        <v>8.3000000000000001E-3</v>
      </c>
    </row>
    <row r="428" spans="1:12" ht="15.75" thickBot="1" x14ac:dyDescent="0.3">
      <c r="A428" s="286" t="s">
        <v>126</v>
      </c>
      <c r="B428" s="281" t="s">
        <v>1058</v>
      </c>
      <c r="C428" s="281" t="s">
        <v>920</v>
      </c>
      <c r="D428" s="138" t="s">
        <v>1059</v>
      </c>
      <c r="E428" s="281" t="s">
        <v>165</v>
      </c>
      <c r="F428" s="282">
        <v>46314</v>
      </c>
      <c r="G428" s="283" t="s">
        <v>103</v>
      </c>
      <c r="H428" s="283">
        <v>376</v>
      </c>
      <c r="I428" s="284">
        <v>1094.96</v>
      </c>
      <c r="J428" s="284">
        <v>411703.32</v>
      </c>
      <c r="K428" s="283" t="s">
        <v>103</v>
      </c>
      <c r="L428" s="287">
        <v>3.3999999999999998E-3</v>
      </c>
    </row>
    <row r="429" spans="1:12" ht="15.75" thickBot="1" x14ac:dyDescent="0.3">
      <c r="A429" s="286" t="s">
        <v>126</v>
      </c>
      <c r="B429" s="281" t="s">
        <v>1058</v>
      </c>
      <c r="C429" s="281" t="s">
        <v>998</v>
      </c>
      <c r="D429" s="138" t="s">
        <v>1059</v>
      </c>
      <c r="E429" s="281" t="s">
        <v>165</v>
      </c>
      <c r="F429" s="282">
        <v>46314</v>
      </c>
      <c r="G429" s="283" t="s">
        <v>103</v>
      </c>
      <c r="H429" s="283">
        <v>109</v>
      </c>
      <c r="I429" s="284">
        <v>1089.1600000000001</v>
      </c>
      <c r="J429" s="284">
        <v>118718.68</v>
      </c>
      <c r="K429" s="283" t="s">
        <v>103</v>
      </c>
      <c r="L429" s="287">
        <v>2.5000000000000001E-3</v>
      </c>
    </row>
    <row r="430" spans="1:12" ht="15.75" thickBot="1" x14ac:dyDescent="0.3">
      <c r="A430" s="286" t="s">
        <v>126</v>
      </c>
      <c r="B430" s="281" t="s">
        <v>1058</v>
      </c>
      <c r="C430" s="281" t="s">
        <v>350</v>
      </c>
      <c r="D430" s="138" t="s">
        <v>1059</v>
      </c>
      <c r="E430" s="281" t="s">
        <v>165</v>
      </c>
      <c r="F430" s="282">
        <v>46314</v>
      </c>
      <c r="G430" s="283" t="s">
        <v>103</v>
      </c>
      <c r="H430" s="285">
        <v>2337</v>
      </c>
      <c r="I430" s="284">
        <v>1093.82</v>
      </c>
      <c r="J430" s="284">
        <v>2556263.71</v>
      </c>
      <c r="K430" s="283" t="s">
        <v>103</v>
      </c>
      <c r="L430" s="287">
        <v>1.0200000000000001E-2</v>
      </c>
    </row>
    <row r="431" spans="1:12" ht="15.75" thickBot="1" x14ac:dyDescent="0.3">
      <c r="A431" s="286" t="s">
        <v>126</v>
      </c>
      <c r="B431" s="281" t="s">
        <v>1058</v>
      </c>
      <c r="C431" s="281" t="s">
        <v>999</v>
      </c>
      <c r="D431" s="138" t="s">
        <v>1059</v>
      </c>
      <c r="E431" s="281" t="s">
        <v>165</v>
      </c>
      <c r="F431" s="282">
        <v>46314</v>
      </c>
      <c r="G431" s="283" t="s">
        <v>103</v>
      </c>
      <c r="H431" s="283">
        <v>76</v>
      </c>
      <c r="I431" s="284">
        <v>1089.1600000000001</v>
      </c>
      <c r="J431" s="284">
        <v>82776.33</v>
      </c>
      <c r="K431" s="283" t="s">
        <v>103</v>
      </c>
      <c r="L431" s="287">
        <v>2.5999999999999999E-3</v>
      </c>
    </row>
    <row r="432" spans="1:12" ht="15.75" thickBot="1" x14ac:dyDescent="0.3">
      <c r="A432" s="286" t="s">
        <v>126</v>
      </c>
      <c r="B432" s="281" t="s">
        <v>1128</v>
      </c>
      <c r="C432" s="281" t="s">
        <v>920</v>
      </c>
      <c r="D432" s="138" t="s">
        <v>1129</v>
      </c>
      <c r="E432" s="281" t="s">
        <v>165</v>
      </c>
      <c r="F432" s="282">
        <v>47834</v>
      </c>
      <c r="G432" s="283" t="s">
        <v>103</v>
      </c>
      <c r="H432" s="285">
        <v>1171</v>
      </c>
      <c r="I432" s="284">
        <v>1046.28</v>
      </c>
      <c r="J432" s="284">
        <v>1225188.06</v>
      </c>
      <c r="K432" s="283" t="s">
        <v>103</v>
      </c>
      <c r="L432" s="287">
        <v>0.01</v>
      </c>
    </row>
    <row r="433" spans="1:12" ht="15.75" thickBot="1" x14ac:dyDescent="0.3">
      <c r="A433" s="286" t="s">
        <v>126</v>
      </c>
      <c r="B433" s="281" t="s">
        <v>1128</v>
      </c>
      <c r="C433" s="281" t="s">
        <v>100</v>
      </c>
      <c r="D433" s="138" t="s">
        <v>1129</v>
      </c>
      <c r="E433" s="281" t="s">
        <v>165</v>
      </c>
      <c r="F433" s="282">
        <v>47834</v>
      </c>
      <c r="G433" s="283" t="s">
        <v>103</v>
      </c>
      <c r="H433" s="285">
        <v>5105</v>
      </c>
      <c r="I433" s="284">
        <v>1046.28</v>
      </c>
      <c r="J433" s="284">
        <v>5341234.04</v>
      </c>
      <c r="K433" s="283" t="s">
        <v>103</v>
      </c>
      <c r="L433" s="287">
        <v>1.06E-2</v>
      </c>
    </row>
    <row r="434" spans="1:12" ht="15.75" thickBot="1" x14ac:dyDescent="0.3">
      <c r="A434" s="286" t="s">
        <v>126</v>
      </c>
      <c r="B434" s="281" t="s">
        <v>1128</v>
      </c>
      <c r="C434" s="281" t="s">
        <v>108</v>
      </c>
      <c r="D434" s="138" t="s">
        <v>1129</v>
      </c>
      <c r="E434" s="281" t="s">
        <v>165</v>
      </c>
      <c r="F434" s="282">
        <v>47834</v>
      </c>
      <c r="G434" s="283" t="s">
        <v>103</v>
      </c>
      <c r="H434" s="285">
        <v>2880</v>
      </c>
      <c r="I434" s="284">
        <v>1046.28</v>
      </c>
      <c r="J434" s="284">
        <v>3013272.09</v>
      </c>
      <c r="K434" s="283" t="s">
        <v>103</v>
      </c>
      <c r="L434" s="287">
        <v>1.09E-2</v>
      </c>
    </row>
    <row r="435" spans="1:12" ht="15.75" thickBot="1" x14ac:dyDescent="0.3">
      <c r="A435" s="286" t="s">
        <v>126</v>
      </c>
      <c r="B435" s="281" t="s">
        <v>1128</v>
      </c>
      <c r="C435" s="281" t="s">
        <v>350</v>
      </c>
      <c r="D435" s="138" t="s">
        <v>1129</v>
      </c>
      <c r="E435" s="281" t="s">
        <v>165</v>
      </c>
      <c r="F435" s="282">
        <v>47834</v>
      </c>
      <c r="G435" s="283" t="s">
        <v>103</v>
      </c>
      <c r="H435" s="285">
        <v>1204</v>
      </c>
      <c r="I435" s="284">
        <v>1046.28</v>
      </c>
      <c r="J435" s="284">
        <v>1259715.1399999999</v>
      </c>
      <c r="K435" s="283" t="s">
        <v>103</v>
      </c>
      <c r="L435" s="287">
        <v>5.0000000000000001E-3</v>
      </c>
    </row>
    <row r="436" spans="1:12" ht="15.75" thickBot="1" x14ac:dyDescent="0.3">
      <c r="A436" s="286" t="s">
        <v>126</v>
      </c>
      <c r="B436" s="281" t="s">
        <v>1128</v>
      </c>
      <c r="C436" s="281" t="s">
        <v>1064</v>
      </c>
      <c r="D436" s="138" t="s">
        <v>1129</v>
      </c>
      <c r="E436" s="281" t="s">
        <v>165</v>
      </c>
      <c r="F436" s="282">
        <v>47834</v>
      </c>
      <c r="G436" s="283" t="s">
        <v>103</v>
      </c>
      <c r="H436" s="283">
        <v>598</v>
      </c>
      <c r="I436" s="284">
        <v>1046.28</v>
      </c>
      <c r="J436" s="284">
        <v>625672.47</v>
      </c>
      <c r="K436" s="283" t="s">
        <v>103</v>
      </c>
      <c r="L436" s="287">
        <v>1.49E-2</v>
      </c>
    </row>
    <row r="437" spans="1:12" ht="15.75" thickBot="1" x14ac:dyDescent="0.3">
      <c r="A437" s="286" t="s">
        <v>126</v>
      </c>
      <c r="B437" s="281" t="s">
        <v>1060</v>
      </c>
      <c r="C437" s="281" t="s">
        <v>453</v>
      </c>
      <c r="D437" s="138" t="s">
        <v>1018</v>
      </c>
      <c r="E437" s="281" t="s">
        <v>165</v>
      </c>
      <c r="F437" s="282">
        <v>46613</v>
      </c>
      <c r="G437" s="283" t="s">
        <v>103</v>
      </c>
      <c r="H437" s="283">
        <v>33</v>
      </c>
      <c r="I437" s="284">
        <v>1001.86</v>
      </c>
      <c r="J437" s="284">
        <v>33061.370000000003</v>
      </c>
      <c r="K437" s="283" t="s">
        <v>103</v>
      </c>
      <c r="L437" s="287">
        <v>7.7999999999999996E-3</v>
      </c>
    </row>
    <row r="438" spans="1:12" ht="15.75" thickBot="1" x14ac:dyDescent="0.3">
      <c r="A438" s="286" t="s">
        <v>126</v>
      </c>
      <c r="B438" s="281" t="s">
        <v>1060</v>
      </c>
      <c r="C438" s="281" t="s">
        <v>920</v>
      </c>
      <c r="D438" s="138" t="s">
        <v>1018</v>
      </c>
      <c r="E438" s="281" t="s">
        <v>165</v>
      </c>
      <c r="F438" s="282">
        <v>46613</v>
      </c>
      <c r="G438" s="283" t="s">
        <v>103</v>
      </c>
      <c r="H438" s="283">
        <v>206</v>
      </c>
      <c r="I438" s="284">
        <v>1001.86</v>
      </c>
      <c r="J438" s="284">
        <v>206383.07</v>
      </c>
      <c r="K438" s="283" t="s">
        <v>103</v>
      </c>
      <c r="L438" s="287">
        <v>1.6999999999999999E-3</v>
      </c>
    </row>
    <row r="439" spans="1:12" ht="15.75" thickBot="1" x14ac:dyDescent="0.3">
      <c r="A439" s="286" t="s">
        <v>126</v>
      </c>
      <c r="B439" s="281" t="s">
        <v>1060</v>
      </c>
      <c r="C439" s="281" t="s">
        <v>998</v>
      </c>
      <c r="D439" s="138" t="s">
        <v>1018</v>
      </c>
      <c r="E439" s="281" t="s">
        <v>165</v>
      </c>
      <c r="F439" s="282">
        <v>46613</v>
      </c>
      <c r="G439" s="283" t="s">
        <v>103</v>
      </c>
      <c r="H439" s="283">
        <v>123</v>
      </c>
      <c r="I439" s="284">
        <v>1001.91</v>
      </c>
      <c r="J439" s="284">
        <v>123234.89</v>
      </c>
      <c r="K439" s="283" t="s">
        <v>103</v>
      </c>
      <c r="L439" s="287">
        <v>2.5999999999999999E-3</v>
      </c>
    </row>
    <row r="440" spans="1:12" ht="15.75" thickBot="1" x14ac:dyDescent="0.3">
      <c r="A440" s="286" t="s">
        <v>126</v>
      </c>
      <c r="B440" s="281" t="s">
        <v>1060</v>
      </c>
      <c r="C440" s="281" t="s">
        <v>100</v>
      </c>
      <c r="D440" s="138" t="s">
        <v>1018</v>
      </c>
      <c r="E440" s="281" t="s">
        <v>165</v>
      </c>
      <c r="F440" s="282">
        <v>46613</v>
      </c>
      <c r="G440" s="283" t="s">
        <v>103</v>
      </c>
      <c r="H440" s="285">
        <v>1143</v>
      </c>
      <c r="I440" s="284">
        <v>1001.86</v>
      </c>
      <c r="J440" s="284">
        <v>1145125.5</v>
      </c>
      <c r="K440" s="283" t="s">
        <v>103</v>
      </c>
      <c r="L440" s="287">
        <v>2.3E-3</v>
      </c>
    </row>
    <row r="441" spans="1:12" ht="15.75" thickBot="1" x14ac:dyDescent="0.3">
      <c r="A441" s="286" t="s">
        <v>126</v>
      </c>
      <c r="B441" s="281" t="s">
        <v>1060</v>
      </c>
      <c r="C441" s="281" t="s">
        <v>108</v>
      </c>
      <c r="D441" s="138" t="s">
        <v>1018</v>
      </c>
      <c r="E441" s="281" t="s">
        <v>165</v>
      </c>
      <c r="F441" s="282">
        <v>46613</v>
      </c>
      <c r="G441" s="283" t="s">
        <v>103</v>
      </c>
      <c r="H441" s="285">
        <v>1401</v>
      </c>
      <c r="I441" s="284">
        <v>1001.86</v>
      </c>
      <c r="J441" s="284">
        <v>1403605.27</v>
      </c>
      <c r="K441" s="283" t="s">
        <v>103</v>
      </c>
      <c r="L441" s="287">
        <v>5.1000000000000004E-3</v>
      </c>
    </row>
    <row r="442" spans="1:12" ht="15.75" thickBot="1" x14ac:dyDescent="0.3">
      <c r="A442" s="286" t="s">
        <v>126</v>
      </c>
      <c r="B442" s="281" t="s">
        <v>1060</v>
      </c>
      <c r="C442" s="281" t="s">
        <v>350</v>
      </c>
      <c r="D442" s="138" t="s">
        <v>1018</v>
      </c>
      <c r="E442" s="281" t="s">
        <v>165</v>
      </c>
      <c r="F442" s="282">
        <v>46613</v>
      </c>
      <c r="G442" s="283" t="s">
        <v>103</v>
      </c>
      <c r="H442" s="285">
        <v>1908</v>
      </c>
      <c r="I442" s="284">
        <v>1001.86</v>
      </c>
      <c r="J442" s="284">
        <v>1911548.08</v>
      </c>
      <c r="K442" s="283" t="s">
        <v>103</v>
      </c>
      <c r="L442" s="287">
        <v>7.6E-3</v>
      </c>
    </row>
    <row r="443" spans="1:12" ht="15.75" thickBot="1" x14ac:dyDescent="0.3">
      <c r="A443" s="286" t="s">
        <v>126</v>
      </c>
      <c r="B443" s="281" t="s">
        <v>1060</v>
      </c>
      <c r="C443" s="281" t="s">
        <v>999</v>
      </c>
      <c r="D443" s="138" t="s">
        <v>1018</v>
      </c>
      <c r="E443" s="281" t="s">
        <v>165</v>
      </c>
      <c r="F443" s="282">
        <v>46613</v>
      </c>
      <c r="G443" s="283" t="s">
        <v>103</v>
      </c>
      <c r="H443" s="283">
        <v>88</v>
      </c>
      <c r="I443" s="284">
        <v>1001.91</v>
      </c>
      <c r="J443" s="284">
        <v>88168.05</v>
      </c>
      <c r="K443" s="283" t="s">
        <v>103</v>
      </c>
      <c r="L443" s="287">
        <v>2.8E-3</v>
      </c>
    </row>
    <row r="444" spans="1:12" ht="15.75" thickBot="1" x14ac:dyDescent="0.3">
      <c r="A444" s="286" t="s">
        <v>126</v>
      </c>
      <c r="B444" s="281" t="s">
        <v>1238</v>
      </c>
      <c r="C444" s="281" t="s">
        <v>100</v>
      </c>
      <c r="D444" s="138" t="s">
        <v>1239</v>
      </c>
      <c r="E444" s="281" t="s">
        <v>165</v>
      </c>
      <c r="F444" s="283" t="s">
        <v>103</v>
      </c>
      <c r="G444" s="283" t="s">
        <v>103</v>
      </c>
      <c r="H444" s="285">
        <v>1250</v>
      </c>
      <c r="I444" s="284">
        <v>964.08</v>
      </c>
      <c r="J444" s="284">
        <v>1205098</v>
      </c>
      <c r="K444" s="283" t="s">
        <v>103</v>
      </c>
      <c r="L444" s="287">
        <v>2.3999999999999998E-3</v>
      </c>
    </row>
    <row r="445" spans="1:12" ht="15.75" thickBot="1" x14ac:dyDescent="0.3">
      <c r="A445" s="286" t="s">
        <v>126</v>
      </c>
      <c r="B445" s="281" t="s">
        <v>1238</v>
      </c>
      <c r="C445" s="281" t="s">
        <v>108</v>
      </c>
      <c r="D445" s="138" t="s">
        <v>1239</v>
      </c>
      <c r="E445" s="281" t="s">
        <v>165</v>
      </c>
      <c r="F445" s="283" t="s">
        <v>103</v>
      </c>
      <c r="G445" s="283" t="s">
        <v>103</v>
      </c>
      <c r="H445" s="285">
        <v>1327</v>
      </c>
      <c r="I445" s="284">
        <v>964.08</v>
      </c>
      <c r="J445" s="284">
        <v>1279332.03</v>
      </c>
      <c r="K445" s="283" t="s">
        <v>103</v>
      </c>
      <c r="L445" s="287">
        <v>4.5999999999999999E-3</v>
      </c>
    </row>
    <row r="446" spans="1:12" ht="15.75" thickBot="1" x14ac:dyDescent="0.3">
      <c r="A446" s="286" t="s">
        <v>126</v>
      </c>
      <c r="B446" s="281" t="s">
        <v>1238</v>
      </c>
      <c r="C446" s="281" t="s">
        <v>1064</v>
      </c>
      <c r="D446" s="138" t="s">
        <v>1239</v>
      </c>
      <c r="E446" s="281" t="s">
        <v>165</v>
      </c>
      <c r="F446" s="283" t="s">
        <v>103</v>
      </c>
      <c r="G446" s="283" t="s">
        <v>103</v>
      </c>
      <c r="H446" s="283">
        <v>98</v>
      </c>
      <c r="I446" s="284">
        <v>964.08</v>
      </c>
      <c r="J446" s="284">
        <v>94479.679999999993</v>
      </c>
      <c r="K446" s="283" t="s">
        <v>103</v>
      </c>
      <c r="L446" s="287">
        <v>2.2000000000000001E-3</v>
      </c>
    </row>
    <row r="447" spans="1:12" ht="15.75" thickBot="1" x14ac:dyDescent="0.3">
      <c r="A447" s="286" t="s">
        <v>126</v>
      </c>
      <c r="B447" s="281" t="s">
        <v>1610</v>
      </c>
      <c r="C447" s="281" t="s">
        <v>1294</v>
      </c>
      <c r="D447" s="138" t="s">
        <v>1497</v>
      </c>
      <c r="E447" s="281" t="s">
        <v>165</v>
      </c>
      <c r="F447" s="283" t="s">
        <v>103</v>
      </c>
      <c r="G447" s="283" t="s">
        <v>103</v>
      </c>
      <c r="H447" s="283">
        <v>283</v>
      </c>
      <c r="I447" s="284">
        <v>414.31</v>
      </c>
      <c r="J447" s="284">
        <v>117250.25</v>
      </c>
      <c r="K447" s="283" t="s">
        <v>103</v>
      </c>
      <c r="L447" s="287">
        <v>1.6000000000000001E-3</v>
      </c>
    </row>
    <row r="448" spans="1:12" ht="15.75" thickBot="1" x14ac:dyDescent="0.3">
      <c r="A448" s="286" t="s">
        <v>126</v>
      </c>
      <c r="B448" s="281" t="s">
        <v>377</v>
      </c>
      <c r="C448" s="281" t="s">
        <v>453</v>
      </c>
      <c r="D448" s="138" t="s">
        <v>378</v>
      </c>
      <c r="E448" s="281" t="s">
        <v>165</v>
      </c>
      <c r="F448" s="283" t="s">
        <v>103</v>
      </c>
      <c r="G448" s="283" t="s">
        <v>103</v>
      </c>
      <c r="H448" s="285">
        <v>53865</v>
      </c>
      <c r="I448" s="284">
        <v>0.17</v>
      </c>
      <c r="J448" s="284">
        <v>8989.39</v>
      </c>
      <c r="K448" s="283" t="s">
        <v>103</v>
      </c>
      <c r="L448" s="287">
        <v>2.0999999999999999E-3</v>
      </c>
    </row>
    <row r="449" spans="1:12" ht="15.75" thickBot="1" x14ac:dyDescent="0.3">
      <c r="A449" s="286" t="s">
        <v>126</v>
      </c>
      <c r="B449" s="281" t="s">
        <v>377</v>
      </c>
      <c r="C449" s="281" t="s">
        <v>108</v>
      </c>
      <c r="D449" s="138" t="s">
        <v>378</v>
      </c>
      <c r="E449" s="281" t="s">
        <v>165</v>
      </c>
      <c r="F449" s="283" t="s">
        <v>103</v>
      </c>
      <c r="G449" s="283" t="s">
        <v>103</v>
      </c>
      <c r="H449" s="283">
        <v>1</v>
      </c>
      <c r="I449" s="284">
        <v>0.13</v>
      </c>
      <c r="J449" s="284">
        <v>0.13</v>
      </c>
      <c r="K449" s="283" t="s">
        <v>103</v>
      </c>
      <c r="L449" s="287">
        <v>0</v>
      </c>
    </row>
    <row r="450" spans="1:12" ht="15.75" thickBot="1" x14ac:dyDescent="0.3">
      <c r="A450" s="286" t="s">
        <v>126</v>
      </c>
      <c r="B450" s="281" t="s">
        <v>1494</v>
      </c>
      <c r="C450" s="281" t="s">
        <v>100</v>
      </c>
      <c r="D450" s="138" t="s">
        <v>849</v>
      </c>
      <c r="E450" s="281" t="s">
        <v>165</v>
      </c>
      <c r="F450" s="283" t="s">
        <v>103</v>
      </c>
      <c r="G450" s="283" t="s">
        <v>103</v>
      </c>
      <c r="H450" s="285">
        <v>2338</v>
      </c>
      <c r="I450" s="284">
        <v>1223.9100000000001</v>
      </c>
      <c r="J450" s="284">
        <v>2861504.72</v>
      </c>
      <c r="K450" s="283" t="s">
        <v>103</v>
      </c>
      <c r="L450" s="287">
        <v>5.7000000000000002E-3</v>
      </c>
    </row>
    <row r="451" spans="1:12" ht="15.75" thickBot="1" x14ac:dyDescent="0.3">
      <c r="A451" s="286" t="s">
        <v>126</v>
      </c>
      <c r="B451" s="281" t="s">
        <v>1494</v>
      </c>
      <c r="C451" s="281" t="s">
        <v>108</v>
      </c>
      <c r="D451" s="138" t="s">
        <v>849</v>
      </c>
      <c r="E451" s="281" t="s">
        <v>165</v>
      </c>
      <c r="F451" s="283" t="s">
        <v>103</v>
      </c>
      <c r="G451" s="283" t="s">
        <v>103</v>
      </c>
      <c r="H451" s="283">
        <v>796</v>
      </c>
      <c r="I451" s="284">
        <v>1223.9100000000001</v>
      </c>
      <c r="J451" s="284">
        <v>974233.43</v>
      </c>
      <c r="K451" s="283" t="s">
        <v>103</v>
      </c>
      <c r="L451" s="287">
        <v>3.5000000000000001E-3</v>
      </c>
    </row>
    <row r="452" spans="1:12" ht="15.75" thickBot="1" x14ac:dyDescent="0.3">
      <c r="A452" s="286" t="s">
        <v>126</v>
      </c>
      <c r="B452" s="281" t="s">
        <v>1611</v>
      </c>
      <c r="C452" s="281" t="s">
        <v>1294</v>
      </c>
      <c r="D452" s="138" t="s">
        <v>1495</v>
      </c>
      <c r="E452" s="281" t="s">
        <v>165</v>
      </c>
      <c r="F452" s="283" t="s">
        <v>103</v>
      </c>
      <c r="G452" s="283" t="s">
        <v>103</v>
      </c>
      <c r="H452" s="283">
        <v>266</v>
      </c>
      <c r="I452" s="284">
        <v>1058.25</v>
      </c>
      <c r="J452" s="284">
        <v>281494.42</v>
      </c>
      <c r="K452" s="283" t="s">
        <v>103</v>
      </c>
      <c r="L452" s="287">
        <v>3.8E-3</v>
      </c>
    </row>
    <row r="453" spans="1:12" ht="15.75" thickBot="1" x14ac:dyDescent="0.3">
      <c r="A453" s="286" t="s">
        <v>126</v>
      </c>
      <c r="B453" s="281" t="s">
        <v>1398</v>
      </c>
      <c r="C453" s="281" t="s">
        <v>1294</v>
      </c>
      <c r="D453" s="138" t="s">
        <v>1399</v>
      </c>
      <c r="E453" s="281" t="s">
        <v>165</v>
      </c>
      <c r="F453" s="283" t="s">
        <v>103</v>
      </c>
      <c r="G453" s="283" t="s">
        <v>103</v>
      </c>
      <c r="H453" s="283">
        <v>36</v>
      </c>
      <c r="I453" s="284">
        <v>5409.27</v>
      </c>
      <c r="J453" s="284">
        <v>194733.82</v>
      </c>
      <c r="K453" s="283" t="s">
        <v>103</v>
      </c>
      <c r="L453" s="287">
        <v>2.7000000000000001E-3</v>
      </c>
    </row>
    <row r="454" spans="1:12" ht="15.75" thickBot="1" x14ac:dyDescent="0.3">
      <c r="A454" s="286" t="s">
        <v>126</v>
      </c>
      <c r="B454" s="281" t="s">
        <v>234</v>
      </c>
      <c r="C454" s="281" t="s">
        <v>920</v>
      </c>
      <c r="D454" s="138" t="s">
        <v>700</v>
      </c>
      <c r="E454" s="281" t="s">
        <v>165</v>
      </c>
      <c r="F454" s="282">
        <v>46611</v>
      </c>
      <c r="G454" s="283" t="s">
        <v>103</v>
      </c>
      <c r="H454" s="285">
        <v>731461</v>
      </c>
      <c r="I454" s="284">
        <v>0.57999999999999996</v>
      </c>
      <c r="J454" s="284">
        <v>427204.44</v>
      </c>
      <c r="K454" s="283" t="s">
        <v>103</v>
      </c>
      <c r="L454" s="287">
        <v>3.5000000000000001E-3</v>
      </c>
    </row>
    <row r="455" spans="1:12" ht="15.75" thickBot="1" x14ac:dyDescent="0.3">
      <c r="A455" s="286" t="s">
        <v>126</v>
      </c>
      <c r="B455" s="281" t="s">
        <v>234</v>
      </c>
      <c r="C455" s="281" t="s">
        <v>108</v>
      </c>
      <c r="D455" s="138" t="s">
        <v>700</v>
      </c>
      <c r="E455" s="281" t="s">
        <v>165</v>
      </c>
      <c r="F455" s="282">
        <v>46611</v>
      </c>
      <c r="G455" s="283" t="s">
        <v>103</v>
      </c>
      <c r="H455" s="285">
        <v>1251783</v>
      </c>
      <c r="I455" s="284">
        <v>0.57999999999999996</v>
      </c>
      <c r="J455" s="284">
        <v>731094.69</v>
      </c>
      <c r="K455" s="283" t="s">
        <v>103</v>
      </c>
      <c r="L455" s="287">
        <v>2.5999999999999999E-3</v>
      </c>
    </row>
    <row r="456" spans="1:12" ht="15.75" thickBot="1" x14ac:dyDescent="0.3">
      <c r="A456" s="286" t="s">
        <v>126</v>
      </c>
      <c r="B456" s="281" t="s">
        <v>879</v>
      </c>
      <c r="C456" s="281" t="s">
        <v>453</v>
      </c>
      <c r="D456" s="138" t="s">
        <v>880</v>
      </c>
      <c r="E456" s="281" t="s">
        <v>165</v>
      </c>
      <c r="F456" s="282">
        <v>46496</v>
      </c>
      <c r="G456" s="283" t="s">
        <v>103</v>
      </c>
      <c r="H456" s="283">
        <v>26</v>
      </c>
      <c r="I456" s="284">
        <v>1012.31</v>
      </c>
      <c r="J456" s="284">
        <v>26320.05</v>
      </c>
      <c r="K456" s="283" t="s">
        <v>103</v>
      </c>
      <c r="L456" s="287">
        <v>6.1999999999999998E-3</v>
      </c>
    </row>
    <row r="457" spans="1:12" ht="15.75" thickBot="1" x14ac:dyDescent="0.3">
      <c r="A457" s="286" t="s">
        <v>126</v>
      </c>
      <c r="B457" s="281" t="s">
        <v>879</v>
      </c>
      <c r="C457" s="281" t="s">
        <v>920</v>
      </c>
      <c r="D457" s="138" t="s">
        <v>880</v>
      </c>
      <c r="E457" s="281" t="s">
        <v>165</v>
      </c>
      <c r="F457" s="282">
        <v>46496</v>
      </c>
      <c r="G457" s="283" t="s">
        <v>103</v>
      </c>
      <c r="H457" s="283">
        <v>291</v>
      </c>
      <c r="I457" s="284">
        <v>1012.31</v>
      </c>
      <c r="J457" s="284">
        <v>294582.08</v>
      </c>
      <c r="K457" s="283" t="s">
        <v>103</v>
      </c>
      <c r="L457" s="287">
        <v>2.3999999999999998E-3</v>
      </c>
    </row>
    <row r="458" spans="1:12" ht="15.75" thickBot="1" x14ac:dyDescent="0.3">
      <c r="A458" s="286" t="s">
        <v>126</v>
      </c>
      <c r="B458" s="281" t="s">
        <v>879</v>
      </c>
      <c r="C458" s="281" t="s">
        <v>998</v>
      </c>
      <c r="D458" s="138" t="s">
        <v>880</v>
      </c>
      <c r="E458" s="281" t="s">
        <v>165</v>
      </c>
      <c r="F458" s="282">
        <v>46496</v>
      </c>
      <c r="G458" s="283" t="s">
        <v>103</v>
      </c>
      <c r="H458" s="283">
        <v>87</v>
      </c>
      <c r="I458" s="284">
        <v>1012.36</v>
      </c>
      <c r="J458" s="284">
        <v>88075.33</v>
      </c>
      <c r="K458" s="283" t="s">
        <v>103</v>
      </c>
      <c r="L458" s="287">
        <v>1.8E-3</v>
      </c>
    </row>
    <row r="459" spans="1:12" ht="15.75" thickBot="1" x14ac:dyDescent="0.3">
      <c r="A459" s="286" t="s">
        <v>126</v>
      </c>
      <c r="B459" s="281" t="s">
        <v>879</v>
      </c>
      <c r="C459" s="281" t="s">
        <v>100</v>
      </c>
      <c r="D459" s="138" t="s">
        <v>880</v>
      </c>
      <c r="E459" s="281" t="s">
        <v>165</v>
      </c>
      <c r="F459" s="282">
        <v>46496</v>
      </c>
      <c r="G459" s="283" t="s">
        <v>103</v>
      </c>
      <c r="H459" s="283">
        <v>677</v>
      </c>
      <c r="I459" s="284">
        <v>1012.31</v>
      </c>
      <c r="J459" s="284">
        <v>685333.56</v>
      </c>
      <c r="K459" s="283" t="s">
        <v>103</v>
      </c>
      <c r="L459" s="287">
        <v>1.4E-3</v>
      </c>
    </row>
    <row r="460" spans="1:12" ht="15.75" thickBot="1" x14ac:dyDescent="0.3">
      <c r="A460" s="286" t="s">
        <v>126</v>
      </c>
      <c r="B460" s="281" t="s">
        <v>879</v>
      </c>
      <c r="C460" s="281" t="s">
        <v>108</v>
      </c>
      <c r="D460" s="138" t="s">
        <v>880</v>
      </c>
      <c r="E460" s="281" t="s">
        <v>165</v>
      </c>
      <c r="F460" s="282">
        <v>46496</v>
      </c>
      <c r="G460" s="283" t="s">
        <v>103</v>
      </c>
      <c r="H460" s="283">
        <v>890</v>
      </c>
      <c r="I460" s="284">
        <v>1012.31</v>
      </c>
      <c r="J460" s="284">
        <v>900955.5</v>
      </c>
      <c r="K460" s="283" t="s">
        <v>103</v>
      </c>
      <c r="L460" s="287">
        <v>3.3E-3</v>
      </c>
    </row>
    <row r="461" spans="1:12" ht="15.75" thickBot="1" x14ac:dyDescent="0.3">
      <c r="A461" s="286" t="s">
        <v>126</v>
      </c>
      <c r="B461" s="281" t="s">
        <v>879</v>
      </c>
      <c r="C461" s="281" t="s">
        <v>1064</v>
      </c>
      <c r="D461" s="138" t="s">
        <v>880</v>
      </c>
      <c r="E461" s="281" t="s">
        <v>165</v>
      </c>
      <c r="F461" s="282">
        <v>46496</v>
      </c>
      <c r="G461" s="283" t="s">
        <v>103</v>
      </c>
      <c r="H461" s="283">
        <v>51</v>
      </c>
      <c r="I461" s="284">
        <v>1012.31</v>
      </c>
      <c r="J461" s="284">
        <v>51627.79</v>
      </c>
      <c r="K461" s="283" t="s">
        <v>103</v>
      </c>
      <c r="L461" s="287">
        <v>1.1999999999999999E-3</v>
      </c>
    </row>
    <row r="462" spans="1:12" ht="15.75" thickBot="1" x14ac:dyDescent="0.3">
      <c r="A462" s="286" t="s">
        <v>126</v>
      </c>
      <c r="B462" s="281" t="s">
        <v>879</v>
      </c>
      <c r="C462" s="281" t="s">
        <v>999</v>
      </c>
      <c r="D462" s="138" t="s">
        <v>880</v>
      </c>
      <c r="E462" s="281" t="s">
        <v>165</v>
      </c>
      <c r="F462" s="282">
        <v>46496</v>
      </c>
      <c r="G462" s="283" t="s">
        <v>103</v>
      </c>
      <c r="H462" s="283">
        <v>63</v>
      </c>
      <c r="I462" s="284">
        <v>1012.36</v>
      </c>
      <c r="J462" s="284">
        <v>63778.68</v>
      </c>
      <c r="K462" s="283" t="s">
        <v>103</v>
      </c>
      <c r="L462" s="287">
        <v>2E-3</v>
      </c>
    </row>
    <row r="463" spans="1:12" ht="15.75" thickBot="1" x14ac:dyDescent="0.3">
      <c r="A463" s="286" t="s">
        <v>126</v>
      </c>
      <c r="B463" s="281" t="s">
        <v>1612</v>
      </c>
      <c r="C463" s="281" t="s">
        <v>1294</v>
      </c>
      <c r="D463" s="138" t="s">
        <v>1496</v>
      </c>
      <c r="E463" s="281" t="s">
        <v>165</v>
      </c>
      <c r="F463" s="283" t="s">
        <v>103</v>
      </c>
      <c r="G463" s="283" t="s">
        <v>103</v>
      </c>
      <c r="H463" s="283">
        <v>300</v>
      </c>
      <c r="I463" s="284">
        <v>906.95</v>
      </c>
      <c r="J463" s="284">
        <v>272084.86</v>
      </c>
      <c r="K463" s="283" t="s">
        <v>103</v>
      </c>
      <c r="L463" s="287">
        <v>3.7000000000000002E-3</v>
      </c>
    </row>
    <row r="464" spans="1:12" ht="15.75" thickBot="1" x14ac:dyDescent="0.3">
      <c r="A464" s="286" t="s">
        <v>126</v>
      </c>
      <c r="B464" s="281" t="s">
        <v>1020</v>
      </c>
      <c r="C464" s="281" t="s">
        <v>920</v>
      </c>
      <c r="D464" s="138" t="s">
        <v>1021</v>
      </c>
      <c r="E464" s="281" t="s">
        <v>165</v>
      </c>
      <c r="F464" s="283" t="s">
        <v>103</v>
      </c>
      <c r="G464" s="283" t="s">
        <v>103</v>
      </c>
      <c r="H464" s="283">
        <v>10</v>
      </c>
      <c r="I464" s="284">
        <v>40235.24</v>
      </c>
      <c r="J464" s="284">
        <v>402352.44</v>
      </c>
      <c r="K464" s="283" t="s">
        <v>103</v>
      </c>
      <c r="L464" s="287">
        <v>3.3E-3</v>
      </c>
    </row>
    <row r="465" spans="1:12" ht="15.75" thickBot="1" x14ac:dyDescent="0.3">
      <c r="A465" s="286" t="s">
        <v>126</v>
      </c>
      <c r="B465" s="281" t="s">
        <v>1020</v>
      </c>
      <c r="C465" s="281" t="s">
        <v>998</v>
      </c>
      <c r="D465" s="138" t="s">
        <v>1021</v>
      </c>
      <c r="E465" s="281" t="s">
        <v>165</v>
      </c>
      <c r="F465" s="283" t="s">
        <v>103</v>
      </c>
      <c r="G465" s="283" t="s">
        <v>103</v>
      </c>
      <c r="H465" s="283">
        <v>3</v>
      </c>
      <c r="I465" s="284">
        <v>38680.78</v>
      </c>
      <c r="J465" s="284">
        <v>116042.35</v>
      </c>
      <c r="K465" s="283" t="s">
        <v>103</v>
      </c>
      <c r="L465" s="287">
        <v>2.3999999999999998E-3</v>
      </c>
    </row>
    <row r="466" spans="1:12" ht="15.75" thickBot="1" x14ac:dyDescent="0.3">
      <c r="A466" s="286" t="s">
        <v>126</v>
      </c>
      <c r="B466" s="281" t="s">
        <v>1020</v>
      </c>
      <c r="C466" s="281" t="s">
        <v>108</v>
      </c>
      <c r="D466" s="138" t="s">
        <v>1021</v>
      </c>
      <c r="E466" s="281" t="s">
        <v>165</v>
      </c>
      <c r="F466" s="283" t="s">
        <v>103</v>
      </c>
      <c r="G466" s="283" t="s">
        <v>103</v>
      </c>
      <c r="H466" s="283">
        <v>9</v>
      </c>
      <c r="I466" s="284">
        <v>39765.29</v>
      </c>
      <c r="J466" s="284">
        <v>357887.61</v>
      </c>
      <c r="K466" s="283" t="s">
        <v>103</v>
      </c>
      <c r="L466" s="287">
        <v>1.2999999999999999E-3</v>
      </c>
    </row>
    <row r="467" spans="1:12" ht="15.75" thickBot="1" x14ac:dyDescent="0.3">
      <c r="A467" s="286" t="s">
        <v>126</v>
      </c>
      <c r="B467" s="281" t="s">
        <v>1020</v>
      </c>
      <c r="C467" s="281" t="s">
        <v>350</v>
      </c>
      <c r="D467" s="138" t="s">
        <v>1021</v>
      </c>
      <c r="E467" s="281" t="s">
        <v>165</v>
      </c>
      <c r="F467" s="283" t="s">
        <v>103</v>
      </c>
      <c r="G467" s="283" t="s">
        <v>103</v>
      </c>
      <c r="H467" s="283">
        <v>32</v>
      </c>
      <c r="I467" s="284">
        <v>39516.76</v>
      </c>
      <c r="J467" s="284">
        <v>1264536.23</v>
      </c>
      <c r="K467" s="283" t="s">
        <v>103</v>
      </c>
      <c r="L467" s="287">
        <v>5.0000000000000001E-3</v>
      </c>
    </row>
    <row r="468" spans="1:12" ht="15.75" thickBot="1" x14ac:dyDescent="0.3">
      <c r="A468" s="286" t="s">
        <v>126</v>
      </c>
      <c r="B468" s="281" t="s">
        <v>1020</v>
      </c>
      <c r="C468" s="281" t="s">
        <v>999</v>
      </c>
      <c r="D468" s="138" t="s">
        <v>1021</v>
      </c>
      <c r="E468" s="281" t="s">
        <v>165</v>
      </c>
      <c r="F468" s="283" t="s">
        <v>103</v>
      </c>
      <c r="G468" s="283" t="s">
        <v>103</v>
      </c>
      <c r="H468" s="283">
        <v>2</v>
      </c>
      <c r="I468" s="284">
        <v>42838.06</v>
      </c>
      <c r="J468" s="284">
        <v>85676.12</v>
      </c>
      <c r="K468" s="283" t="s">
        <v>103</v>
      </c>
      <c r="L468" s="287">
        <v>2.7000000000000001E-3</v>
      </c>
    </row>
    <row r="469" spans="1:12" ht="15.75" thickBot="1" x14ac:dyDescent="0.3">
      <c r="A469" s="286" t="s">
        <v>127</v>
      </c>
      <c r="B469" s="281" t="s">
        <v>1297</v>
      </c>
      <c r="C469" s="281" t="s">
        <v>1294</v>
      </c>
      <c r="D469" s="138" t="s">
        <v>1298</v>
      </c>
      <c r="E469" s="281" t="s">
        <v>165</v>
      </c>
      <c r="F469" s="282">
        <v>50754</v>
      </c>
      <c r="G469" s="283" t="s">
        <v>1613</v>
      </c>
      <c r="H469" s="283">
        <v>286</v>
      </c>
      <c r="I469" s="284">
        <v>1040.94</v>
      </c>
      <c r="J469" s="284">
        <v>297707.88</v>
      </c>
      <c r="K469" s="283" t="s">
        <v>103</v>
      </c>
      <c r="L469" s="287">
        <v>4.1000000000000003E-3</v>
      </c>
    </row>
    <row r="470" spans="1:12" ht="15.75" thickBot="1" x14ac:dyDescent="0.3">
      <c r="A470" s="286" t="s">
        <v>127</v>
      </c>
      <c r="B470" s="281" t="s">
        <v>1066</v>
      </c>
      <c r="C470" s="281" t="s">
        <v>453</v>
      </c>
      <c r="D470" s="138" t="s">
        <v>850</v>
      </c>
      <c r="E470" s="281" t="s">
        <v>610</v>
      </c>
      <c r="F470" s="282">
        <v>47257</v>
      </c>
      <c r="G470" s="283" t="s">
        <v>103</v>
      </c>
      <c r="H470" s="283">
        <v>52</v>
      </c>
      <c r="I470" s="284">
        <v>1068.3</v>
      </c>
      <c r="J470" s="284">
        <v>55551.77</v>
      </c>
      <c r="K470" s="283" t="s">
        <v>103</v>
      </c>
      <c r="L470" s="287">
        <v>1.3100000000000001E-2</v>
      </c>
    </row>
    <row r="471" spans="1:12" ht="15.75" thickBot="1" x14ac:dyDescent="0.3">
      <c r="A471" s="286" t="s">
        <v>127</v>
      </c>
      <c r="B471" s="281" t="s">
        <v>1066</v>
      </c>
      <c r="C471" s="281" t="s">
        <v>100</v>
      </c>
      <c r="D471" s="138" t="s">
        <v>850</v>
      </c>
      <c r="E471" s="281" t="s">
        <v>1454</v>
      </c>
      <c r="F471" s="282">
        <v>47257</v>
      </c>
      <c r="G471" s="283" t="s">
        <v>103</v>
      </c>
      <c r="H471" s="285">
        <v>1405</v>
      </c>
      <c r="I471" s="284">
        <v>1067.3599999999999</v>
      </c>
      <c r="J471" s="284">
        <v>1499635.67</v>
      </c>
      <c r="K471" s="283" t="s">
        <v>103</v>
      </c>
      <c r="L471" s="287">
        <v>3.0000000000000001E-3</v>
      </c>
    </row>
    <row r="472" spans="1:12" ht="15.75" thickBot="1" x14ac:dyDescent="0.3">
      <c r="A472" s="286" t="s">
        <v>127</v>
      </c>
      <c r="B472" s="281" t="s">
        <v>1066</v>
      </c>
      <c r="C472" s="281" t="s">
        <v>108</v>
      </c>
      <c r="D472" s="138" t="s">
        <v>850</v>
      </c>
      <c r="E472" s="281" t="s">
        <v>1130</v>
      </c>
      <c r="F472" s="282">
        <v>47257</v>
      </c>
      <c r="G472" s="283" t="s">
        <v>103</v>
      </c>
      <c r="H472" s="285">
        <v>1465</v>
      </c>
      <c r="I472" s="284">
        <v>1067.3599999999999</v>
      </c>
      <c r="J472" s="284">
        <v>1563677.05</v>
      </c>
      <c r="K472" s="283" t="s">
        <v>103</v>
      </c>
      <c r="L472" s="287">
        <v>5.5999999999999999E-3</v>
      </c>
    </row>
    <row r="473" spans="1:12" ht="15.75" thickBot="1" x14ac:dyDescent="0.3">
      <c r="A473" s="286" t="s">
        <v>127</v>
      </c>
      <c r="B473" s="281" t="s">
        <v>1066</v>
      </c>
      <c r="C473" s="281" t="s">
        <v>350</v>
      </c>
      <c r="D473" s="138" t="s">
        <v>850</v>
      </c>
      <c r="E473" s="281" t="s">
        <v>851</v>
      </c>
      <c r="F473" s="282">
        <v>47257</v>
      </c>
      <c r="G473" s="283" t="s">
        <v>103</v>
      </c>
      <c r="H473" s="285">
        <v>1712</v>
      </c>
      <c r="I473" s="284">
        <v>1067.3599999999999</v>
      </c>
      <c r="J473" s="284">
        <v>1827314.07</v>
      </c>
      <c r="K473" s="283" t="s">
        <v>103</v>
      </c>
      <c r="L473" s="287">
        <v>7.3000000000000001E-3</v>
      </c>
    </row>
    <row r="474" spans="1:12" ht="15.75" thickBot="1" x14ac:dyDescent="0.3">
      <c r="A474" s="286" t="s">
        <v>127</v>
      </c>
      <c r="B474" s="281" t="s">
        <v>1066</v>
      </c>
      <c r="C474" s="281" t="s">
        <v>999</v>
      </c>
      <c r="D474" s="138" t="s">
        <v>850</v>
      </c>
      <c r="E474" s="281" t="s">
        <v>165</v>
      </c>
      <c r="F474" s="282">
        <v>47257</v>
      </c>
      <c r="G474" s="283" t="s">
        <v>103</v>
      </c>
      <c r="H474" s="283">
        <v>61</v>
      </c>
      <c r="I474" s="284">
        <v>1067.3599999999999</v>
      </c>
      <c r="J474" s="284">
        <v>65108.74</v>
      </c>
      <c r="K474" s="283" t="s">
        <v>103</v>
      </c>
      <c r="L474" s="287">
        <v>2E-3</v>
      </c>
    </row>
    <row r="475" spans="1:12" ht="15.75" thickBot="1" x14ac:dyDescent="0.3">
      <c r="A475" s="286" t="s">
        <v>127</v>
      </c>
      <c r="B475" s="281" t="s">
        <v>38</v>
      </c>
      <c r="C475" s="281" t="s">
        <v>920</v>
      </c>
      <c r="D475" s="138" t="s">
        <v>990</v>
      </c>
      <c r="E475" s="281" t="s">
        <v>894</v>
      </c>
      <c r="F475" s="282">
        <v>47645</v>
      </c>
      <c r="G475" s="283" t="s">
        <v>1714</v>
      </c>
      <c r="H475" s="283">
        <v>297</v>
      </c>
      <c r="I475" s="284">
        <v>1063.0999999999999</v>
      </c>
      <c r="J475" s="284">
        <v>315740.39</v>
      </c>
      <c r="K475" s="283" t="s">
        <v>103</v>
      </c>
      <c r="L475" s="287">
        <v>2.5999999999999999E-3</v>
      </c>
    </row>
    <row r="476" spans="1:12" ht="15.75" thickBot="1" x14ac:dyDescent="0.3">
      <c r="A476" s="286" t="s">
        <v>127</v>
      </c>
      <c r="B476" s="281" t="s">
        <v>38</v>
      </c>
      <c r="C476" s="281" t="s">
        <v>920</v>
      </c>
      <c r="D476" s="138" t="s">
        <v>237</v>
      </c>
      <c r="E476" s="281" t="s">
        <v>928</v>
      </c>
      <c r="F476" s="282">
        <v>46096</v>
      </c>
      <c r="G476" s="283" t="s">
        <v>1715</v>
      </c>
      <c r="H476" s="283">
        <v>418</v>
      </c>
      <c r="I476" s="284">
        <v>342.59</v>
      </c>
      <c r="J476" s="284">
        <v>143204.62</v>
      </c>
      <c r="K476" s="283" t="s">
        <v>103</v>
      </c>
      <c r="L476" s="287">
        <v>1.1999999999999999E-3</v>
      </c>
    </row>
    <row r="477" spans="1:12" ht="15.75" thickBot="1" x14ac:dyDescent="0.3">
      <c r="A477" s="286" t="s">
        <v>127</v>
      </c>
      <c r="B477" s="281" t="s">
        <v>38</v>
      </c>
      <c r="C477" s="281" t="s">
        <v>100</v>
      </c>
      <c r="D477" s="138" t="s">
        <v>237</v>
      </c>
      <c r="E477" s="281" t="s">
        <v>583</v>
      </c>
      <c r="F477" s="282">
        <v>46096</v>
      </c>
      <c r="G477" s="283" t="s">
        <v>1715</v>
      </c>
      <c r="H477" s="285">
        <v>3319</v>
      </c>
      <c r="I477" s="284">
        <v>342.59</v>
      </c>
      <c r="J477" s="284">
        <v>1137072.1000000001</v>
      </c>
      <c r="K477" s="283" t="s">
        <v>103</v>
      </c>
      <c r="L477" s="287">
        <v>2.3E-3</v>
      </c>
    </row>
    <row r="478" spans="1:12" ht="15.75" thickBot="1" x14ac:dyDescent="0.3">
      <c r="A478" s="286" t="s">
        <v>127</v>
      </c>
      <c r="B478" s="281" t="s">
        <v>38</v>
      </c>
      <c r="C478" s="281" t="s">
        <v>100</v>
      </c>
      <c r="D478" s="138" t="s">
        <v>990</v>
      </c>
      <c r="E478" s="281" t="s">
        <v>1062</v>
      </c>
      <c r="F478" s="282">
        <v>47645</v>
      </c>
      <c r="G478" s="283" t="s">
        <v>1714</v>
      </c>
      <c r="H478" s="283">
        <v>282</v>
      </c>
      <c r="I478" s="284">
        <v>1063.0999999999999</v>
      </c>
      <c r="J478" s="284">
        <v>299793.90000000002</v>
      </c>
      <c r="K478" s="283" t="s">
        <v>103</v>
      </c>
      <c r="L478" s="287">
        <v>5.9999999999999995E-4</v>
      </c>
    </row>
    <row r="479" spans="1:12" ht="15.75" thickBot="1" x14ac:dyDescent="0.3">
      <c r="A479" s="286" t="s">
        <v>127</v>
      </c>
      <c r="B479" s="281" t="s">
        <v>38</v>
      </c>
      <c r="C479" s="281" t="s">
        <v>108</v>
      </c>
      <c r="D479" s="138" t="s">
        <v>990</v>
      </c>
      <c r="E479" s="281" t="s">
        <v>640</v>
      </c>
      <c r="F479" s="282">
        <v>47645</v>
      </c>
      <c r="G479" s="283" t="s">
        <v>1714</v>
      </c>
      <c r="H479" s="285">
        <v>1087</v>
      </c>
      <c r="I479" s="284">
        <v>1063.0999999999999</v>
      </c>
      <c r="J479" s="284">
        <v>1155588.55</v>
      </c>
      <c r="K479" s="283" t="s">
        <v>103</v>
      </c>
      <c r="L479" s="287">
        <v>4.1999999999999997E-3</v>
      </c>
    </row>
    <row r="480" spans="1:12" ht="15.75" thickBot="1" x14ac:dyDescent="0.3">
      <c r="A480" s="286" t="s">
        <v>127</v>
      </c>
      <c r="B480" s="281" t="s">
        <v>38</v>
      </c>
      <c r="C480" s="281" t="s">
        <v>108</v>
      </c>
      <c r="D480" s="138" t="s">
        <v>237</v>
      </c>
      <c r="E480" s="281" t="s">
        <v>788</v>
      </c>
      <c r="F480" s="282">
        <v>46096</v>
      </c>
      <c r="G480" s="283" t="s">
        <v>1715</v>
      </c>
      <c r="H480" s="285">
        <v>1827</v>
      </c>
      <c r="I480" s="284">
        <v>342.59</v>
      </c>
      <c r="J480" s="284">
        <v>625920.68000000005</v>
      </c>
      <c r="K480" s="283" t="s">
        <v>103</v>
      </c>
      <c r="L480" s="287">
        <v>2.3E-3</v>
      </c>
    </row>
    <row r="481" spans="1:12" ht="15.75" thickBot="1" x14ac:dyDescent="0.3">
      <c r="A481" s="286" t="s">
        <v>127</v>
      </c>
      <c r="B481" s="281" t="s">
        <v>38</v>
      </c>
      <c r="C481" s="281" t="s">
        <v>350</v>
      </c>
      <c r="D481" s="138" t="s">
        <v>990</v>
      </c>
      <c r="E481" s="281" t="s">
        <v>994</v>
      </c>
      <c r="F481" s="282">
        <v>47645</v>
      </c>
      <c r="G481" s="283" t="s">
        <v>1714</v>
      </c>
      <c r="H481" s="285">
        <v>1357</v>
      </c>
      <c r="I481" s="284">
        <v>1063.0999999999999</v>
      </c>
      <c r="J481" s="284">
        <v>1442625.27</v>
      </c>
      <c r="K481" s="283" t="s">
        <v>103</v>
      </c>
      <c r="L481" s="287">
        <v>5.7999999999999996E-3</v>
      </c>
    </row>
    <row r="482" spans="1:12" ht="15.75" thickBot="1" x14ac:dyDescent="0.3">
      <c r="A482" s="286" t="s">
        <v>127</v>
      </c>
      <c r="B482" s="281" t="s">
        <v>38</v>
      </c>
      <c r="C482" s="281" t="s">
        <v>350</v>
      </c>
      <c r="D482" s="138" t="s">
        <v>237</v>
      </c>
      <c r="E482" s="281" t="s">
        <v>820</v>
      </c>
      <c r="F482" s="282">
        <v>46096</v>
      </c>
      <c r="G482" s="283" t="s">
        <v>1715</v>
      </c>
      <c r="H482" s="283">
        <v>663</v>
      </c>
      <c r="I482" s="284">
        <v>342.59</v>
      </c>
      <c r="J482" s="284">
        <v>227140.34</v>
      </c>
      <c r="K482" s="283" t="s">
        <v>103</v>
      </c>
      <c r="L482" s="287">
        <v>8.9999999999999998E-4</v>
      </c>
    </row>
    <row r="483" spans="1:12" ht="15.75" thickBot="1" x14ac:dyDescent="0.3">
      <c r="A483" s="286" t="s">
        <v>127</v>
      </c>
      <c r="B483" s="281" t="s">
        <v>253</v>
      </c>
      <c r="C483" s="281" t="s">
        <v>453</v>
      </c>
      <c r="D483" s="138" t="s">
        <v>254</v>
      </c>
      <c r="E483" s="281" t="s">
        <v>542</v>
      </c>
      <c r="F483" s="282">
        <v>48168</v>
      </c>
      <c r="G483" s="283" t="s">
        <v>1615</v>
      </c>
      <c r="H483" s="283">
        <v>16</v>
      </c>
      <c r="I483" s="284">
        <v>1083.8</v>
      </c>
      <c r="J483" s="284">
        <v>17340.78</v>
      </c>
      <c r="K483" s="283" t="s">
        <v>103</v>
      </c>
      <c r="L483" s="287">
        <v>4.1000000000000003E-3</v>
      </c>
    </row>
    <row r="484" spans="1:12" ht="15.75" thickBot="1" x14ac:dyDescent="0.3">
      <c r="A484" s="286" t="s">
        <v>127</v>
      </c>
      <c r="B484" s="281" t="s">
        <v>253</v>
      </c>
      <c r="C484" s="281" t="s">
        <v>354</v>
      </c>
      <c r="D484" s="138" t="s">
        <v>254</v>
      </c>
      <c r="E484" s="281" t="s">
        <v>1231</v>
      </c>
      <c r="F484" s="282">
        <v>48168</v>
      </c>
      <c r="G484" s="283" t="s">
        <v>1615</v>
      </c>
      <c r="H484" s="283">
        <v>28</v>
      </c>
      <c r="I484" s="284">
        <v>1083.8</v>
      </c>
      <c r="J484" s="284">
        <v>30346.37</v>
      </c>
      <c r="K484" s="283" t="s">
        <v>103</v>
      </c>
      <c r="L484" s="287">
        <v>5.3100000000000001E-2</v>
      </c>
    </row>
    <row r="485" spans="1:12" ht="15.75" thickBot="1" x14ac:dyDescent="0.3">
      <c r="A485" s="286" t="s">
        <v>127</v>
      </c>
      <c r="B485" s="281" t="s">
        <v>253</v>
      </c>
      <c r="C485" s="281" t="s">
        <v>920</v>
      </c>
      <c r="D485" s="138" t="s">
        <v>254</v>
      </c>
      <c r="E485" s="281" t="s">
        <v>621</v>
      </c>
      <c r="F485" s="282">
        <v>48168</v>
      </c>
      <c r="G485" s="283" t="s">
        <v>1615</v>
      </c>
      <c r="H485" s="283">
        <v>170</v>
      </c>
      <c r="I485" s="284">
        <v>1083.8</v>
      </c>
      <c r="J485" s="284">
        <v>184245.81</v>
      </c>
      <c r="K485" s="283" t="s">
        <v>103</v>
      </c>
      <c r="L485" s="287">
        <v>1.5E-3</v>
      </c>
    </row>
    <row r="486" spans="1:12" ht="15.75" thickBot="1" x14ac:dyDescent="0.3">
      <c r="A486" s="286" t="s">
        <v>127</v>
      </c>
      <c r="B486" s="281" t="s">
        <v>253</v>
      </c>
      <c r="C486" s="281" t="s">
        <v>100</v>
      </c>
      <c r="D486" s="138" t="s">
        <v>254</v>
      </c>
      <c r="E486" s="281" t="s">
        <v>1455</v>
      </c>
      <c r="F486" s="282">
        <v>48168</v>
      </c>
      <c r="G486" s="283" t="s">
        <v>1615</v>
      </c>
      <c r="H486" s="283">
        <v>481</v>
      </c>
      <c r="I486" s="284">
        <v>1083.8</v>
      </c>
      <c r="J486" s="284">
        <v>521307.26</v>
      </c>
      <c r="K486" s="283" t="s">
        <v>103</v>
      </c>
      <c r="L486" s="287">
        <v>1E-3</v>
      </c>
    </row>
    <row r="487" spans="1:12" ht="15.75" thickBot="1" x14ac:dyDescent="0.3">
      <c r="A487" s="286" t="s">
        <v>127</v>
      </c>
      <c r="B487" s="281" t="s">
        <v>253</v>
      </c>
      <c r="C487" s="281" t="s">
        <v>108</v>
      </c>
      <c r="D487" s="138" t="s">
        <v>254</v>
      </c>
      <c r="E487" s="281" t="s">
        <v>1568</v>
      </c>
      <c r="F487" s="282">
        <v>48168</v>
      </c>
      <c r="G487" s="283" t="s">
        <v>1615</v>
      </c>
      <c r="H487" s="283">
        <v>385</v>
      </c>
      <c r="I487" s="284">
        <v>1083.8</v>
      </c>
      <c r="J487" s="284">
        <v>417262.57</v>
      </c>
      <c r="K487" s="283" t="s">
        <v>103</v>
      </c>
      <c r="L487" s="287">
        <v>1.5E-3</v>
      </c>
    </row>
    <row r="488" spans="1:12" ht="15.75" thickBot="1" x14ac:dyDescent="0.3">
      <c r="A488" s="286" t="s">
        <v>127</v>
      </c>
      <c r="B488" s="281" t="s">
        <v>253</v>
      </c>
      <c r="C488" s="281" t="s">
        <v>350</v>
      </c>
      <c r="D488" s="138" t="s">
        <v>254</v>
      </c>
      <c r="E488" s="281" t="s">
        <v>766</v>
      </c>
      <c r="F488" s="282">
        <v>48168</v>
      </c>
      <c r="G488" s="283" t="s">
        <v>1615</v>
      </c>
      <c r="H488" s="283">
        <v>490</v>
      </c>
      <c r="I488" s="284">
        <v>1083.8</v>
      </c>
      <c r="J488" s="284">
        <v>531061.44999999995</v>
      </c>
      <c r="K488" s="283" t="s">
        <v>103</v>
      </c>
      <c r="L488" s="287">
        <v>2.0999999999999999E-3</v>
      </c>
    </row>
    <row r="489" spans="1:12" ht="15.75" thickBot="1" x14ac:dyDescent="0.3">
      <c r="A489" s="286" t="s">
        <v>127</v>
      </c>
      <c r="B489" s="281" t="s">
        <v>389</v>
      </c>
      <c r="C489" s="281" t="s">
        <v>100</v>
      </c>
      <c r="D489" s="138" t="s">
        <v>390</v>
      </c>
      <c r="E489" s="281" t="s">
        <v>1402</v>
      </c>
      <c r="F489" s="282">
        <v>45856</v>
      </c>
      <c r="G489" s="283" t="s">
        <v>1716</v>
      </c>
      <c r="H489" s="285">
        <v>7334</v>
      </c>
      <c r="I489" s="284">
        <v>1036.02</v>
      </c>
      <c r="J489" s="284">
        <v>7598178.9199999999</v>
      </c>
      <c r="K489" s="283" t="s">
        <v>103</v>
      </c>
      <c r="L489" s="287">
        <v>1.5100000000000001E-2</v>
      </c>
    </row>
    <row r="490" spans="1:12" ht="15.75" thickBot="1" x14ac:dyDescent="0.3">
      <c r="A490" s="286" t="s">
        <v>127</v>
      </c>
      <c r="B490" s="281" t="s">
        <v>389</v>
      </c>
      <c r="C490" s="281" t="s">
        <v>108</v>
      </c>
      <c r="D490" s="138" t="s">
        <v>390</v>
      </c>
      <c r="E490" s="281" t="s">
        <v>1569</v>
      </c>
      <c r="F490" s="282">
        <v>45856</v>
      </c>
      <c r="G490" s="283" t="s">
        <v>1716</v>
      </c>
      <c r="H490" s="285">
        <v>4376</v>
      </c>
      <c r="I490" s="284">
        <v>1036.02</v>
      </c>
      <c r="J490" s="284">
        <v>4533628.43</v>
      </c>
      <c r="K490" s="283" t="s">
        <v>103</v>
      </c>
      <c r="L490" s="287">
        <v>1.6400000000000001E-2</v>
      </c>
    </row>
    <row r="491" spans="1:12" ht="15.75" thickBot="1" x14ac:dyDescent="0.3">
      <c r="A491" s="286" t="s">
        <v>127</v>
      </c>
      <c r="B491" s="281" t="s">
        <v>389</v>
      </c>
      <c r="C491" s="281" t="s">
        <v>1064</v>
      </c>
      <c r="D491" s="138" t="s">
        <v>390</v>
      </c>
      <c r="E491" s="281" t="s">
        <v>1165</v>
      </c>
      <c r="F491" s="282">
        <v>45856</v>
      </c>
      <c r="G491" s="283" t="s">
        <v>1716</v>
      </c>
      <c r="H491" s="285">
        <v>1102</v>
      </c>
      <c r="I491" s="284">
        <v>1036.02</v>
      </c>
      <c r="J491" s="284">
        <v>1141695.28</v>
      </c>
      <c r="K491" s="283" t="s">
        <v>103</v>
      </c>
      <c r="L491" s="287">
        <v>2.7099999999999999E-2</v>
      </c>
    </row>
    <row r="492" spans="1:12" ht="15.75" thickBot="1" x14ac:dyDescent="0.3">
      <c r="A492" s="286" t="s">
        <v>127</v>
      </c>
      <c r="B492" s="281" t="s">
        <v>1022</v>
      </c>
      <c r="C492" s="281" t="s">
        <v>453</v>
      </c>
      <c r="D492" s="138" t="s">
        <v>1023</v>
      </c>
      <c r="E492" s="281" t="s">
        <v>1166</v>
      </c>
      <c r="F492" s="282">
        <v>47373</v>
      </c>
      <c r="G492" s="283" t="s">
        <v>103</v>
      </c>
      <c r="H492" s="283">
        <v>25</v>
      </c>
      <c r="I492" s="284">
        <v>1002.56</v>
      </c>
      <c r="J492" s="284">
        <v>25063.919999999998</v>
      </c>
      <c r="K492" s="283" t="s">
        <v>103</v>
      </c>
      <c r="L492" s="287">
        <v>5.8999999999999999E-3</v>
      </c>
    </row>
    <row r="493" spans="1:12" ht="15.75" thickBot="1" x14ac:dyDescent="0.3">
      <c r="A493" s="286" t="s">
        <v>127</v>
      </c>
      <c r="B493" s="281" t="s">
        <v>1022</v>
      </c>
      <c r="C493" s="281" t="s">
        <v>920</v>
      </c>
      <c r="D493" s="138" t="s">
        <v>1023</v>
      </c>
      <c r="E493" s="281" t="s">
        <v>630</v>
      </c>
      <c r="F493" s="282">
        <v>47373</v>
      </c>
      <c r="G493" s="283" t="s">
        <v>103</v>
      </c>
      <c r="H493" s="283">
        <v>148</v>
      </c>
      <c r="I493" s="284">
        <v>1001.72</v>
      </c>
      <c r="J493" s="284">
        <v>148254.41</v>
      </c>
      <c r="K493" s="283" t="s">
        <v>103</v>
      </c>
      <c r="L493" s="287">
        <v>1.1999999999999999E-3</v>
      </c>
    </row>
    <row r="494" spans="1:12" ht="15.75" thickBot="1" x14ac:dyDescent="0.3">
      <c r="A494" s="286" t="s">
        <v>127</v>
      </c>
      <c r="B494" s="281" t="s">
        <v>1022</v>
      </c>
      <c r="C494" s="281" t="s">
        <v>100</v>
      </c>
      <c r="D494" s="138" t="s">
        <v>1023</v>
      </c>
      <c r="E494" s="281" t="s">
        <v>1456</v>
      </c>
      <c r="F494" s="282">
        <v>47373</v>
      </c>
      <c r="G494" s="283" t="s">
        <v>103</v>
      </c>
      <c r="H494" s="285">
        <v>1313</v>
      </c>
      <c r="I494" s="284">
        <v>1001.72</v>
      </c>
      <c r="J494" s="284">
        <v>1315257.05</v>
      </c>
      <c r="K494" s="283" t="s">
        <v>103</v>
      </c>
      <c r="L494" s="287">
        <v>2.5999999999999999E-3</v>
      </c>
    </row>
    <row r="495" spans="1:12" ht="15.75" thickBot="1" x14ac:dyDescent="0.3">
      <c r="A495" s="286" t="s">
        <v>127</v>
      </c>
      <c r="B495" s="281" t="s">
        <v>1022</v>
      </c>
      <c r="C495" s="281" t="s">
        <v>108</v>
      </c>
      <c r="D495" s="138" t="s">
        <v>1023</v>
      </c>
      <c r="E495" s="281" t="s">
        <v>1570</v>
      </c>
      <c r="F495" s="282">
        <v>47373</v>
      </c>
      <c r="G495" s="283" t="s">
        <v>103</v>
      </c>
      <c r="H495" s="283">
        <v>374</v>
      </c>
      <c r="I495" s="284">
        <v>1001.72</v>
      </c>
      <c r="J495" s="284">
        <v>374642.91</v>
      </c>
      <c r="K495" s="283" t="s">
        <v>103</v>
      </c>
      <c r="L495" s="287">
        <v>1.4E-3</v>
      </c>
    </row>
    <row r="496" spans="1:12" ht="15.75" thickBot="1" x14ac:dyDescent="0.3">
      <c r="A496" s="286" t="s">
        <v>127</v>
      </c>
      <c r="B496" s="281" t="s">
        <v>236</v>
      </c>
      <c r="C496" s="281" t="s">
        <v>100</v>
      </c>
      <c r="D496" s="138" t="s">
        <v>1004</v>
      </c>
      <c r="E496" s="281" t="s">
        <v>1244</v>
      </c>
      <c r="F496" s="282">
        <v>47011</v>
      </c>
      <c r="G496" s="283" t="s">
        <v>103</v>
      </c>
      <c r="H496" s="285">
        <v>3057</v>
      </c>
      <c r="I496" s="284">
        <v>808.75</v>
      </c>
      <c r="J496" s="284">
        <v>2472344.86</v>
      </c>
      <c r="K496" s="283" t="s">
        <v>103</v>
      </c>
      <c r="L496" s="287">
        <v>4.8999999999999998E-3</v>
      </c>
    </row>
    <row r="497" spans="1:12" ht="15.75" thickBot="1" x14ac:dyDescent="0.3">
      <c r="A497" s="286" t="s">
        <v>127</v>
      </c>
      <c r="B497" s="281" t="s">
        <v>236</v>
      </c>
      <c r="C497" s="281" t="s">
        <v>108</v>
      </c>
      <c r="D497" s="138" t="s">
        <v>1004</v>
      </c>
      <c r="E497" s="281" t="s">
        <v>663</v>
      </c>
      <c r="F497" s="282">
        <v>47011</v>
      </c>
      <c r="G497" s="283" t="s">
        <v>103</v>
      </c>
      <c r="H497" s="285">
        <v>1590</v>
      </c>
      <c r="I497" s="284">
        <v>808.75</v>
      </c>
      <c r="J497" s="284">
        <v>1285910.48</v>
      </c>
      <c r="K497" s="283" t="s">
        <v>103</v>
      </c>
      <c r="L497" s="287">
        <v>4.5999999999999999E-3</v>
      </c>
    </row>
    <row r="498" spans="1:12" ht="15.75" thickBot="1" x14ac:dyDescent="0.3">
      <c r="A498" s="286" t="s">
        <v>127</v>
      </c>
      <c r="B498" s="281" t="s">
        <v>236</v>
      </c>
      <c r="C498" s="281" t="s">
        <v>350</v>
      </c>
      <c r="D498" s="138" t="s">
        <v>1004</v>
      </c>
      <c r="E498" s="281" t="s">
        <v>1403</v>
      </c>
      <c r="F498" s="282">
        <v>47011</v>
      </c>
      <c r="G498" s="283" t="s">
        <v>103</v>
      </c>
      <c r="H498" s="283">
        <v>721</v>
      </c>
      <c r="I498" s="284">
        <v>808.75</v>
      </c>
      <c r="J498" s="284">
        <v>583107.82999999996</v>
      </c>
      <c r="K498" s="283" t="s">
        <v>103</v>
      </c>
      <c r="L498" s="287">
        <v>2.3E-3</v>
      </c>
    </row>
    <row r="499" spans="1:12" ht="15.75" thickBot="1" x14ac:dyDescent="0.3">
      <c r="A499" s="286" t="s">
        <v>127</v>
      </c>
      <c r="B499" s="281" t="s">
        <v>865</v>
      </c>
      <c r="C499" s="281" t="s">
        <v>245</v>
      </c>
      <c r="D499" s="138" t="s">
        <v>857</v>
      </c>
      <c r="E499" s="281" t="s">
        <v>866</v>
      </c>
      <c r="F499" s="282">
        <v>47922</v>
      </c>
      <c r="G499" s="283" t="s">
        <v>1717</v>
      </c>
      <c r="H499" s="283">
        <v>230</v>
      </c>
      <c r="I499" s="284">
        <v>1019.41</v>
      </c>
      <c r="J499" s="284">
        <v>234464.73</v>
      </c>
      <c r="K499" s="283" t="s">
        <v>103</v>
      </c>
      <c r="L499" s="287">
        <v>1.9099999999999999E-2</v>
      </c>
    </row>
    <row r="500" spans="1:12" ht="15.75" thickBot="1" x14ac:dyDescent="0.3">
      <c r="A500" s="286" t="s">
        <v>127</v>
      </c>
      <c r="B500" s="281" t="s">
        <v>865</v>
      </c>
      <c r="C500" s="281" t="s">
        <v>920</v>
      </c>
      <c r="D500" s="138" t="s">
        <v>857</v>
      </c>
      <c r="E500" s="281" t="s">
        <v>1422</v>
      </c>
      <c r="F500" s="282">
        <v>47922</v>
      </c>
      <c r="G500" s="283" t="s">
        <v>1717</v>
      </c>
      <c r="H500" s="285">
        <v>2419</v>
      </c>
      <c r="I500" s="284">
        <v>1019.41</v>
      </c>
      <c r="J500" s="284">
        <v>2465957.36</v>
      </c>
      <c r="K500" s="283" t="s">
        <v>103</v>
      </c>
      <c r="L500" s="287">
        <v>2.01E-2</v>
      </c>
    </row>
    <row r="501" spans="1:12" ht="15.75" thickBot="1" x14ac:dyDescent="0.3">
      <c r="A501" s="286" t="s">
        <v>127</v>
      </c>
      <c r="B501" s="281" t="s">
        <v>865</v>
      </c>
      <c r="C501" s="281" t="s">
        <v>998</v>
      </c>
      <c r="D501" s="138" t="s">
        <v>857</v>
      </c>
      <c r="E501" s="281" t="s">
        <v>1279</v>
      </c>
      <c r="F501" s="282">
        <v>47922</v>
      </c>
      <c r="G501" s="283" t="s">
        <v>1717</v>
      </c>
      <c r="H501" s="283">
        <v>670</v>
      </c>
      <c r="I501" s="284">
        <v>1019.41</v>
      </c>
      <c r="J501" s="284">
        <v>683005.96</v>
      </c>
      <c r="K501" s="283" t="s">
        <v>103</v>
      </c>
      <c r="L501" s="287">
        <v>1.43E-2</v>
      </c>
    </row>
    <row r="502" spans="1:12" ht="15.75" thickBot="1" x14ac:dyDescent="0.3">
      <c r="A502" s="286" t="s">
        <v>127</v>
      </c>
      <c r="B502" s="281" t="s">
        <v>865</v>
      </c>
      <c r="C502" s="281" t="s">
        <v>999</v>
      </c>
      <c r="D502" s="138" t="s">
        <v>857</v>
      </c>
      <c r="E502" s="281" t="s">
        <v>1529</v>
      </c>
      <c r="F502" s="282">
        <v>47922</v>
      </c>
      <c r="G502" s="283" t="s">
        <v>1717</v>
      </c>
      <c r="H502" s="283">
        <v>378</v>
      </c>
      <c r="I502" s="284">
        <v>1019.41</v>
      </c>
      <c r="J502" s="284">
        <v>385337.69</v>
      </c>
      <c r="K502" s="283" t="s">
        <v>103</v>
      </c>
      <c r="L502" s="287">
        <v>1.21E-2</v>
      </c>
    </row>
    <row r="503" spans="1:12" ht="15.75" thickBot="1" x14ac:dyDescent="0.3">
      <c r="A503" s="286" t="s">
        <v>127</v>
      </c>
      <c r="B503" s="281" t="s">
        <v>203</v>
      </c>
      <c r="C503" s="281" t="s">
        <v>245</v>
      </c>
      <c r="D503" s="138" t="s">
        <v>204</v>
      </c>
      <c r="E503" s="281" t="s">
        <v>587</v>
      </c>
      <c r="F503" s="282">
        <v>48014</v>
      </c>
      <c r="G503" s="283" t="s">
        <v>1551</v>
      </c>
      <c r="H503" s="283">
        <v>215</v>
      </c>
      <c r="I503" s="284">
        <v>1117.67</v>
      </c>
      <c r="J503" s="284">
        <v>240298.06</v>
      </c>
      <c r="K503" s="283" t="s">
        <v>103</v>
      </c>
      <c r="L503" s="287">
        <v>1.9599999999999999E-2</v>
      </c>
    </row>
    <row r="504" spans="1:12" ht="15.75" thickBot="1" x14ac:dyDescent="0.3">
      <c r="A504" s="286" t="s">
        <v>127</v>
      </c>
      <c r="B504" s="281" t="s">
        <v>203</v>
      </c>
      <c r="C504" s="281" t="s">
        <v>920</v>
      </c>
      <c r="D504" s="138" t="s">
        <v>204</v>
      </c>
      <c r="E504" s="281" t="s">
        <v>929</v>
      </c>
      <c r="F504" s="282">
        <v>48014</v>
      </c>
      <c r="G504" s="283" t="s">
        <v>1551</v>
      </c>
      <c r="H504" s="283">
        <v>692</v>
      </c>
      <c r="I504" s="284">
        <v>1117.67</v>
      </c>
      <c r="J504" s="284">
        <v>773424.46</v>
      </c>
      <c r="K504" s="283" t="s">
        <v>103</v>
      </c>
      <c r="L504" s="287">
        <v>6.3E-3</v>
      </c>
    </row>
    <row r="505" spans="1:12" ht="15.75" thickBot="1" x14ac:dyDescent="0.3">
      <c r="A505" s="286" t="s">
        <v>127</v>
      </c>
      <c r="B505" s="281" t="s">
        <v>203</v>
      </c>
      <c r="C505" s="281" t="s">
        <v>920</v>
      </c>
      <c r="D505" s="138" t="s">
        <v>205</v>
      </c>
      <c r="E505" s="281" t="s">
        <v>930</v>
      </c>
      <c r="F505" s="282">
        <v>48014</v>
      </c>
      <c r="G505" s="283" t="s">
        <v>1673</v>
      </c>
      <c r="H505" s="283">
        <v>596</v>
      </c>
      <c r="I505" s="284">
        <v>1007.37</v>
      </c>
      <c r="J505" s="284">
        <v>600392.81999999995</v>
      </c>
      <c r="K505" s="283" t="s">
        <v>103</v>
      </c>
      <c r="L505" s="287">
        <v>4.8999999999999998E-3</v>
      </c>
    </row>
    <row r="506" spans="1:12" ht="15.75" thickBot="1" x14ac:dyDescent="0.3">
      <c r="A506" s="286" t="s">
        <v>127</v>
      </c>
      <c r="B506" s="281" t="s">
        <v>203</v>
      </c>
      <c r="C506" s="281" t="s">
        <v>998</v>
      </c>
      <c r="D506" s="138" t="s">
        <v>204</v>
      </c>
      <c r="E506" s="281" t="s">
        <v>165</v>
      </c>
      <c r="F506" s="282">
        <v>48014</v>
      </c>
      <c r="G506" s="283" t="s">
        <v>1551</v>
      </c>
      <c r="H506" s="283">
        <v>235</v>
      </c>
      <c r="I506" s="284">
        <v>1117.67</v>
      </c>
      <c r="J506" s="284">
        <v>262651.37</v>
      </c>
      <c r="K506" s="283" t="s">
        <v>103</v>
      </c>
      <c r="L506" s="287">
        <v>5.4999999999999997E-3</v>
      </c>
    </row>
    <row r="507" spans="1:12" ht="15.75" thickBot="1" x14ac:dyDescent="0.3">
      <c r="A507" s="286" t="s">
        <v>127</v>
      </c>
      <c r="B507" s="281" t="s">
        <v>203</v>
      </c>
      <c r="C507" s="281" t="s">
        <v>100</v>
      </c>
      <c r="D507" s="138" t="s">
        <v>205</v>
      </c>
      <c r="E507" s="281" t="s">
        <v>697</v>
      </c>
      <c r="F507" s="282">
        <v>48014</v>
      </c>
      <c r="G507" s="283" t="s">
        <v>1673</v>
      </c>
      <c r="H507" s="285">
        <v>2309</v>
      </c>
      <c r="I507" s="284">
        <v>1007.37</v>
      </c>
      <c r="J507" s="284">
        <v>2326018.5</v>
      </c>
      <c r="K507" s="283" t="s">
        <v>103</v>
      </c>
      <c r="L507" s="287">
        <v>4.5999999999999999E-3</v>
      </c>
    </row>
    <row r="508" spans="1:12" ht="15.75" thickBot="1" x14ac:dyDescent="0.3">
      <c r="A508" s="286" t="s">
        <v>127</v>
      </c>
      <c r="B508" s="281" t="s">
        <v>203</v>
      </c>
      <c r="C508" s="281" t="s">
        <v>100</v>
      </c>
      <c r="D508" s="138" t="s">
        <v>206</v>
      </c>
      <c r="E508" s="281" t="s">
        <v>588</v>
      </c>
      <c r="F508" s="282">
        <v>47284</v>
      </c>
      <c r="G508" s="283" t="s">
        <v>1509</v>
      </c>
      <c r="H508" s="285">
        <v>1306</v>
      </c>
      <c r="I508" s="284">
        <v>1011.07</v>
      </c>
      <c r="J508" s="284">
        <v>1320458.79</v>
      </c>
      <c r="K508" s="283" t="s">
        <v>103</v>
      </c>
      <c r="L508" s="287">
        <v>2.5999999999999999E-3</v>
      </c>
    </row>
    <row r="509" spans="1:12" ht="15.75" thickBot="1" x14ac:dyDescent="0.3">
      <c r="A509" s="286" t="s">
        <v>127</v>
      </c>
      <c r="B509" s="281" t="s">
        <v>203</v>
      </c>
      <c r="C509" s="281" t="s">
        <v>108</v>
      </c>
      <c r="D509" s="138" t="s">
        <v>206</v>
      </c>
      <c r="E509" s="281" t="s">
        <v>590</v>
      </c>
      <c r="F509" s="282">
        <v>47284</v>
      </c>
      <c r="G509" s="283" t="s">
        <v>1509</v>
      </c>
      <c r="H509" s="285">
        <v>1000</v>
      </c>
      <c r="I509" s="284">
        <v>1011.07</v>
      </c>
      <c r="J509" s="284">
        <v>1011071.05</v>
      </c>
      <c r="K509" s="283" t="s">
        <v>103</v>
      </c>
      <c r="L509" s="287">
        <v>3.7000000000000002E-3</v>
      </c>
    </row>
    <row r="510" spans="1:12" ht="15.75" thickBot="1" x14ac:dyDescent="0.3">
      <c r="A510" s="286" t="s">
        <v>127</v>
      </c>
      <c r="B510" s="281" t="s">
        <v>203</v>
      </c>
      <c r="C510" s="281" t="s">
        <v>108</v>
      </c>
      <c r="D510" s="138" t="s">
        <v>205</v>
      </c>
      <c r="E510" s="281" t="s">
        <v>698</v>
      </c>
      <c r="F510" s="282">
        <v>48014</v>
      </c>
      <c r="G510" s="283" t="s">
        <v>1673</v>
      </c>
      <c r="H510" s="283">
        <v>991</v>
      </c>
      <c r="I510" s="284">
        <v>1007.37</v>
      </c>
      <c r="J510" s="284">
        <v>998304.17</v>
      </c>
      <c r="K510" s="283" t="s">
        <v>103</v>
      </c>
      <c r="L510" s="287">
        <v>3.5999999999999999E-3</v>
      </c>
    </row>
    <row r="511" spans="1:12" ht="15.75" thickBot="1" x14ac:dyDescent="0.3">
      <c r="A511" s="286" t="s">
        <v>127</v>
      </c>
      <c r="B511" s="281" t="s">
        <v>203</v>
      </c>
      <c r="C511" s="281" t="s">
        <v>1064</v>
      </c>
      <c r="D511" s="138" t="s">
        <v>205</v>
      </c>
      <c r="E511" s="281" t="s">
        <v>1457</v>
      </c>
      <c r="F511" s="282">
        <v>48014</v>
      </c>
      <c r="G511" s="283" t="s">
        <v>1673</v>
      </c>
      <c r="H511" s="283">
        <v>285</v>
      </c>
      <c r="I511" s="284">
        <v>1007.37</v>
      </c>
      <c r="J511" s="284">
        <v>287100.59000000003</v>
      </c>
      <c r="K511" s="283" t="s">
        <v>103</v>
      </c>
      <c r="L511" s="287">
        <v>6.7999999999999996E-3</v>
      </c>
    </row>
    <row r="512" spans="1:12" ht="15.75" thickBot="1" x14ac:dyDescent="0.3">
      <c r="A512" s="286" t="s">
        <v>127</v>
      </c>
      <c r="B512" s="281" t="s">
        <v>203</v>
      </c>
      <c r="C512" s="281" t="s">
        <v>1064</v>
      </c>
      <c r="D512" s="138" t="s">
        <v>206</v>
      </c>
      <c r="E512" s="281" t="s">
        <v>1167</v>
      </c>
      <c r="F512" s="282">
        <v>47284</v>
      </c>
      <c r="G512" s="283" t="s">
        <v>1509</v>
      </c>
      <c r="H512" s="283">
        <v>32</v>
      </c>
      <c r="I512" s="284">
        <v>1011.07</v>
      </c>
      <c r="J512" s="284">
        <v>32354.27</v>
      </c>
      <c r="K512" s="283" t="s">
        <v>103</v>
      </c>
      <c r="L512" s="287">
        <v>8.0000000000000004E-4</v>
      </c>
    </row>
    <row r="513" spans="1:12" ht="15.75" thickBot="1" x14ac:dyDescent="0.3">
      <c r="A513" s="286" t="s">
        <v>127</v>
      </c>
      <c r="B513" s="281" t="s">
        <v>203</v>
      </c>
      <c r="C513" s="281" t="s">
        <v>999</v>
      </c>
      <c r="D513" s="138" t="s">
        <v>205</v>
      </c>
      <c r="E513" s="281" t="s">
        <v>165</v>
      </c>
      <c r="F513" s="282">
        <v>48014</v>
      </c>
      <c r="G513" s="283" t="s">
        <v>1673</v>
      </c>
      <c r="H513" s="283">
        <v>185</v>
      </c>
      <c r="I513" s="284">
        <v>1007.37</v>
      </c>
      <c r="J513" s="284">
        <v>186363.54</v>
      </c>
      <c r="K513" s="283" t="s">
        <v>103</v>
      </c>
      <c r="L513" s="287">
        <v>5.8999999999999999E-3</v>
      </c>
    </row>
    <row r="514" spans="1:12" ht="15.75" thickBot="1" x14ac:dyDescent="0.3">
      <c r="A514" s="286" t="s">
        <v>127</v>
      </c>
      <c r="B514" s="281" t="s">
        <v>347</v>
      </c>
      <c r="C514" s="281" t="s">
        <v>453</v>
      </c>
      <c r="D514" s="138" t="s">
        <v>891</v>
      </c>
      <c r="E514" s="281" t="s">
        <v>541</v>
      </c>
      <c r="F514" s="282">
        <v>47234</v>
      </c>
      <c r="G514" s="283" t="s">
        <v>103</v>
      </c>
      <c r="H514" s="283">
        <v>46</v>
      </c>
      <c r="I514" s="284">
        <v>1078.3499999999999</v>
      </c>
      <c r="J514" s="284">
        <v>49604.31</v>
      </c>
      <c r="K514" s="283" t="s">
        <v>103</v>
      </c>
      <c r="L514" s="287">
        <v>1.17E-2</v>
      </c>
    </row>
    <row r="515" spans="1:12" ht="15.75" thickBot="1" x14ac:dyDescent="0.3">
      <c r="A515" s="286" t="s">
        <v>127</v>
      </c>
      <c r="B515" s="281" t="s">
        <v>347</v>
      </c>
      <c r="C515" s="281" t="s">
        <v>100</v>
      </c>
      <c r="D515" s="138" t="s">
        <v>891</v>
      </c>
      <c r="E515" s="281" t="s">
        <v>892</v>
      </c>
      <c r="F515" s="282">
        <v>47234</v>
      </c>
      <c r="G515" s="283" t="s">
        <v>103</v>
      </c>
      <c r="H515" s="285">
        <v>1792</v>
      </c>
      <c r="I515" s="284">
        <v>1075.77</v>
      </c>
      <c r="J515" s="284">
        <v>1927779.01</v>
      </c>
      <c r="K515" s="283" t="s">
        <v>103</v>
      </c>
      <c r="L515" s="287">
        <v>3.8E-3</v>
      </c>
    </row>
    <row r="516" spans="1:12" ht="15.75" thickBot="1" x14ac:dyDescent="0.3">
      <c r="A516" s="286" t="s">
        <v>127</v>
      </c>
      <c r="B516" s="281" t="s">
        <v>347</v>
      </c>
      <c r="C516" s="281" t="s">
        <v>108</v>
      </c>
      <c r="D516" s="138" t="s">
        <v>891</v>
      </c>
      <c r="E516" s="281" t="s">
        <v>1571</v>
      </c>
      <c r="F516" s="282">
        <v>47234</v>
      </c>
      <c r="G516" s="283" t="s">
        <v>103</v>
      </c>
      <c r="H516" s="285">
        <v>1776</v>
      </c>
      <c r="I516" s="284">
        <v>1075.77</v>
      </c>
      <c r="J516" s="284">
        <v>1910566.7</v>
      </c>
      <c r="K516" s="283" t="s">
        <v>103</v>
      </c>
      <c r="L516" s="287">
        <v>6.8999999999999999E-3</v>
      </c>
    </row>
    <row r="517" spans="1:12" ht="15.75" thickBot="1" x14ac:dyDescent="0.3">
      <c r="A517" s="286" t="s">
        <v>127</v>
      </c>
      <c r="B517" s="281" t="s">
        <v>347</v>
      </c>
      <c r="C517" s="281" t="s">
        <v>350</v>
      </c>
      <c r="D517" s="138" t="s">
        <v>891</v>
      </c>
      <c r="E517" s="281" t="s">
        <v>893</v>
      </c>
      <c r="F517" s="282">
        <v>47234</v>
      </c>
      <c r="G517" s="283" t="s">
        <v>103</v>
      </c>
      <c r="H517" s="285">
        <v>3078</v>
      </c>
      <c r="I517" s="284">
        <v>1075.77</v>
      </c>
      <c r="J517" s="284">
        <v>3311218.64</v>
      </c>
      <c r="K517" s="283" t="s">
        <v>103</v>
      </c>
      <c r="L517" s="287">
        <v>1.32E-2</v>
      </c>
    </row>
    <row r="518" spans="1:12" ht="15.75" thickBot="1" x14ac:dyDescent="0.3">
      <c r="A518" s="286" t="s">
        <v>127</v>
      </c>
      <c r="B518" s="281" t="s">
        <v>347</v>
      </c>
      <c r="C518" s="281" t="s">
        <v>1064</v>
      </c>
      <c r="D518" s="138" t="s">
        <v>891</v>
      </c>
      <c r="E518" s="281" t="s">
        <v>1168</v>
      </c>
      <c r="F518" s="282">
        <v>47234</v>
      </c>
      <c r="G518" s="283" t="s">
        <v>103</v>
      </c>
      <c r="H518" s="283">
        <v>177</v>
      </c>
      <c r="I518" s="284">
        <v>1075.77</v>
      </c>
      <c r="J518" s="284">
        <v>190411.21</v>
      </c>
      <c r="K518" s="283" t="s">
        <v>103</v>
      </c>
      <c r="L518" s="287">
        <v>4.4999999999999997E-3</v>
      </c>
    </row>
    <row r="519" spans="1:12" ht="15.75" thickBot="1" x14ac:dyDescent="0.3">
      <c r="A519" s="286" t="s">
        <v>127</v>
      </c>
      <c r="B519" s="281" t="s">
        <v>48</v>
      </c>
      <c r="C519" s="281" t="s">
        <v>920</v>
      </c>
      <c r="D519" s="138" t="s">
        <v>1219</v>
      </c>
      <c r="E519" s="281" t="s">
        <v>1530</v>
      </c>
      <c r="F519" s="282">
        <v>51058</v>
      </c>
      <c r="G519" s="283" t="s">
        <v>1718</v>
      </c>
      <c r="H519" s="285">
        <v>2250</v>
      </c>
      <c r="I519" s="284">
        <v>976.22</v>
      </c>
      <c r="J519" s="284">
        <v>2196502.83</v>
      </c>
      <c r="K519" s="283" t="s">
        <v>103</v>
      </c>
      <c r="L519" s="287">
        <v>1.7899999999999999E-2</v>
      </c>
    </row>
    <row r="520" spans="1:12" ht="15.75" thickBot="1" x14ac:dyDescent="0.3">
      <c r="A520" s="286" t="s">
        <v>127</v>
      </c>
      <c r="B520" s="281" t="s">
        <v>48</v>
      </c>
      <c r="C520" s="281" t="s">
        <v>998</v>
      </c>
      <c r="D520" s="138" t="s">
        <v>1219</v>
      </c>
      <c r="E520" s="281" t="s">
        <v>1280</v>
      </c>
      <c r="F520" s="282">
        <v>51058</v>
      </c>
      <c r="G520" s="283" t="s">
        <v>1718</v>
      </c>
      <c r="H520" s="283">
        <v>620</v>
      </c>
      <c r="I520" s="284">
        <v>976.22</v>
      </c>
      <c r="J520" s="284">
        <v>605258.56000000006</v>
      </c>
      <c r="K520" s="283" t="s">
        <v>103</v>
      </c>
      <c r="L520" s="287">
        <v>1.2699999999999999E-2</v>
      </c>
    </row>
    <row r="521" spans="1:12" ht="15.75" thickBot="1" x14ac:dyDescent="0.3">
      <c r="A521" s="286" t="s">
        <v>127</v>
      </c>
      <c r="B521" s="281" t="s">
        <v>48</v>
      </c>
      <c r="C521" s="281" t="s">
        <v>101</v>
      </c>
      <c r="D521" s="138" t="s">
        <v>290</v>
      </c>
      <c r="E521" s="281" t="s">
        <v>1240</v>
      </c>
      <c r="F521" s="282">
        <v>73051</v>
      </c>
      <c r="G521" s="283" t="s">
        <v>103</v>
      </c>
      <c r="H521" s="285">
        <v>9224</v>
      </c>
      <c r="I521" s="284">
        <v>31.42</v>
      </c>
      <c r="J521" s="284">
        <v>289855.77</v>
      </c>
      <c r="K521" s="283" t="s">
        <v>103</v>
      </c>
      <c r="L521" s="287">
        <v>9.9000000000000008E-3</v>
      </c>
    </row>
    <row r="522" spans="1:12" ht="15.75" thickBot="1" x14ac:dyDescent="0.3">
      <c r="A522" s="286" t="s">
        <v>127</v>
      </c>
      <c r="B522" s="281" t="s">
        <v>48</v>
      </c>
      <c r="C522" s="281" t="s">
        <v>350</v>
      </c>
      <c r="D522" s="138" t="s">
        <v>290</v>
      </c>
      <c r="E522" s="281" t="s">
        <v>789</v>
      </c>
      <c r="F522" s="282">
        <v>73051</v>
      </c>
      <c r="G522" s="283" t="s">
        <v>103</v>
      </c>
      <c r="H522" s="285">
        <v>29528</v>
      </c>
      <c r="I522" s="284">
        <v>31.42</v>
      </c>
      <c r="J522" s="284">
        <v>927890.41</v>
      </c>
      <c r="K522" s="283" t="s">
        <v>103</v>
      </c>
      <c r="L522" s="287">
        <v>3.7000000000000002E-3</v>
      </c>
    </row>
    <row r="523" spans="1:12" ht="15.75" thickBot="1" x14ac:dyDescent="0.3">
      <c r="A523" s="286" t="s">
        <v>127</v>
      </c>
      <c r="B523" s="281" t="s">
        <v>48</v>
      </c>
      <c r="C523" s="281" t="s">
        <v>999</v>
      </c>
      <c r="D523" s="138" t="s">
        <v>1219</v>
      </c>
      <c r="E523" s="281" t="s">
        <v>1531</v>
      </c>
      <c r="F523" s="282">
        <v>51058</v>
      </c>
      <c r="G523" s="283" t="s">
        <v>1718</v>
      </c>
      <c r="H523" s="283">
        <v>334</v>
      </c>
      <c r="I523" s="284">
        <v>976.22</v>
      </c>
      <c r="J523" s="284">
        <v>326058.64</v>
      </c>
      <c r="K523" s="283" t="s">
        <v>103</v>
      </c>
      <c r="L523" s="287">
        <v>1.03E-2</v>
      </c>
    </row>
    <row r="524" spans="1:12" ht="15.75" thickBot="1" x14ac:dyDescent="0.3">
      <c r="A524" s="286" t="s">
        <v>127</v>
      </c>
      <c r="B524" s="281" t="s">
        <v>388</v>
      </c>
      <c r="C524" s="281" t="s">
        <v>453</v>
      </c>
      <c r="D524" s="138" t="s">
        <v>1241</v>
      </c>
      <c r="E524" s="281" t="s">
        <v>165</v>
      </c>
      <c r="F524" s="282">
        <v>47123</v>
      </c>
      <c r="G524" s="283" t="s">
        <v>103</v>
      </c>
      <c r="H524" s="283">
        <v>18</v>
      </c>
      <c r="I524" s="284">
        <v>410.89</v>
      </c>
      <c r="J524" s="284">
        <v>7396.06</v>
      </c>
      <c r="K524" s="283" t="s">
        <v>103</v>
      </c>
      <c r="L524" s="287">
        <v>1.6999999999999999E-3</v>
      </c>
    </row>
    <row r="525" spans="1:12" ht="15.75" thickBot="1" x14ac:dyDescent="0.3">
      <c r="A525" s="286" t="s">
        <v>127</v>
      </c>
      <c r="B525" s="281" t="s">
        <v>388</v>
      </c>
      <c r="C525" s="281" t="s">
        <v>453</v>
      </c>
      <c r="D525" s="138" t="s">
        <v>1242</v>
      </c>
      <c r="E525" s="281" t="s">
        <v>165</v>
      </c>
      <c r="F525" s="282">
        <v>52967</v>
      </c>
      <c r="G525" s="283" t="s">
        <v>103</v>
      </c>
      <c r="H525" s="283">
        <v>26</v>
      </c>
      <c r="I525" s="284">
        <v>51.79</v>
      </c>
      <c r="J525" s="284">
        <v>1346.56</v>
      </c>
      <c r="K525" s="283" t="s">
        <v>103</v>
      </c>
      <c r="L525" s="287">
        <v>2.9999999999999997E-4</v>
      </c>
    </row>
    <row r="526" spans="1:12" ht="15.75" thickBot="1" x14ac:dyDescent="0.3">
      <c r="A526" s="286" t="s">
        <v>127</v>
      </c>
      <c r="B526" s="281" t="s">
        <v>388</v>
      </c>
      <c r="C526" s="281" t="s">
        <v>354</v>
      </c>
      <c r="D526" s="138" t="s">
        <v>1241</v>
      </c>
      <c r="E526" s="281" t="s">
        <v>165</v>
      </c>
      <c r="F526" s="282">
        <v>47123</v>
      </c>
      <c r="G526" s="283" t="s">
        <v>103</v>
      </c>
      <c r="H526" s="283">
        <v>51</v>
      </c>
      <c r="I526" s="284">
        <v>410.89</v>
      </c>
      <c r="J526" s="284">
        <v>20955.509999999998</v>
      </c>
      <c r="K526" s="283" t="s">
        <v>103</v>
      </c>
      <c r="L526" s="287">
        <v>3.6700000000000003E-2</v>
      </c>
    </row>
    <row r="527" spans="1:12" ht="15.75" thickBot="1" x14ac:dyDescent="0.3">
      <c r="A527" s="286" t="s">
        <v>127</v>
      </c>
      <c r="B527" s="281" t="s">
        <v>388</v>
      </c>
      <c r="C527" s="281" t="s">
        <v>354</v>
      </c>
      <c r="D527" s="138" t="s">
        <v>1242</v>
      </c>
      <c r="E527" s="281" t="s">
        <v>165</v>
      </c>
      <c r="F527" s="282">
        <v>52967</v>
      </c>
      <c r="G527" s="283" t="s">
        <v>103</v>
      </c>
      <c r="H527" s="283">
        <v>75</v>
      </c>
      <c r="I527" s="284">
        <v>51.79</v>
      </c>
      <c r="J527" s="284">
        <v>3884.32</v>
      </c>
      <c r="K527" s="283" t="s">
        <v>103</v>
      </c>
      <c r="L527" s="287">
        <v>6.7999999999999996E-3</v>
      </c>
    </row>
    <row r="528" spans="1:12" ht="15.75" thickBot="1" x14ac:dyDescent="0.3">
      <c r="A528" s="286" t="s">
        <v>127</v>
      </c>
      <c r="B528" s="281" t="s">
        <v>388</v>
      </c>
      <c r="C528" s="281" t="s">
        <v>920</v>
      </c>
      <c r="D528" s="138" t="s">
        <v>1241</v>
      </c>
      <c r="E528" s="281" t="s">
        <v>165</v>
      </c>
      <c r="F528" s="282">
        <v>47123</v>
      </c>
      <c r="G528" s="283" t="s">
        <v>103</v>
      </c>
      <c r="H528" s="283">
        <v>105</v>
      </c>
      <c r="I528" s="284">
        <v>410.94</v>
      </c>
      <c r="J528" s="284">
        <v>43148.59</v>
      </c>
      <c r="K528" s="283" t="s">
        <v>103</v>
      </c>
      <c r="L528" s="287">
        <v>4.0000000000000002E-4</v>
      </c>
    </row>
    <row r="529" spans="1:12" ht="15.75" thickBot="1" x14ac:dyDescent="0.3">
      <c r="A529" s="286" t="s">
        <v>127</v>
      </c>
      <c r="B529" s="281" t="s">
        <v>388</v>
      </c>
      <c r="C529" s="281" t="s">
        <v>920</v>
      </c>
      <c r="D529" s="138" t="s">
        <v>1242</v>
      </c>
      <c r="E529" s="281" t="s">
        <v>165</v>
      </c>
      <c r="F529" s="282">
        <v>52967</v>
      </c>
      <c r="G529" s="283" t="s">
        <v>103</v>
      </c>
      <c r="H529" s="283">
        <v>155</v>
      </c>
      <c r="I529" s="284">
        <v>51.79</v>
      </c>
      <c r="J529" s="284">
        <v>8027.58</v>
      </c>
      <c r="K529" s="283" t="s">
        <v>103</v>
      </c>
      <c r="L529" s="287">
        <v>1E-4</v>
      </c>
    </row>
    <row r="530" spans="1:12" ht="15.75" thickBot="1" x14ac:dyDescent="0.3">
      <c r="A530" s="286" t="s">
        <v>127</v>
      </c>
      <c r="B530" s="281" t="s">
        <v>388</v>
      </c>
      <c r="C530" s="281" t="s">
        <v>998</v>
      </c>
      <c r="D530" s="138" t="s">
        <v>1241</v>
      </c>
      <c r="E530" s="281" t="s">
        <v>165</v>
      </c>
      <c r="F530" s="282">
        <v>47123</v>
      </c>
      <c r="G530" s="283" t="s">
        <v>103</v>
      </c>
      <c r="H530" s="283">
        <v>44</v>
      </c>
      <c r="I530" s="284">
        <v>410.94</v>
      </c>
      <c r="J530" s="284">
        <v>18081.310000000001</v>
      </c>
      <c r="K530" s="283" t="s">
        <v>103</v>
      </c>
      <c r="L530" s="287">
        <v>4.0000000000000002E-4</v>
      </c>
    </row>
    <row r="531" spans="1:12" ht="15.75" thickBot="1" x14ac:dyDescent="0.3">
      <c r="A531" s="286" t="s">
        <v>127</v>
      </c>
      <c r="B531" s="281" t="s">
        <v>388</v>
      </c>
      <c r="C531" s="281" t="s">
        <v>998</v>
      </c>
      <c r="D531" s="138" t="s">
        <v>1242</v>
      </c>
      <c r="E531" s="281" t="s">
        <v>165</v>
      </c>
      <c r="F531" s="282">
        <v>52967</v>
      </c>
      <c r="G531" s="283" t="s">
        <v>103</v>
      </c>
      <c r="H531" s="283">
        <v>66</v>
      </c>
      <c r="I531" s="284">
        <v>51.79</v>
      </c>
      <c r="J531" s="284">
        <v>3418.2</v>
      </c>
      <c r="K531" s="283" t="s">
        <v>103</v>
      </c>
      <c r="L531" s="287">
        <v>1E-4</v>
      </c>
    </row>
    <row r="532" spans="1:12" ht="15.75" thickBot="1" x14ac:dyDescent="0.3">
      <c r="A532" s="286" t="s">
        <v>127</v>
      </c>
      <c r="B532" s="281" t="s">
        <v>388</v>
      </c>
      <c r="C532" s="281" t="s">
        <v>100</v>
      </c>
      <c r="D532" s="138" t="s">
        <v>1241</v>
      </c>
      <c r="E532" s="281" t="s">
        <v>165</v>
      </c>
      <c r="F532" s="282">
        <v>47123</v>
      </c>
      <c r="G532" s="283" t="s">
        <v>103</v>
      </c>
      <c r="H532" s="283">
        <v>488</v>
      </c>
      <c r="I532" s="284">
        <v>410.94</v>
      </c>
      <c r="J532" s="284">
        <v>200538.19</v>
      </c>
      <c r="K532" s="283" t="s">
        <v>103</v>
      </c>
      <c r="L532" s="287">
        <v>4.0000000000000002E-4</v>
      </c>
    </row>
    <row r="533" spans="1:12" ht="15.75" thickBot="1" x14ac:dyDescent="0.3">
      <c r="A533" s="286" t="s">
        <v>127</v>
      </c>
      <c r="B533" s="281" t="s">
        <v>388</v>
      </c>
      <c r="C533" s="281" t="s">
        <v>100</v>
      </c>
      <c r="D533" s="138" t="s">
        <v>1242</v>
      </c>
      <c r="E533" s="281" t="s">
        <v>165</v>
      </c>
      <c r="F533" s="282">
        <v>52967</v>
      </c>
      <c r="G533" s="283" t="s">
        <v>103</v>
      </c>
      <c r="H533" s="283">
        <v>722</v>
      </c>
      <c r="I533" s="284">
        <v>51.79</v>
      </c>
      <c r="J533" s="284">
        <v>37393.01</v>
      </c>
      <c r="K533" s="283" t="s">
        <v>103</v>
      </c>
      <c r="L533" s="287">
        <v>1E-4</v>
      </c>
    </row>
    <row r="534" spans="1:12" ht="15.75" thickBot="1" x14ac:dyDescent="0.3">
      <c r="A534" s="286" t="s">
        <v>127</v>
      </c>
      <c r="B534" s="281" t="s">
        <v>388</v>
      </c>
      <c r="C534" s="281" t="s">
        <v>108</v>
      </c>
      <c r="D534" s="138" t="s">
        <v>1241</v>
      </c>
      <c r="E534" s="281" t="s">
        <v>165</v>
      </c>
      <c r="F534" s="282">
        <v>47123</v>
      </c>
      <c r="G534" s="283" t="s">
        <v>103</v>
      </c>
      <c r="H534" s="283">
        <v>687</v>
      </c>
      <c r="I534" s="284">
        <v>410.94</v>
      </c>
      <c r="J534" s="284">
        <v>282315.03000000003</v>
      </c>
      <c r="K534" s="283" t="s">
        <v>103</v>
      </c>
      <c r="L534" s="287">
        <v>1E-3</v>
      </c>
    </row>
    <row r="535" spans="1:12" ht="15.75" thickBot="1" x14ac:dyDescent="0.3">
      <c r="A535" s="286" t="s">
        <v>127</v>
      </c>
      <c r="B535" s="281" t="s">
        <v>388</v>
      </c>
      <c r="C535" s="281" t="s">
        <v>108</v>
      </c>
      <c r="D535" s="138" t="s">
        <v>1242</v>
      </c>
      <c r="E535" s="281" t="s">
        <v>165</v>
      </c>
      <c r="F535" s="282">
        <v>52967</v>
      </c>
      <c r="G535" s="283" t="s">
        <v>103</v>
      </c>
      <c r="H535" s="285">
        <v>1015</v>
      </c>
      <c r="I535" s="284">
        <v>51.79</v>
      </c>
      <c r="J535" s="284">
        <v>52567.73</v>
      </c>
      <c r="K535" s="283" t="s">
        <v>103</v>
      </c>
      <c r="L535" s="287">
        <v>2.0000000000000001E-4</v>
      </c>
    </row>
    <row r="536" spans="1:12" ht="15.75" thickBot="1" x14ac:dyDescent="0.3">
      <c r="A536" s="286" t="s">
        <v>127</v>
      </c>
      <c r="B536" s="281" t="s">
        <v>388</v>
      </c>
      <c r="C536" s="281" t="s">
        <v>355</v>
      </c>
      <c r="D536" s="138" t="s">
        <v>1241</v>
      </c>
      <c r="E536" s="281" t="s">
        <v>165</v>
      </c>
      <c r="F536" s="282">
        <v>47123</v>
      </c>
      <c r="G536" s="283" t="s">
        <v>103</v>
      </c>
      <c r="H536" s="283">
        <v>33</v>
      </c>
      <c r="I536" s="284">
        <v>410.89</v>
      </c>
      <c r="J536" s="284">
        <v>13559.45</v>
      </c>
      <c r="K536" s="283" t="s">
        <v>103</v>
      </c>
      <c r="L536" s="287">
        <v>2.2200000000000001E-2</v>
      </c>
    </row>
    <row r="537" spans="1:12" ht="15.75" thickBot="1" x14ac:dyDescent="0.3">
      <c r="A537" s="286" t="s">
        <v>127</v>
      </c>
      <c r="B537" s="281" t="s">
        <v>388</v>
      </c>
      <c r="C537" s="281" t="s">
        <v>355</v>
      </c>
      <c r="D537" s="138" t="s">
        <v>1242</v>
      </c>
      <c r="E537" s="281" t="s">
        <v>165</v>
      </c>
      <c r="F537" s="282">
        <v>52967</v>
      </c>
      <c r="G537" s="283" t="s">
        <v>103</v>
      </c>
      <c r="H537" s="283">
        <v>48</v>
      </c>
      <c r="I537" s="284">
        <v>51.79</v>
      </c>
      <c r="J537" s="284">
        <v>2485.96</v>
      </c>
      <c r="K537" s="283" t="s">
        <v>103</v>
      </c>
      <c r="L537" s="287">
        <v>4.1000000000000003E-3</v>
      </c>
    </row>
    <row r="538" spans="1:12" ht="15.75" thickBot="1" x14ac:dyDescent="0.3">
      <c r="A538" s="286" t="s">
        <v>127</v>
      </c>
      <c r="B538" s="281" t="s">
        <v>388</v>
      </c>
      <c r="C538" s="281" t="s">
        <v>999</v>
      </c>
      <c r="D538" s="138" t="s">
        <v>1241</v>
      </c>
      <c r="E538" s="281" t="s">
        <v>165</v>
      </c>
      <c r="F538" s="282">
        <v>47123</v>
      </c>
      <c r="G538" s="283" t="s">
        <v>103</v>
      </c>
      <c r="H538" s="283">
        <v>30</v>
      </c>
      <c r="I538" s="284">
        <v>410.94</v>
      </c>
      <c r="J538" s="284">
        <v>12328.17</v>
      </c>
      <c r="K538" s="283" t="s">
        <v>103</v>
      </c>
      <c r="L538" s="287">
        <v>4.0000000000000002E-4</v>
      </c>
    </row>
    <row r="539" spans="1:12" ht="15.75" thickBot="1" x14ac:dyDescent="0.3">
      <c r="A539" s="286" t="s">
        <v>127</v>
      </c>
      <c r="B539" s="281" t="s">
        <v>388</v>
      </c>
      <c r="C539" s="281" t="s">
        <v>999</v>
      </c>
      <c r="D539" s="138" t="s">
        <v>1242</v>
      </c>
      <c r="E539" s="281" t="s">
        <v>165</v>
      </c>
      <c r="F539" s="282">
        <v>52967</v>
      </c>
      <c r="G539" s="283" t="s">
        <v>103</v>
      </c>
      <c r="H539" s="283">
        <v>45</v>
      </c>
      <c r="I539" s="284">
        <v>51.79</v>
      </c>
      <c r="J539" s="284">
        <v>2330.59</v>
      </c>
      <c r="K539" s="283" t="s">
        <v>103</v>
      </c>
      <c r="L539" s="287">
        <v>1E-4</v>
      </c>
    </row>
    <row r="540" spans="1:12" ht="15.75" thickBot="1" x14ac:dyDescent="0.3">
      <c r="A540" s="286" t="s">
        <v>127</v>
      </c>
      <c r="B540" s="281" t="s">
        <v>1299</v>
      </c>
      <c r="C540" s="281" t="s">
        <v>1294</v>
      </c>
      <c r="D540" s="138" t="s">
        <v>1300</v>
      </c>
      <c r="E540" s="281" t="s">
        <v>165</v>
      </c>
      <c r="F540" s="282">
        <v>49963</v>
      </c>
      <c r="G540" s="283" t="s">
        <v>1719</v>
      </c>
      <c r="H540" s="283">
        <v>92</v>
      </c>
      <c r="I540" s="284">
        <v>1058.0999999999999</v>
      </c>
      <c r="J540" s="284">
        <v>97344.87</v>
      </c>
      <c r="K540" s="283" t="s">
        <v>103</v>
      </c>
      <c r="L540" s="287">
        <v>1.2999999999999999E-3</v>
      </c>
    </row>
    <row r="541" spans="1:12" ht="15.75" thickBot="1" x14ac:dyDescent="0.3">
      <c r="A541" s="286" t="s">
        <v>127</v>
      </c>
      <c r="B541" s="281" t="s">
        <v>1407</v>
      </c>
      <c r="C541" s="281" t="s">
        <v>1294</v>
      </c>
      <c r="D541" s="138" t="s">
        <v>1375</v>
      </c>
      <c r="E541" s="281" t="s">
        <v>165</v>
      </c>
      <c r="F541" s="282">
        <v>48594</v>
      </c>
      <c r="G541" s="283" t="s">
        <v>1588</v>
      </c>
      <c r="H541" s="285">
        <v>1752</v>
      </c>
      <c r="I541" s="284">
        <v>1021.34</v>
      </c>
      <c r="J541" s="284">
        <v>1789395.88</v>
      </c>
      <c r="K541" s="283" t="s">
        <v>103</v>
      </c>
      <c r="L541" s="287">
        <v>2.4400000000000002E-2</v>
      </c>
    </row>
    <row r="542" spans="1:12" ht="15.75" thickBot="1" x14ac:dyDescent="0.3">
      <c r="A542" s="286" t="s">
        <v>127</v>
      </c>
      <c r="B542" s="281" t="s">
        <v>384</v>
      </c>
      <c r="C542" s="281" t="s">
        <v>245</v>
      </c>
      <c r="D542" s="138" t="s">
        <v>385</v>
      </c>
      <c r="E542" s="281" t="s">
        <v>800</v>
      </c>
      <c r="F542" s="282">
        <v>48482</v>
      </c>
      <c r="G542" s="283" t="s">
        <v>103</v>
      </c>
      <c r="H542" s="283">
        <v>370</v>
      </c>
      <c r="I542" s="284">
        <v>1198.98</v>
      </c>
      <c r="J542" s="284">
        <v>443624.1</v>
      </c>
      <c r="K542" s="283" t="s">
        <v>103</v>
      </c>
      <c r="L542" s="287">
        <v>3.6200000000000003E-2</v>
      </c>
    </row>
    <row r="543" spans="1:12" ht="15.75" thickBot="1" x14ac:dyDescent="0.3">
      <c r="A543" s="286" t="s">
        <v>127</v>
      </c>
      <c r="B543" s="281" t="s">
        <v>384</v>
      </c>
      <c r="C543" s="281" t="s">
        <v>920</v>
      </c>
      <c r="D543" s="138" t="s">
        <v>385</v>
      </c>
      <c r="E543" s="281" t="s">
        <v>1408</v>
      </c>
      <c r="F543" s="282">
        <v>48482</v>
      </c>
      <c r="G543" s="283" t="s">
        <v>103</v>
      </c>
      <c r="H543" s="285">
        <v>1246</v>
      </c>
      <c r="I543" s="284">
        <v>1198.98</v>
      </c>
      <c r="J543" s="284">
        <v>1493934.13</v>
      </c>
      <c r="K543" s="283" t="s">
        <v>103</v>
      </c>
      <c r="L543" s="287">
        <v>1.2200000000000001E-2</v>
      </c>
    </row>
    <row r="544" spans="1:12" ht="15.75" thickBot="1" x14ac:dyDescent="0.3">
      <c r="A544" s="286" t="s">
        <v>127</v>
      </c>
      <c r="B544" s="281" t="s">
        <v>384</v>
      </c>
      <c r="C544" s="281" t="s">
        <v>998</v>
      </c>
      <c r="D544" s="138" t="s">
        <v>385</v>
      </c>
      <c r="E544" s="281" t="s">
        <v>649</v>
      </c>
      <c r="F544" s="282">
        <v>48482</v>
      </c>
      <c r="G544" s="283" t="s">
        <v>103</v>
      </c>
      <c r="H544" s="283">
        <v>300</v>
      </c>
      <c r="I544" s="284">
        <v>1198.98</v>
      </c>
      <c r="J544" s="284">
        <v>359695.21</v>
      </c>
      <c r="K544" s="283" t="s">
        <v>103</v>
      </c>
      <c r="L544" s="287">
        <v>7.4999999999999997E-3</v>
      </c>
    </row>
    <row r="545" spans="1:12" ht="15.75" thickBot="1" x14ac:dyDescent="0.3">
      <c r="A545" s="286" t="s">
        <v>127</v>
      </c>
      <c r="B545" s="281" t="s">
        <v>719</v>
      </c>
      <c r="C545" s="281" t="s">
        <v>453</v>
      </c>
      <c r="D545" s="138" t="s">
        <v>720</v>
      </c>
      <c r="E545" s="281" t="s">
        <v>529</v>
      </c>
      <c r="F545" s="282">
        <v>46959</v>
      </c>
      <c r="G545" s="283" t="s">
        <v>1720</v>
      </c>
      <c r="H545" s="283">
        <v>10</v>
      </c>
      <c r="I545" s="284">
        <v>865.68</v>
      </c>
      <c r="J545" s="284">
        <v>8656.85</v>
      </c>
      <c r="K545" s="283" t="s">
        <v>103</v>
      </c>
      <c r="L545" s="287">
        <v>2E-3</v>
      </c>
    </row>
    <row r="546" spans="1:12" ht="15.75" thickBot="1" x14ac:dyDescent="0.3">
      <c r="A546" s="286" t="s">
        <v>127</v>
      </c>
      <c r="B546" s="281" t="s">
        <v>719</v>
      </c>
      <c r="C546" s="281" t="s">
        <v>920</v>
      </c>
      <c r="D546" s="138" t="s">
        <v>720</v>
      </c>
      <c r="E546" s="281" t="s">
        <v>721</v>
      </c>
      <c r="F546" s="282">
        <v>46959</v>
      </c>
      <c r="G546" s="283" t="s">
        <v>1720</v>
      </c>
      <c r="H546" s="283">
        <v>250</v>
      </c>
      <c r="I546" s="284">
        <v>865.69</v>
      </c>
      <c r="J546" s="284">
        <v>216421.33</v>
      </c>
      <c r="K546" s="283" t="s">
        <v>103</v>
      </c>
      <c r="L546" s="287">
        <v>1.8E-3</v>
      </c>
    </row>
    <row r="547" spans="1:12" ht="15.75" thickBot="1" x14ac:dyDescent="0.3">
      <c r="A547" s="286" t="s">
        <v>127</v>
      </c>
      <c r="B547" s="281" t="s">
        <v>719</v>
      </c>
      <c r="C547" s="281" t="s">
        <v>100</v>
      </c>
      <c r="D547" s="138" t="s">
        <v>720</v>
      </c>
      <c r="E547" s="281" t="s">
        <v>1458</v>
      </c>
      <c r="F547" s="282">
        <v>46959</v>
      </c>
      <c r="G547" s="283" t="s">
        <v>1720</v>
      </c>
      <c r="H547" s="285">
        <v>1220</v>
      </c>
      <c r="I547" s="284">
        <v>865.69</v>
      </c>
      <c r="J547" s="284">
        <v>1056136.1000000001</v>
      </c>
      <c r="K547" s="283" t="s">
        <v>103</v>
      </c>
      <c r="L547" s="287">
        <v>2.0999999999999999E-3</v>
      </c>
    </row>
    <row r="548" spans="1:12" ht="15.75" thickBot="1" x14ac:dyDescent="0.3">
      <c r="A548" s="286" t="s">
        <v>127</v>
      </c>
      <c r="B548" s="281" t="s">
        <v>719</v>
      </c>
      <c r="C548" s="281" t="s">
        <v>108</v>
      </c>
      <c r="D548" s="138" t="s">
        <v>720</v>
      </c>
      <c r="E548" s="281" t="s">
        <v>1572</v>
      </c>
      <c r="F548" s="282">
        <v>46959</v>
      </c>
      <c r="G548" s="283" t="s">
        <v>1720</v>
      </c>
      <c r="H548" s="285">
        <v>1130</v>
      </c>
      <c r="I548" s="284">
        <v>865.69</v>
      </c>
      <c r="J548" s="284">
        <v>978224.42</v>
      </c>
      <c r="K548" s="283" t="s">
        <v>103</v>
      </c>
      <c r="L548" s="287">
        <v>3.5000000000000001E-3</v>
      </c>
    </row>
    <row r="549" spans="1:12" ht="15.75" thickBot="1" x14ac:dyDescent="0.3">
      <c r="A549" s="286" t="s">
        <v>127</v>
      </c>
      <c r="B549" s="281" t="s">
        <v>719</v>
      </c>
      <c r="C549" s="281" t="s">
        <v>350</v>
      </c>
      <c r="D549" s="138" t="s">
        <v>720</v>
      </c>
      <c r="E549" s="281" t="s">
        <v>722</v>
      </c>
      <c r="F549" s="282">
        <v>46959</v>
      </c>
      <c r="G549" s="283" t="s">
        <v>1720</v>
      </c>
      <c r="H549" s="285">
        <v>1080</v>
      </c>
      <c r="I549" s="284">
        <v>865.69</v>
      </c>
      <c r="J549" s="284">
        <v>934940.15</v>
      </c>
      <c r="K549" s="283" t="s">
        <v>103</v>
      </c>
      <c r="L549" s="287">
        <v>3.7000000000000002E-3</v>
      </c>
    </row>
    <row r="550" spans="1:12" ht="15.75" thickBot="1" x14ac:dyDescent="0.3">
      <c r="A550" s="286" t="s">
        <v>127</v>
      </c>
      <c r="B550" s="281" t="s">
        <v>719</v>
      </c>
      <c r="C550" s="281" t="s">
        <v>1064</v>
      </c>
      <c r="D550" s="138" t="s">
        <v>720</v>
      </c>
      <c r="E550" s="281" t="s">
        <v>1169</v>
      </c>
      <c r="F550" s="282">
        <v>46959</v>
      </c>
      <c r="G550" s="283" t="s">
        <v>1720</v>
      </c>
      <c r="H550" s="283">
        <v>80</v>
      </c>
      <c r="I550" s="284">
        <v>865.69</v>
      </c>
      <c r="J550" s="284">
        <v>69254.83</v>
      </c>
      <c r="K550" s="283" t="s">
        <v>103</v>
      </c>
      <c r="L550" s="287">
        <v>1.6000000000000001E-3</v>
      </c>
    </row>
    <row r="551" spans="1:12" ht="15.75" thickBot="1" x14ac:dyDescent="0.3">
      <c r="A551" s="286" t="s">
        <v>127</v>
      </c>
      <c r="B551" s="281" t="s">
        <v>1301</v>
      </c>
      <c r="C551" s="281" t="s">
        <v>998</v>
      </c>
      <c r="D551" s="138" t="s">
        <v>1302</v>
      </c>
      <c r="E551" s="281" t="s">
        <v>1459</v>
      </c>
      <c r="F551" s="282">
        <v>50663</v>
      </c>
      <c r="G551" s="283" t="s">
        <v>1582</v>
      </c>
      <c r="H551" s="285">
        <v>1250</v>
      </c>
      <c r="I551" s="284">
        <v>1001.05</v>
      </c>
      <c r="J551" s="284">
        <v>1251309.4099999999</v>
      </c>
      <c r="K551" s="283" t="s">
        <v>103</v>
      </c>
      <c r="L551" s="287">
        <v>2.63E-2</v>
      </c>
    </row>
    <row r="552" spans="1:12" ht="15.75" thickBot="1" x14ac:dyDescent="0.3">
      <c r="A552" s="286" t="s">
        <v>127</v>
      </c>
      <c r="B552" s="281" t="s">
        <v>1301</v>
      </c>
      <c r="C552" s="281" t="s">
        <v>1294</v>
      </c>
      <c r="D552" s="138" t="s">
        <v>1302</v>
      </c>
      <c r="E552" s="281" t="s">
        <v>1721</v>
      </c>
      <c r="F552" s="282">
        <v>50663</v>
      </c>
      <c r="G552" s="283" t="s">
        <v>1582</v>
      </c>
      <c r="H552" s="283">
        <v>696</v>
      </c>
      <c r="I552" s="284">
        <v>1001.05</v>
      </c>
      <c r="J552" s="284">
        <v>696729.08</v>
      </c>
      <c r="K552" s="283" t="s">
        <v>103</v>
      </c>
      <c r="L552" s="287">
        <v>9.4999999999999998E-3</v>
      </c>
    </row>
    <row r="553" spans="1:12" ht="15.75" thickBot="1" x14ac:dyDescent="0.3">
      <c r="A553" s="286" t="s">
        <v>127</v>
      </c>
      <c r="B553" s="281" t="s">
        <v>1301</v>
      </c>
      <c r="C553" s="281" t="s">
        <v>999</v>
      </c>
      <c r="D553" s="138" t="s">
        <v>1302</v>
      </c>
      <c r="E553" s="281" t="s">
        <v>1722</v>
      </c>
      <c r="F553" s="282">
        <v>50663</v>
      </c>
      <c r="G553" s="283" t="s">
        <v>1582</v>
      </c>
      <c r="H553" s="283">
        <v>750</v>
      </c>
      <c r="I553" s="284">
        <v>1001.05</v>
      </c>
      <c r="J553" s="284">
        <v>750785.64</v>
      </c>
      <c r="K553" s="283" t="s">
        <v>103</v>
      </c>
      <c r="L553" s="287">
        <v>2.3599999999999999E-2</v>
      </c>
    </row>
    <row r="554" spans="1:12" ht="15.75" thickBot="1" x14ac:dyDescent="0.3">
      <c r="A554" s="286" t="s">
        <v>127</v>
      </c>
      <c r="B554" s="281" t="s">
        <v>37</v>
      </c>
      <c r="C554" s="281" t="s">
        <v>920</v>
      </c>
      <c r="D554" s="138" t="s">
        <v>255</v>
      </c>
      <c r="E554" s="281" t="s">
        <v>165</v>
      </c>
      <c r="F554" s="282">
        <v>47065</v>
      </c>
      <c r="G554" s="283" t="s">
        <v>1554</v>
      </c>
      <c r="H554" s="283">
        <v>257</v>
      </c>
      <c r="I554" s="284">
        <v>1078.69</v>
      </c>
      <c r="J554" s="284">
        <v>277224.12</v>
      </c>
      <c r="K554" s="283" t="s">
        <v>103</v>
      </c>
      <c r="L554" s="287">
        <v>2.3E-3</v>
      </c>
    </row>
    <row r="555" spans="1:12" ht="15.75" thickBot="1" x14ac:dyDescent="0.3">
      <c r="A555" s="286" t="s">
        <v>127</v>
      </c>
      <c r="B555" s="281" t="s">
        <v>37</v>
      </c>
      <c r="C555" s="281" t="s">
        <v>100</v>
      </c>
      <c r="D555" s="138" t="s">
        <v>255</v>
      </c>
      <c r="E555" s="281" t="s">
        <v>1573</v>
      </c>
      <c r="F555" s="282">
        <v>47065</v>
      </c>
      <c r="G555" s="283" t="s">
        <v>1554</v>
      </c>
      <c r="H555" s="283">
        <v>185</v>
      </c>
      <c r="I555" s="284">
        <v>1078.69</v>
      </c>
      <c r="J555" s="284">
        <v>199558.22</v>
      </c>
      <c r="K555" s="283" t="s">
        <v>103</v>
      </c>
      <c r="L555" s="287">
        <v>4.0000000000000002E-4</v>
      </c>
    </row>
    <row r="556" spans="1:12" ht="15.75" thickBot="1" x14ac:dyDescent="0.3">
      <c r="A556" s="286" t="s">
        <v>127</v>
      </c>
      <c r="B556" s="281" t="s">
        <v>37</v>
      </c>
      <c r="C556" s="281" t="s">
        <v>350</v>
      </c>
      <c r="D556" s="138" t="s">
        <v>255</v>
      </c>
      <c r="E556" s="281" t="s">
        <v>932</v>
      </c>
      <c r="F556" s="282">
        <v>47065</v>
      </c>
      <c r="G556" s="283" t="s">
        <v>1554</v>
      </c>
      <c r="H556" s="285">
        <v>2949</v>
      </c>
      <c r="I556" s="284">
        <v>1078.69</v>
      </c>
      <c r="J556" s="284">
        <v>3181065.9</v>
      </c>
      <c r="K556" s="283" t="s">
        <v>103</v>
      </c>
      <c r="L556" s="287">
        <v>1.2699999999999999E-2</v>
      </c>
    </row>
    <row r="557" spans="1:12" ht="15.75" thickBot="1" x14ac:dyDescent="0.3">
      <c r="A557" s="286" t="s">
        <v>127</v>
      </c>
      <c r="B557" s="281" t="s">
        <v>37</v>
      </c>
      <c r="C557" s="281" t="s">
        <v>1064</v>
      </c>
      <c r="D557" s="138" t="s">
        <v>255</v>
      </c>
      <c r="E557" s="281" t="s">
        <v>594</v>
      </c>
      <c r="F557" s="282">
        <v>47065</v>
      </c>
      <c r="G557" s="283" t="s">
        <v>1554</v>
      </c>
      <c r="H557" s="283">
        <v>67</v>
      </c>
      <c r="I557" s="284">
        <v>1078.69</v>
      </c>
      <c r="J557" s="284">
        <v>72272.44</v>
      </c>
      <c r="K557" s="283" t="s">
        <v>103</v>
      </c>
      <c r="L557" s="287">
        <v>1.6999999999999999E-3</v>
      </c>
    </row>
    <row r="558" spans="1:12" ht="15.75" thickBot="1" x14ac:dyDescent="0.3">
      <c r="A558" s="286" t="s">
        <v>127</v>
      </c>
      <c r="B558" s="281" t="s">
        <v>1209</v>
      </c>
      <c r="C558" s="281" t="s">
        <v>920</v>
      </c>
      <c r="D558" s="138" t="s">
        <v>1206</v>
      </c>
      <c r="E558" s="281" t="s">
        <v>1533</v>
      </c>
      <c r="F558" s="282">
        <v>48959</v>
      </c>
      <c r="G558" s="283" t="s">
        <v>1723</v>
      </c>
      <c r="H558" s="285">
        <v>145089</v>
      </c>
      <c r="I558" s="284">
        <v>10.24</v>
      </c>
      <c r="J558" s="284">
        <v>1485540.01</v>
      </c>
      <c r="K558" s="283" t="s">
        <v>103</v>
      </c>
      <c r="L558" s="287">
        <v>1.21E-2</v>
      </c>
    </row>
    <row r="559" spans="1:12" ht="15.75" thickBot="1" x14ac:dyDescent="0.3">
      <c r="A559" s="286" t="s">
        <v>127</v>
      </c>
      <c r="B559" s="281" t="s">
        <v>1209</v>
      </c>
      <c r="C559" s="281" t="s">
        <v>998</v>
      </c>
      <c r="D559" s="138" t="s">
        <v>1206</v>
      </c>
      <c r="E559" s="281" t="s">
        <v>1281</v>
      </c>
      <c r="F559" s="282">
        <v>48959</v>
      </c>
      <c r="G559" s="283" t="s">
        <v>1723</v>
      </c>
      <c r="H559" s="285">
        <v>40234</v>
      </c>
      <c r="I559" s="284">
        <v>10.24</v>
      </c>
      <c r="J559" s="284">
        <v>411948.64</v>
      </c>
      <c r="K559" s="283" t="s">
        <v>103</v>
      </c>
      <c r="L559" s="287">
        <v>8.6E-3</v>
      </c>
    </row>
    <row r="560" spans="1:12" ht="15.75" thickBot="1" x14ac:dyDescent="0.3">
      <c r="A560" s="286" t="s">
        <v>127</v>
      </c>
      <c r="B560" s="281" t="s">
        <v>1209</v>
      </c>
      <c r="C560" s="281" t="s">
        <v>1294</v>
      </c>
      <c r="D560" s="138" t="s">
        <v>1303</v>
      </c>
      <c r="E560" s="281" t="s">
        <v>165</v>
      </c>
      <c r="F560" s="282">
        <v>51881</v>
      </c>
      <c r="G560" s="283" t="s">
        <v>1724</v>
      </c>
      <c r="H560" s="285">
        <v>4527</v>
      </c>
      <c r="I560" s="284">
        <v>9.65</v>
      </c>
      <c r="J560" s="284">
        <v>43665.71</v>
      </c>
      <c r="K560" s="283" t="s">
        <v>103</v>
      </c>
      <c r="L560" s="287">
        <v>5.9999999999999995E-4</v>
      </c>
    </row>
    <row r="561" spans="1:12" ht="15.75" thickBot="1" x14ac:dyDescent="0.3">
      <c r="A561" s="286" t="s">
        <v>127</v>
      </c>
      <c r="B561" s="281" t="s">
        <v>1209</v>
      </c>
      <c r="C561" s="281" t="s">
        <v>999</v>
      </c>
      <c r="D561" s="138" t="s">
        <v>1206</v>
      </c>
      <c r="E561" s="281" t="s">
        <v>1534</v>
      </c>
      <c r="F561" s="282">
        <v>48959</v>
      </c>
      <c r="G561" s="283" t="s">
        <v>1723</v>
      </c>
      <c r="H561" s="285">
        <v>68864</v>
      </c>
      <c r="I561" s="284">
        <v>10.24</v>
      </c>
      <c r="J561" s="284">
        <v>705086.03</v>
      </c>
      <c r="K561" s="283" t="s">
        <v>103</v>
      </c>
      <c r="L561" s="287">
        <v>2.2200000000000001E-2</v>
      </c>
    </row>
    <row r="562" spans="1:12" ht="15.75" thickBot="1" x14ac:dyDescent="0.3">
      <c r="A562" s="286" t="s">
        <v>127</v>
      </c>
      <c r="B562" s="281" t="s">
        <v>289</v>
      </c>
      <c r="C562" s="281" t="s">
        <v>245</v>
      </c>
      <c r="D562" s="138" t="s">
        <v>259</v>
      </c>
      <c r="E562" s="281" t="s">
        <v>605</v>
      </c>
      <c r="F562" s="282">
        <v>48106</v>
      </c>
      <c r="G562" s="283" t="s">
        <v>1725</v>
      </c>
      <c r="H562" s="283">
        <v>174</v>
      </c>
      <c r="I562" s="284">
        <v>1129</v>
      </c>
      <c r="J562" s="284">
        <v>196446.29</v>
      </c>
      <c r="K562" s="283" t="s">
        <v>103</v>
      </c>
      <c r="L562" s="287">
        <v>1.6E-2</v>
      </c>
    </row>
    <row r="563" spans="1:12" ht="15.75" thickBot="1" x14ac:dyDescent="0.3">
      <c r="A563" s="286" t="s">
        <v>127</v>
      </c>
      <c r="B563" s="281" t="s">
        <v>289</v>
      </c>
      <c r="C563" s="281" t="s">
        <v>453</v>
      </c>
      <c r="D563" s="138" t="s">
        <v>294</v>
      </c>
      <c r="E563" s="281" t="s">
        <v>1170</v>
      </c>
      <c r="F563" s="282">
        <v>47863</v>
      </c>
      <c r="G563" s="283" t="s">
        <v>1623</v>
      </c>
      <c r="H563" s="283">
        <v>81</v>
      </c>
      <c r="I563" s="284">
        <v>959.5</v>
      </c>
      <c r="J563" s="284">
        <v>77719.240000000005</v>
      </c>
      <c r="K563" s="283" t="s">
        <v>103</v>
      </c>
      <c r="L563" s="287">
        <v>1.84E-2</v>
      </c>
    </row>
    <row r="564" spans="1:12" ht="15.75" thickBot="1" x14ac:dyDescent="0.3">
      <c r="A564" s="286" t="s">
        <v>127</v>
      </c>
      <c r="B564" s="281" t="s">
        <v>289</v>
      </c>
      <c r="C564" s="281" t="s">
        <v>920</v>
      </c>
      <c r="D564" s="138" t="s">
        <v>294</v>
      </c>
      <c r="E564" s="281" t="s">
        <v>1141</v>
      </c>
      <c r="F564" s="282">
        <v>47863</v>
      </c>
      <c r="G564" s="283" t="s">
        <v>1623</v>
      </c>
      <c r="H564" s="283">
        <v>468</v>
      </c>
      <c r="I564" s="284">
        <v>959.5</v>
      </c>
      <c r="J564" s="284">
        <v>449044.52</v>
      </c>
      <c r="K564" s="283" t="s">
        <v>103</v>
      </c>
      <c r="L564" s="287">
        <v>3.7000000000000002E-3</v>
      </c>
    </row>
    <row r="565" spans="1:12" ht="15.75" thickBot="1" x14ac:dyDescent="0.3">
      <c r="A565" s="286" t="s">
        <v>127</v>
      </c>
      <c r="B565" s="281" t="s">
        <v>289</v>
      </c>
      <c r="C565" s="281" t="s">
        <v>100</v>
      </c>
      <c r="D565" s="138" t="s">
        <v>494</v>
      </c>
      <c r="E565" s="281" t="s">
        <v>606</v>
      </c>
      <c r="F565" s="282">
        <v>47472</v>
      </c>
      <c r="G565" s="283" t="s">
        <v>1624</v>
      </c>
      <c r="H565" s="285">
        <v>5019</v>
      </c>
      <c r="I565" s="284">
        <v>963.32</v>
      </c>
      <c r="J565" s="284">
        <v>4834886.9400000004</v>
      </c>
      <c r="K565" s="283" t="s">
        <v>103</v>
      </c>
      <c r="L565" s="287">
        <v>9.5999999999999992E-3</v>
      </c>
    </row>
    <row r="566" spans="1:12" ht="15.75" thickBot="1" x14ac:dyDescent="0.3">
      <c r="A566" s="286" t="s">
        <v>127</v>
      </c>
      <c r="B566" s="281" t="s">
        <v>289</v>
      </c>
      <c r="C566" s="281" t="s">
        <v>100</v>
      </c>
      <c r="D566" s="138" t="s">
        <v>294</v>
      </c>
      <c r="E566" s="281" t="s">
        <v>1131</v>
      </c>
      <c r="F566" s="282">
        <v>47863</v>
      </c>
      <c r="G566" s="283" t="s">
        <v>1623</v>
      </c>
      <c r="H566" s="285">
        <v>1177</v>
      </c>
      <c r="I566" s="284">
        <v>959.5</v>
      </c>
      <c r="J566" s="284">
        <v>1129327.78</v>
      </c>
      <c r="K566" s="283" t="s">
        <v>103</v>
      </c>
      <c r="L566" s="287">
        <v>2.2000000000000001E-3</v>
      </c>
    </row>
    <row r="567" spans="1:12" ht="15.75" thickBot="1" x14ac:dyDescent="0.3">
      <c r="A567" s="286" t="s">
        <v>127</v>
      </c>
      <c r="B567" s="281" t="s">
        <v>289</v>
      </c>
      <c r="C567" s="281" t="s">
        <v>108</v>
      </c>
      <c r="D567" s="138" t="s">
        <v>494</v>
      </c>
      <c r="E567" s="281" t="s">
        <v>607</v>
      </c>
      <c r="F567" s="282">
        <v>47472</v>
      </c>
      <c r="G567" s="283" t="s">
        <v>1624</v>
      </c>
      <c r="H567" s="285">
        <v>2376</v>
      </c>
      <c r="I567" s="284">
        <v>963.32</v>
      </c>
      <c r="J567" s="284">
        <v>2288840.6800000002</v>
      </c>
      <c r="K567" s="283" t="s">
        <v>103</v>
      </c>
      <c r="L567" s="287">
        <v>8.3000000000000001E-3</v>
      </c>
    </row>
    <row r="568" spans="1:12" ht="15.75" thickBot="1" x14ac:dyDescent="0.3">
      <c r="A568" s="286" t="s">
        <v>127</v>
      </c>
      <c r="B568" s="281" t="s">
        <v>289</v>
      </c>
      <c r="C568" s="281" t="s">
        <v>350</v>
      </c>
      <c r="D568" s="138" t="s">
        <v>294</v>
      </c>
      <c r="E568" s="281" t="s">
        <v>1076</v>
      </c>
      <c r="F568" s="282">
        <v>47863</v>
      </c>
      <c r="G568" s="283" t="s">
        <v>1623</v>
      </c>
      <c r="H568" s="285">
        <v>2847</v>
      </c>
      <c r="I568" s="284">
        <v>959.5</v>
      </c>
      <c r="J568" s="284">
        <v>2731687.49</v>
      </c>
      <c r="K568" s="283" t="s">
        <v>103</v>
      </c>
      <c r="L568" s="287">
        <v>1.09E-2</v>
      </c>
    </row>
    <row r="569" spans="1:12" ht="15.75" thickBot="1" x14ac:dyDescent="0.3">
      <c r="A569" s="286" t="s">
        <v>127</v>
      </c>
      <c r="B569" s="281" t="s">
        <v>289</v>
      </c>
      <c r="C569" s="281" t="s">
        <v>350</v>
      </c>
      <c r="D569" s="138" t="s">
        <v>494</v>
      </c>
      <c r="E569" s="281" t="s">
        <v>974</v>
      </c>
      <c r="F569" s="282">
        <v>47472</v>
      </c>
      <c r="G569" s="283" t="s">
        <v>1624</v>
      </c>
      <c r="H569" s="283">
        <v>583</v>
      </c>
      <c r="I569" s="284">
        <v>963.32</v>
      </c>
      <c r="J569" s="284">
        <v>561613.68999999994</v>
      </c>
      <c r="K569" s="283" t="s">
        <v>103</v>
      </c>
      <c r="L569" s="287">
        <v>2.2000000000000001E-3</v>
      </c>
    </row>
    <row r="570" spans="1:12" ht="15.75" thickBot="1" x14ac:dyDescent="0.3">
      <c r="A570" s="286" t="s">
        <v>127</v>
      </c>
      <c r="B570" s="281" t="s">
        <v>289</v>
      </c>
      <c r="C570" s="281" t="s">
        <v>999</v>
      </c>
      <c r="D570" s="138" t="s">
        <v>494</v>
      </c>
      <c r="E570" s="281" t="s">
        <v>165</v>
      </c>
      <c r="F570" s="282">
        <v>47472</v>
      </c>
      <c r="G570" s="283" t="s">
        <v>1624</v>
      </c>
      <c r="H570" s="283">
        <v>185</v>
      </c>
      <c r="I570" s="284">
        <v>963.32</v>
      </c>
      <c r="J570" s="284">
        <v>178213.61</v>
      </c>
      <c r="K570" s="283" t="s">
        <v>103</v>
      </c>
      <c r="L570" s="287">
        <v>5.5999999999999999E-3</v>
      </c>
    </row>
    <row r="571" spans="1:12" ht="15.75" thickBot="1" x14ac:dyDescent="0.3">
      <c r="A571" s="286" t="s">
        <v>127</v>
      </c>
      <c r="B571" s="281" t="s">
        <v>207</v>
      </c>
      <c r="C571" s="281" t="s">
        <v>453</v>
      </c>
      <c r="D571" s="138" t="s">
        <v>933</v>
      </c>
      <c r="E571" s="281" t="s">
        <v>544</v>
      </c>
      <c r="F571" s="282">
        <v>47289</v>
      </c>
      <c r="G571" s="283" t="s">
        <v>1726</v>
      </c>
      <c r="H571" s="283">
        <v>22</v>
      </c>
      <c r="I571" s="284">
        <v>1034.0999999999999</v>
      </c>
      <c r="J571" s="284">
        <v>22750.18</v>
      </c>
      <c r="K571" s="283" t="s">
        <v>103</v>
      </c>
      <c r="L571" s="287">
        <v>5.4000000000000003E-3</v>
      </c>
    </row>
    <row r="572" spans="1:12" ht="15.75" thickBot="1" x14ac:dyDescent="0.3">
      <c r="A572" s="286" t="s">
        <v>127</v>
      </c>
      <c r="B572" s="281" t="s">
        <v>207</v>
      </c>
      <c r="C572" s="281" t="s">
        <v>453</v>
      </c>
      <c r="D572" s="138" t="s">
        <v>185</v>
      </c>
      <c r="E572" s="281" t="s">
        <v>530</v>
      </c>
      <c r="F572" s="282">
        <v>46893</v>
      </c>
      <c r="G572" s="283" t="s">
        <v>1727</v>
      </c>
      <c r="H572" s="283">
        <v>4</v>
      </c>
      <c r="I572" s="284">
        <v>1067.01</v>
      </c>
      <c r="J572" s="284">
        <v>4268.0200000000004</v>
      </c>
      <c r="K572" s="283" t="s">
        <v>103</v>
      </c>
      <c r="L572" s="287">
        <v>1E-3</v>
      </c>
    </row>
    <row r="573" spans="1:12" ht="15.75" thickBot="1" x14ac:dyDescent="0.3">
      <c r="A573" s="286" t="s">
        <v>127</v>
      </c>
      <c r="B573" s="281" t="s">
        <v>207</v>
      </c>
      <c r="C573" s="281" t="s">
        <v>100</v>
      </c>
      <c r="D573" s="138" t="s">
        <v>185</v>
      </c>
      <c r="E573" s="281" t="s">
        <v>1460</v>
      </c>
      <c r="F573" s="282">
        <v>46893</v>
      </c>
      <c r="G573" s="283" t="s">
        <v>1727</v>
      </c>
      <c r="H573" s="285">
        <v>3236</v>
      </c>
      <c r="I573" s="284">
        <v>1067.01</v>
      </c>
      <c r="J573" s="284">
        <v>3452828.56</v>
      </c>
      <c r="K573" s="283" t="s">
        <v>103</v>
      </c>
      <c r="L573" s="287">
        <v>6.8999999999999999E-3</v>
      </c>
    </row>
    <row r="574" spans="1:12" ht="15.75" thickBot="1" x14ac:dyDescent="0.3">
      <c r="A574" s="286" t="s">
        <v>127</v>
      </c>
      <c r="B574" s="281" t="s">
        <v>207</v>
      </c>
      <c r="C574" s="281" t="s">
        <v>100</v>
      </c>
      <c r="D574" s="138" t="s">
        <v>933</v>
      </c>
      <c r="E574" s="281" t="s">
        <v>1461</v>
      </c>
      <c r="F574" s="282">
        <v>47289</v>
      </c>
      <c r="G574" s="283" t="s">
        <v>1726</v>
      </c>
      <c r="H574" s="285">
        <v>1394</v>
      </c>
      <c r="I574" s="284">
        <v>1034.0999999999999</v>
      </c>
      <c r="J574" s="284">
        <v>1441534.39</v>
      </c>
      <c r="K574" s="283" t="s">
        <v>103</v>
      </c>
      <c r="L574" s="287">
        <v>2.8999999999999998E-3</v>
      </c>
    </row>
    <row r="575" spans="1:12" ht="15.75" thickBot="1" x14ac:dyDescent="0.3">
      <c r="A575" s="286" t="s">
        <v>127</v>
      </c>
      <c r="B575" s="281" t="s">
        <v>207</v>
      </c>
      <c r="C575" s="281" t="s">
        <v>108</v>
      </c>
      <c r="D575" s="138" t="s">
        <v>933</v>
      </c>
      <c r="E575" s="281" t="s">
        <v>1728</v>
      </c>
      <c r="F575" s="282">
        <v>47289</v>
      </c>
      <c r="G575" s="283" t="s">
        <v>1726</v>
      </c>
      <c r="H575" s="285">
        <v>1898</v>
      </c>
      <c r="I575" s="284">
        <v>1034.0999999999999</v>
      </c>
      <c r="J575" s="284">
        <v>1962720.42</v>
      </c>
      <c r="K575" s="283" t="s">
        <v>103</v>
      </c>
      <c r="L575" s="287">
        <v>7.1000000000000004E-3</v>
      </c>
    </row>
    <row r="576" spans="1:12" ht="15.75" thickBot="1" x14ac:dyDescent="0.3">
      <c r="A576" s="286" t="s">
        <v>127</v>
      </c>
      <c r="B576" s="281" t="s">
        <v>207</v>
      </c>
      <c r="C576" s="281" t="s">
        <v>108</v>
      </c>
      <c r="D576" s="138" t="s">
        <v>185</v>
      </c>
      <c r="E576" s="281" t="s">
        <v>1729</v>
      </c>
      <c r="F576" s="282">
        <v>46893</v>
      </c>
      <c r="G576" s="283" t="s">
        <v>1727</v>
      </c>
      <c r="H576" s="285">
        <v>1098</v>
      </c>
      <c r="I576" s="284">
        <v>1067.01</v>
      </c>
      <c r="J576" s="284">
        <v>1171571.6200000001</v>
      </c>
      <c r="K576" s="283" t="s">
        <v>103</v>
      </c>
      <c r="L576" s="287">
        <v>4.1999999999999997E-3</v>
      </c>
    </row>
    <row r="577" spans="1:12" ht="15.75" thickBot="1" x14ac:dyDescent="0.3">
      <c r="A577" s="286" t="s">
        <v>127</v>
      </c>
      <c r="B577" s="281" t="s">
        <v>207</v>
      </c>
      <c r="C577" s="281" t="s">
        <v>350</v>
      </c>
      <c r="D577" s="138" t="s">
        <v>185</v>
      </c>
      <c r="E577" s="281" t="s">
        <v>1024</v>
      </c>
      <c r="F577" s="282">
        <v>46893</v>
      </c>
      <c r="G577" s="283" t="s">
        <v>1727</v>
      </c>
      <c r="H577" s="285">
        <v>2138</v>
      </c>
      <c r="I577" s="284">
        <v>1067.01</v>
      </c>
      <c r="J577" s="284">
        <v>2281256.94</v>
      </c>
      <c r="K577" s="283" t="s">
        <v>103</v>
      </c>
      <c r="L577" s="287">
        <v>9.1000000000000004E-3</v>
      </c>
    </row>
    <row r="578" spans="1:12" ht="15.75" thickBot="1" x14ac:dyDescent="0.3">
      <c r="A578" s="286" t="s">
        <v>127</v>
      </c>
      <c r="B578" s="281" t="s">
        <v>207</v>
      </c>
      <c r="C578" s="281" t="s">
        <v>350</v>
      </c>
      <c r="D578" s="138" t="s">
        <v>933</v>
      </c>
      <c r="E578" s="281" t="s">
        <v>934</v>
      </c>
      <c r="F578" s="282">
        <v>47289</v>
      </c>
      <c r="G578" s="283" t="s">
        <v>1726</v>
      </c>
      <c r="H578" s="283">
        <v>251</v>
      </c>
      <c r="I578" s="284">
        <v>1034.0999999999999</v>
      </c>
      <c r="J578" s="284">
        <v>259558.92</v>
      </c>
      <c r="K578" s="283" t="s">
        <v>103</v>
      </c>
      <c r="L578" s="287">
        <v>1E-3</v>
      </c>
    </row>
    <row r="579" spans="1:12" ht="15.75" thickBot="1" x14ac:dyDescent="0.3">
      <c r="A579" s="286" t="s">
        <v>127</v>
      </c>
      <c r="B579" s="281" t="s">
        <v>207</v>
      </c>
      <c r="C579" s="281" t="s">
        <v>1064</v>
      </c>
      <c r="D579" s="138" t="s">
        <v>185</v>
      </c>
      <c r="E579" s="281" t="s">
        <v>1171</v>
      </c>
      <c r="F579" s="282">
        <v>46893</v>
      </c>
      <c r="G579" s="283" t="s">
        <v>1727</v>
      </c>
      <c r="H579" s="283">
        <v>619</v>
      </c>
      <c r="I579" s="284">
        <v>1067.01</v>
      </c>
      <c r="J579" s="284">
        <v>660476.17000000004</v>
      </c>
      <c r="K579" s="283" t="s">
        <v>103</v>
      </c>
      <c r="L579" s="287">
        <v>1.5699999999999999E-2</v>
      </c>
    </row>
    <row r="580" spans="1:12" ht="15.75" thickBot="1" x14ac:dyDescent="0.3">
      <c r="A580" s="286" t="s">
        <v>127</v>
      </c>
      <c r="B580" s="281" t="s">
        <v>207</v>
      </c>
      <c r="C580" s="281" t="s">
        <v>1064</v>
      </c>
      <c r="D580" s="138" t="s">
        <v>933</v>
      </c>
      <c r="E580" s="281" t="s">
        <v>1172</v>
      </c>
      <c r="F580" s="282">
        <v>47289</v>
      </c>
      <c r="G580" s="283" t="s">
        <v>1726</v>
      </c>
      <c r="H580" s="283">
        <v>313</v>
      </c>
      <c r="I580" s="284">
        <v>1034.0999999999999</v>
      </c>
      <c r="J580" s="284">
        <v>323673.07</v>
      </c>
      <c r="K580" s="283" t="s">
        <v>103</v>
      </c>
      <c r="L580" s="287">
        <v>7.7000000000000002E-3</v>
      </c>
    </row>
    <row r="581" spans="1:12" ht="15.75" thickBot="1" x14ac:dyDescent="0.3">
      <c r="A581" s="286" t="s">
        <v>127</v>
      </c>
      <c r="B581" s="281" t="s">
        <v>229</v>
      </c>
      <c r="C581" s="281" t="s">
        <v>453</v>
      </c>
      <c r="D581" s="138" t="s">
        <v>320</v>
      </c>
      <c r="E581" s="281" t="s">
        <v>600</v>
      </c>
      <c r="F581" s="282">
        <v>46506</v>
      </c>
      <c r="G581" s="283" t="s">
        <v>1730</v>
      </c>
      <c r="H581" s="283">
        <v>69</v>
      </c>
      <c r="I581" s="284">
        <v>1076.74</v>
      </c>
      <c r="J581" s="284">
        <v>74295.23</v>
      </c>
      <c r="K581" s="283" t="s">
        <v>103</v>
      </c>
      <c r="L581" s="287">
        <v>1.7600000000000001E-2</v>
      </c>
    </row>
    <row r="582" spans="1:12" ht="15.75" thickBot="1" x14ac:dyDescent="0.3">
      <c r="A582" s="286" t="s">
        <v>127</v>
      </c>
      <c r="B582" s="281" t="s">
        <v>229</v>
      </c>
      <c r="C582" s="281" t="s">
        <v>354</v>
      </c>
      <c r="D582" s="138" t="s">
        <v>210</v>
      </c>
      <c r="E582" s="281" t="s">
        <v>1231</v>
      </c>
      <c r="F582" s="282">
        <v>45802</v>
      </c>
      <c r="G582" s="283" t="s">
        <v>1731</v>
      </c>
      <c r="H582" s="283">
        <v>28</v>
      </c>
      <c r="I582" s="284">
        <v>353.22</v>
      </c>
      <c r="J582" s="284">
        <v>9890.1299999999992</v>
      </c>
      <c r="K582" s="283" t="s">
        <v>103</v>
      </c>
      <c r="L582" s="287">
        <v>1.7299999999999999E-2</v>
      </c>
    </row>
    <row r="583" spans="1:12" ht="15.75" thickBot="1" x14ac:dyDescent="0.3">
      <c r="A583" s="286" t="s">
        <v>127</v>
      </c>
      <c r="B583" s="281" t="s">
        <v>229</v>
      </c>
      <c r="C583" s="281" t="s">
        <v>920</v>
      </c>
      <c r="D583" s="138" t="s">
        <v>210</v>
      </c>
      <c r="E583" s="281" t="s">
        <v>935</v>
      </c>
      <c r="F583" s="282">
        <v>45802</v>
      </c>
      <c r="G583" s="283" t="s">
        <v>1731</v>
      </c>
      <c r="H583" s="283">
        <v>263</v>
      </c>
      <c r="I583" s="284">
        <v>353.22</v>
      </c>
      <c r="J583" s="284">
        <v>92896.59</v>
      </c>
      <c r="K583" s="283" t="s">
        <v>103</v>
      </c>
      <c r="L583" s="287">
        <v>8.0000000000000004E-4</v>
      </c>
    </row>
    <row r="584" spans="1:12" ht="15.75" thickBot="1" x14ac:dyDescent="0.3">
      <c r="A584" s="286" t="s">
        <v>127</v>
      </c>
      <c r="B584" s="281" t="s">
        <v>229</v>
      </c>
      <c r="C584" s="281" t="s">
        <v>100</v>
      </c>
      <c r="D584" s="138" t="s">
        <v>210</v>
      </c>
      <c r="E584" s="281" t="s">
        <v>1462</v>
      </c>
      <c r="F584" s="282">
        <v>45802</v>
      </c>
      <c r="G584" s="283" t="s">
        <v>1731</v>
      </c>
      <c r="H584" s="285">
        <v>1282</v>
      </c>
      <c r="I584" s="284">
        <v>353.22</v>
      </c>
      <c r="J584" s="284">
        <v>452826.73</v>
      </c>
      <c r="K584" s="283" t="s">
        <v>103</v>
      </c>
      <c r="L584" s="287">
        <v>8.9999999999999998E-4</v>
      </c>
    </row>
    <row r="585" spans="1:12" ht="15.75" thickBot="1" x14ac:dyDescent="0.3">
      <c r="A585" s="286" t="s">
        <v>127</v>
      </c>
      <c r="B585" s="281" t="s">
        <v>229</v>
      </c>
      <c r="C585" s="281" t="s">
        <v>100</v>
      </c>
      <c r="D585" s="138" t="s">
        <v>320</v>
      </c>
      <c r="E585" s="281" t="s">
        <v>1132</v>
      </c>
      <c r="F585" s="282">
        <v>46506</v>
      </c>
      <c r="G585" s="283" t="s">
        <v>1730</v>
      </c>
      <c r="H585" s="283">
        <v>412</v>
      </c>
      <c r="I585" s="284">
        <v>1076.74</v>
      </c>
      <c r="J585" s="284">
        <v>443617.92</v>
      </c>
      <c r="K585" s="283" t="s">
        <v>103</v>
      </c>
      <c r="L585" s="287">
        <v>8.9999999999999998E-4</v>
      </c>
    </row>
    <row r="586" spans="1:12" ht="15.75" thickBot="1" x14ac:dyDescent="0.3">
      <c r="A586" s="286" t="s">
        <v>127</v>
      </c>
      <c r="B586" s="281" t="s">
        <v>229</v>
      </c>
      <c r="C586" s="281" t="s">
        <v>108</v>
      </c>
      <c r="D586" s="138" t="s">
        <v>210</v>
      </c>
      <c r="E586" s="281" t="s">
        <v>584</v>
      </c>
      <c r="F586" s="282">
        <v>45802</v>
      </c>
      <c r="G586" s="283" t="s">
        <v>1731</v>
      </c>
      <c r="H586" s="285">
        <v>1222</v>
      </c>
      <c r="I586" s="284">
        <v>353.22</v>
      </c>
      <c r="J586" s="284">
        <v>431633.58</v>
      </c>
      <c r="K586" s="283" t="s">
        <v>103</v>
      </c>
      <c r="L586" s="287">
        <v>1.6000000000000001E-3</v>
      </c>
    </row>
    <row r="587" spans="1:12" ht="15.75" thickBot="1" x14ac:dyDescent="0.3">
      <c r="A587" s="286" t="s">
        <v>127</v>
      </c>
      <c r="B587" s="281" t="s">
        <v>229</v>
      </c>
      <c r="C587" s="281" t="s">
        <v>108</v>
      </c>
      <c r="D587" s="138" t="s">
        <v>320</v>
      </c>
      <c r="E587" s="281" t="s">
        <v>1732</v>
      </c>
      <c r="F587" s="282">
        <v>46506</v>
      </c>
      <c r="G587" s="283" t="s">
        <v>1730</v>
      </c>
      <c r="H587" s="283">
        <v>361</v>
      </c>
      <c r="I587" s="284">
        <v>1076.74</v>
      </c>
      <c r="J587" s="284">
        <v>388704.05</v>
      </c>
      <c r="K587" s="283" t="s">
        <v>103</v>
      </c>
      <c r="L587" s="287">
        <v>1.4E-3</v>
      </c>
    </row>
    <row r="588" spans="1:12" ht="15.75" thickBot="1" x14ac:dyDescent="0.3">
      <c r="A588" s="286" t="s">
        <v>127</v>
      </c>
      <c r="B588" s="281" t="s">
        <v>229</v>
      </c>
      <c r="C588" s="281" t="s">
        <v>350</v>
      </c>
      <c r="D588" s="138" t="s">
        <v>320</v>
      </c>
      <c r="E588" s="281" t="s">
        <v>613</v>
      </c>
      <c r="F588" s="282">
        <v>46506</v>
      </c>
      <c r="G588" s="283" t="s">
        <v>1730</v>
      </c>
      <c r="H588" s="285">
        <v>1522</v>
      </c>
      <c r="I588" s="284">
        <v>1076.74</v>
      </c>
      <c r="J588" s="284">
        <v>1638802.09</v>
      </c>
      <c r="K588" s="283" t="s">
        <v>103</v>
      </c>
      <c r="L588" s="287">
        <v>6.4999999999999997E-3</v>
      </c>
    </row>
    <row r="589" spans="1:12" ht="15.75" thickBot="1" x14ac:dyDescent="0.3">
      <c r="A589" s="286" t="s">
        <v>127</v>
      </c>
      <c r="B589" s="281" t="s">
        <v>229</v>
      </c>
      <c r="C589" s="281" t="s">
        <v>1064</v>
      </c>
      <c r="D589" s="138" t="s">
        <v>320</v>
      </c>
      <c r="E589" s="281" t="s">
        <v>1173</v>
      </c>
      <c r="F589" s="282">
        <v>46506</v>
      </c>
      <c r="G589" s="283" t="s">
        <v>1730</v>
      </c>
      <c r="H589" s="283">
        <v>142</v>
      </c>
      <c r="I589" s="284">
        <v>1076.74</v>
      </c>
      <c r="J589" s="284">
        <v>152897.44</v>
      </c>
      <c r="K589" s="283" t="s">
        <v>103</v>
      </c>
      <c r="L589" s="287">
        <v>3.5999999999999999E-3</v>
      </c>
    </row>
    <row r="590" spans="1:12" ht="15.75" thickBot="1" x14ac:dyDescent="0.3">
      <c r="A590" s="286" t="s">
        <v>127</v>
      </c>
      <c r="B590" s="281" t="s">
        <v>336</v>
      </c>
      <c r="C590" s="281" t="s">
        <v>245</v>
      </c>
      <c r="D590" s="138" t="s">
        <v>277</v>
      </c>
      <c r="E590" s="281" t="s">
        <v>616</v>
      </c>
      <c r="F590" s="282">
        <v>48867</v>
      </c>
      <c r="G590" s="283" t="s">
        <v>1733</v>
      </c>
      <c r="H590" s="283">
        <v>720</v>
      </c>
      <c r="I590" s="284">
        <v>1073.77</v>
      </c>
      <c r="J590" s="284">
        <v>773111.32</v>
      </c>
      <c r="K590" s="283" t="s">
        <v>103</v>
      </c>
      <c r="L590" s="287">
        <v>6.3E-2</v>
      </c>
    </row>
    <row r="591" spans="1:12" ht="15.75" thickBot="1" x14ac:dyDescent="0.3">
      <c r="A591" s="286" t="s">
        <v>127</v>
      </c>
      <c r="B591" s="281" t="s">
        <v>336</v>
      </c>
      <c r="C591" s="281" t="s">
        <v>1294</v>
      </c>
      <c r="D591" s="138" t="s">
        <v>1304</v>
      </c>
      <c r="E591" s="281" t="s">
        <v>165</v>
      </c>
      <c r="F591" s="282">
        <v>49902</v>
      </c>
      <c r="G591" s="283" t="s">
        <v>1626</v>
      </c>
      <c r="H591" s="285">
        <v>1956</v>
      </c>
      <c r="I591" s="284">
        <v>926.96</v>
      </c>
      <c r="J591" s="284">
        <v>1813140.75</v>
      </c>
      <c r="K591" s="283" t="s">
        <v>103</v>
      </c>
      <c r="L591" s="287">
        <v>2.4799999999999999E-2</v>
      </c>
    </row>
    <row r="592" spans="1:12" ht="15.75" thickBot="1" x14ac:dyDescent="0.3">
      <c r="A592" s="286" t="s">
        <v>127</v>
      </c>
      <c r="B592" s="281" t="s">
        <v>336</v>
      </c>
      <c r="C592" s="281" t="s">
        <v>1294</v>
      </c>
      <c r="D592" s="138" t="s">
        <v>1305</v>
      </c>
      <c r="E592" s="281" t="s">
        <v>165</v>
      </c>
      <c r="F592" s="282">
        <v>50844</v>
      </c>
      <c r="G592" s="283" t="s">
        <v>1734</v>
      </c>
      <c r="H592" s="283">
        <v>302</v>
      </c>
      <c r="I592" s="284">
        <v>912.61</v>
      </c>
      <c r="J592" s="284">
        <v>275608.83</v>
      </c>
      <c r="K592" s="283" t="s">
        <v>103</v>
      </c>
      <c r="L592" s="287">
        <v>3.8E-3</v>
      </c>
    </row>
    <row r="593" spans="1:12" ht="15.75" thickBot="1" x14ac:dyDescent="0.3">
      <c r="A593" s="286" t="s">
        <v>127</v>
      </c>
      <c r="B593" s="281" t="s">
        <v>8</v>
      </c>
      <c r="C593" s="281" t="s">
        <v>100</v>
      </c>
      <c r="D593" s="138" t="s">
        <v>137</v>
      </c>
      <c r="E593" s="281" t="s">
        <v>1574</v>
      </c>
      <c r="F593" s="282">
        <v>46371</v>
      </c>
      <c r="G593" s="283" t="s">
        <v>1735</v>
      </c>
      <c r="H593" s="285">
        <v>2094</v>
      </c>
      <c r="I593" s="284">
        <v>708.22</v>
      </c>
      <c r="J593" s="284">
        <v>1483021.47</v>
      </c>
      <c r="K593" s="283" t="s">
        <v>103</v>
      </c>
      <c r="L593" s="287">
        <v>2.8999999999999998E-3</v>
      </c>
    </row>
    <row r="594" spans="1:12" ht="15.75" thickBot="1" x14ac:dyDescent="0.3">
      <c r="A594" s="286" t="s">
        <v>127</v>
      </c>
      <c r="B594" s="281" t="s">
        <v>8</v>
      </c>
      <c r="C594" s="281" t="s">
        <v>108</v>
      </c>
      <c r="D594" s="138" t="s">
        <v>137</v>
      </c>
      <c r="E594" s="281" t="s">
        <v>704</v>
      </c>
      <c r="F594" s="282">
        <v>46371</v>
      </c>
      <c r="G594" s="283" t="s">
        <v>1735</v>
      </c>
      <c r="H594" s="285">
        <v>2742</v>
      </c>
      <c r="I594" s="284">
        <v>708.22</v>
      </c>
      <c r="J594" s="284">
        <v>1941950.76</v>
      </c>
      <c r="K594" s="283" t="s">
        <v>103</v>
      </c>
      <c r="L594" s="287">
        <v>7.0000000000000001E-3</v>
      </c>
    </row>
    <row r="595" spans="1:12" ht="15.75" thickBot="1" x14ac:dyDescent="0.3">
      <c r="A595" s="286" t="s">
        <v>127</v>
      </c>
      <c r="B595" s="281" t="s">
        <v>8</v>
      </c>
      <c r="C595" s="281" t="s">
        <v>350</v>
      </c>
      <c r="D595" s="138" t="s">
        <v>137</v>
      </c>
      <c r="E595" s="281" t="s">
        <v>617</v>
      </c>
      <c r="F595" s="282">
        <v>46371</v>
      </c>
      <c r="G595" s="283" t="s">
        <v>1735</v>
      </c>
      <c r="H595" s="285">
        <v>3249</v>
      </c>
      <c r="I595" s="284">
        <v>708.22</v>
      </c>
      <c r="J595" s="284">
        <v>2301020.41</v>
      </c>
      <c r="K595" s="283" t="s">
        <v>103</v>
      </c>
      <c r="L595" s="287">
        <v>9.1999999999999998E-3</v>
      </c>
    </row>
    <row r="596" spans="1:12" ht="15.75" thickBot="1" x14ac:dyDescent="0.3">
      <c r="A596" s="286" t="s">
        <v>127</v>
      </c>
      <c r="B596" s="281" t="s">
        <v>8</v>
      </c>
      <c r="C596" s="281" t="s">
        <v>1064</v>
      </c>
      <c r="D596" s="138" t="s">
        <v>137</v>
      </c>
      <c r="E596" s="281" t="s">
        <v>1174</v>
      </c>
      <c r="F596" s="282">
        <v>46371</v>
      </c>
      <c r="G596" s="283" t="s">
        <v>1735</v>
      </c>
      <c r="H596" s="283">
        <v>136</v>
      </c>
      <c r="I596" s="284">
        <v>708.22</v>
      </c>
      <c r="J596" s="284">
        <v>96318.49</v>
      </c>
      <c r="K596" s="283" t="s">
        <v>103</v>
      </c>
      <c r="L596" s="287">
        <v>2.3E-3</v>
      </c>
    </row>
    <row r="597" spans="1:12" ht="15.75" thickBot="1" x14ac:dyDescent="0.3">
      <c r="A597" s="286" t="s">
        <v>127</v>
      </c>
      <c r="B597" s="281" t="s">
        <v>1306</v>
      </c>
      <c r="C597" s="281" t="s">
        <v>1294</v>
      </c>
      <c r="D597" s="138" t="s">
        <v>1307</v>
      </c>
      <c r="E597" s="281" t="s">
        <v>165</v>
      </c>
      <c r="F597" s="282">
        <v>48014</v>
      </c>
      <c r="G597" s="283" t="s">
        <v>1736</v>
      </c>
      <c r="H597" s="285">
        <v>1007</v>
      </c>
      <c r="I597" s="284">
        <v>1112.04</v>
      </c>
      <c r="J597" s="284">
        <v>1119824.5</v>
      </c>
      <c r="K597" s="283" t="s">
        <v>103</v>
      </c>
      <c r="L597" s="287">
        <v>1.5299999999999999E-2</v>
      </c>
    </row>
    <row r="598" spans="1:12" ht="15.75" thickBot="1" x14ac:dyDescent="0.3">
      <c r="A598" s="286" t="s">
        <v>127</v>
      </c>
      <c r="B598" s="281" t="s">
        <v>230</v>
      </c>
      <c r="C598" s="281" t="s">
        <v>453</v>
      </c>
      <c r="D598" s="138" t="s">
        <v>220</v>
      </c>
      <c r="E598" s="281" t="s">
        <v>1175</v>
      </c>
      <c r="F598" s="282">
        <v>48080</v>
      </c>
      <c r="G598" s="283" t="s">
        <v>1516</v>
      </c>
      <c r="H598" s="283">
        <v>53</v>
      </c>
      <c r="I598" s="284">
        <v>1051.9000000000001</v>
      </c>
      <c r="J598" s="284">
        <v>55750.58</v>
      </c>
      <c r="K598" s="283" t="s">
        <v>103</v>
      </c>
      <c r="L598" s="287">
        <v>1.32E-2</v>
      </c>
    </row>
    <row r="599" spans="1:12" ht="15.75" thickBot="1" x14ac:dyDescent="0.3">
      <c r="A599" s="286" t="s">
        <v>127</v>
      </c>
      <c r="B599" s="281" t="s">
        <v>230</v>
      </c>
      <c r="C599" s="281" t="s">
        <v>100</v>
      </c>
      <c r="D599" s="138" t="s">
        <v>220</v>
      </c>
      <c r="E599" s="281" t="s">
        <v>973</v>
      </c>
      <c r="F599" s="282">
        <v>48080</v>
      </c>
      <c r="G599" s="283" t="s">
        <v>1516</v>
      </c>
      <c r="H599" s="285">
        <v>1885</v>
      </c>
      <c r="I599" s="284">
        <v>1051.9000000000001</v>
      </c>
      <c r="J599" s="284">
        <v>1982827.07</v>
      </c>
      <c r="K599" s="283" t="s">
        <v>103</v>
      </c>
      <c r="L599" s="287">
        <v>3.8999999999999998E-3</v>
      </c>
    </row>
    <row r="600" spans="1:12" ht="15.75" thickBot="1" x14ac:dyDescent="0.3">
      <c r="A600" s="286" t="s">
        <v>127</v>
      </c>
      <c r="B600" s="281" t="s">
        <v>230</v>
      </c>
      <c r="C600" s="281" t="s">
        <v>108</v>
      </c>
      <c r="D600" s="138" t="s">
        <v>220</v>
      </c>
      <c r="E600" s="281" t="s">
        <v>972</v>
      </c>
      <c r="F600" s="282">
        <v>48080</v>
      </c>
      <c r="G600" s="283" t="s">
        <v>1516</v>
      </c>
      <c r="H600" s="285">
        <v>1613</v>
      </c>
      <c r="I600" s="284">
        <v>1051.9000000000001</v>
      </c>
      <c r="J600" s="284">
        <v>1696710.91</v>
      </c>
      <c r="K600" s="283" t="s">
        <v>103</v>
      </c>
      <c r="L600" s="287">
        <v>6.1000000000000004E-3</v>
      </c>
    </row>
    <row r="601" spans="1:12" ht="15.75" thickBot="1" x14ac:dyDescent="0.3">
      <c r="A601" s="286" t="s">
        <v>127</v>
      </c>
      <c r="B601" s="281" t="s">
        <v>230</v>
      </c>
      <c r="C601" s="281" t="s">
        <v>108</v>
      </c>
      <c r="D601" s="138" t="s">
        <v>256</v>
      </c>
      <c r="E601" s="281" t="s">
        <v>595</v>
      </c>
      <c r="F601" s="282">
        <v>48080</v>
      </c>
      <c r="G601" s="283" t="s">
        <v>1516</v>
      </c>
      <c r="H601" s="283">
        <v>483</v>
      </c>
      <c r="I601" s="284">
        <v>1050.55</v>
      </c>
      <c r="J601" s="284">
        <v>507414.67</v>
      </c>
      <c r="K601" s="283" t="s">
        <v>103</v>
      </c>
      <c r="L601" s="287">
        <v>1.8E-3</v>
      </c>
    </row>
    <row r="602" spans="1:12" ht="15.75" thickBot="1" x14ac:dyDescent="0.3">
      <c r="A602" s="286" t="s">
        <v>127</v>
      </c>
      <c r="B602" s="281" t="s">
        <v>230</v>
      </c>
      <c r="C602" s="281" t="s">
        <v>350</v>
      </c>
      <c r="D602" s="138" t="s">
        <v>220</v>
      </c>
      <c r="E602" s="281" t="s">
        <v>618</v>
      </c>
      <c r="F602" s="282">
        <v>48080</v>
      </c>
      <c r="G602" s="283" t="s">
        <v>1516</v>
      </c>
      <c r="H602" s="285">
        <v>1822</v>
      </c>
      <c r="I602" s="284">
        <v>1051.9000000000001</v>
      </c>
      <c r="J602" s="284">
        <v>1916557.52</v>
      </c>
      <c r="K602" s="283" t="s">
        <v>103</v>
      </c>
      <c r="L602" s="287">
        <v>7.7000000000000002E-3</v>
      </c>
    </row>
    <row r="603" spans="1:12" ht="15.75" thickBot="1" x14ac:dyDescent="0.3">
      <c r="A603" s="286" t="s">
        <v>127</v>
      </c>
      <c r="B603" s="281" t="s">
        <v>230</v>
      </c>
      <c r="C603" s="281" t="s">
        <v>350</v>
      </c>
      <c r="D603" s="138" t="s">
        <v>256</v>
      </c>
      <c r="E603" s="281" t="s">
        <v>619</v>
      </c>
      <c r="F603" s="282">
        <v>48080</v>
      </c>
      <c r="G603" s="283" t="s">
        <v>1516</v>
      </c>
      <c r="H603" s="285">
        <v>1447</v>
      </c>
      <c r="I603" s="284">
        <v>1050.55</v>
      </c>
      <c r="J603" s="284">
        <v>1520142.92</v>
      </c>
      <c r="K603" s="283" t="s">
        <v>103</v>
      </c>
      <c r="L603" s="287">
        <v>6.1000000000000004E-3</v>
      </c>
    </row>
    <row r="604" spans="1:12" ht="15.75" thickBot="1" x14ac:dyDescent="0.3">
      <c r="A604" s="286" t="s">
        <v>127</v>
      </c>
      <c r="B604" s="281" t="s">
        <v>230</v>
      </c>
      <c r="C604" s="281" t="s">
        <v>1064</v>
      </c>
      <c r="D604" s="138" t="s">
        <v>220</v>
      </c>
      <c r="E604" s="281" t="s">
        <v>1176</v>
      </c>
      <c r="F604" s="282">
        <v>48080</v>
      </c>
      <c r="G604" s="283" t="s">
        <v>1516</v>
      </c>
      <c r="H604" s="285">
        <v>1055</v>
      </c>
      <c r="I604" s="284">
        <v>1051.9000000000001</v>
      </c>
      <c r="J604" s="284">
        <v>1109752.02</v>
      </c>
      <c r="K604" s="283" t="s">
        <v>103</v>
      </c>
      <c r="L604" s="287">
        <v>2.64E-2</v>
      </c>
    </row>
    <row r="605" spans="1:12" ht="15.75" thickBot="1" x14ac:dyDescent="0.3">
      <c r="A605" s="286" t="s">
        <v>127</v>
      </c>
      <c r="B605" s="281" t="s">
        <v>1308</v>
      </c>
      <c r="C605" s="281" t="s">
        <v>1294</v>
      </c>
      <c r="D605" s="138" t="s">
        <v>1309</v>
      </c>
      <c r="E605" s="281" t="s">
        <v>165</v>
      </c>
      <c r="F605" s="282">
        <v>50510</v>
      </c>
      <c r="G605" s="283" t="s">
        <v>1737</v>
      </c>
      <c r="H605" s="283">
        <v>576</v>
      </c>
      <c r="I605" s="284">
        <v>1085.1400000000001</v>
      </c>
      <c r="J605" s="284">
        <v>625039.67000000004</v>
      </c>
      <c r="K605" s="283" t="s">
        <v>103</v>
      </c>
      <c r="L605" s="287">
        <v>8.5000000000000006E-3</v>
      </c>
    </row>
    <row r="606" spans="1:12" ht="15.75" thickBot="1" x14ac:dyDescent="0.3">
      <c r="A606" s="286" t="s">
        <v>127</v>
      </c>
      <c r="B606" s="281" t="s">
        <v>1310</v>
      </c>
      <c r="C606" s="281" t="s">
        <v>1294</v>
      </c>
      <c r="D606" s="138" t="s">
        <v>1311</v>
      </c>
      <c r="E606" s="281" t="s">
        <v>165</v>
      </c>
      <c r="F606" s="282">
        <v>51028</v>
      </c>
      <c r="G606" s="283" t="s">
        <v>1628</v>
      </c>
      <c r="H606" s="285">
        <v>2250</v>
      </c>
      <c r="I606" s="284">
        <v>934.18</v>
      </c>
      <c r="J606" s="284">
        <v>2101909.86</v>
      </c>
      <c r="K606" s="283" t="s">
        <v>103</v>
      </c>
      <c r="L606" s="287">
        <v>2.87E-2</v>
      </c>
    </row>
    <row r="607" spans="1:12" ht="15.75" thickBot="1" x14ac:dyDescent="0.3">
      <c r="A607" s="286" t="s">
        <v>127</v>
      </c>
      <c r="B607" s="281" t="s">
        <v>415</v>
      </c>
      <c r="C607" s="281" t="s">
        <v>453</v>
      </c>
      <c r="D607" s="138" t="s">
        <v>342</v>
      </c>
      <c r="E607" s="281" t="s">
        <v>582</v>
      </c>
      <c r="F607" s="282">
        <v>46541</v>
      </c>
      <c r="G607" s="283" t="s">
        <v>1738</v>
      </c>
      <c r="H607" s="283">
        <v>134</v>
      </c>
      <c r="I607" s="284">
        <v>766.01</v>
      </c>
      <c r="J607" s="284">
        <v>102645.04</v>
      </c>
      <c r="K607" s="283" t="s">
        <v>103</v>
      </c>
      <c r="L607" s="287">
        <v>2.4299999999999999E-2</v>
      </c>
    </row>
    <row r="608" spans="1:12" ht="15.75" thickBot="1" x14ac:dyDescent="0.3">
      <c r="A608" s="286" t="s">
        <v>127</v>
      </c>
      <c r="B608" s="281" t="s">
        <v>415</v>
      </c>
      <c r="C608" s="281" t="s">
        <v>920</v>
      </c>
      <c r="D608" s="138" t="s">
        <v>342</v>
      </c>
      <c r="E608" s="281" t="s">
        <v>1025</v>
      </c>
      <c r="F608" s="282">
        <v>46541</v>
      </c>
      <c r="G608" s="283" t="s">
        <v>1738</v>
      </c>
      <c r="H608" s="283">
        <v>847</v>
      </c>
      <c r="I608" s="284">
        <v>766.01</v>
      </c>
      <c r="J608" s="284">
        <v>648808.56000000006</v>
      </c>
      <c r="K608" s="283" t="s">
        <v>103</v>
      </c>
      <c r="L608" s="287">
        <v>5.3E-3</v>
      </c>
    </row>
    <row r="609" spans="1:12" ht="15.75" thickBot="1" x14ac:dyDescent="0.3">
      <c r="A609" s="286" t="s">
        <v>127</v>
      </c>
      <c r="B609" s="281" t="s">
        <v>415</v>
      </c>
      <c r="C609" s="281" t="s">
        <v>998</v>
      </c>
      <c r="D609" s="138" t="s">
        <v>342</v>
      </c>
      <c r="E609" s="281" t="s">
        <v>1282</v>
      </c>
      <c r="F609" s="282">
        <v>46541</v>
      </c>
      <c r="G609" s="283" t="s">
        <v>1738</v>
      </c>
      <c r="H609" s="283">
        <v>289</v>
      </c>
      <c r="I609" s="284">
        <v>766.01</v>
      </c>
      <c r="J609" s="284">
        <v>221376.24</v>
      </c>
      <c r="K609" s="283" t="s">
        <v>103</v>
      </c>
      <c r="L609" s="287">
        <v>4.5999999999999999E-3</v>
      </c>
    </row>
    <row r="610" spans="1:12" ht="15.75" thickBot="1" x14ac:dyDescent="0.3">
      <c r="A610" s="286" t="s">
        <v>127</v>
      </c>
      <c r="B610" s="281" t="s">
        <v>415</v>
      </c>
      <c r="C610" s="281" t="s">
        <v>100</v>
      </c>
      <c r="D610" s="138" t="s">
        <v>342</v>
      </c>
      <c r="E610" s="281" t="s">
        <v>1026</v>
      </c>
      <c r="F610" s="282">
        <v>46541</v>
      </c>
      <c r="G610" s="283" t="s">
        <v>1738</v>
      </c>
      <c r="H610" s="285">
        <v>3948</v>
      </c>
      <c r="I610" s="284">
        <v>766.01</v>
      </c>
      <c r="J610" s="284">
        <v>3024198.59</v>
      </c>
      <c r="K610" s="283" t="s">
        <v>103</v>
      </c>
      <c r="L610" s="287">
        <v>6.0000000000000001E-3</v>
      </c>
    </row>
    <row r="611" spans="1:12" ht="15.75" thickBot="1" x14ac:dyDescent="0.3">
      <c r="A611" s="286" t="s">
        <v>127</v>
      </c>
      <c r="B611" s="281" t="s">
        <v>415</v>
      </c>
      <c r="C611" s="281" t="s">
        <v>108</v>
      </c>
      <c r="D611" s="138" t="s">
        <v>342</v>
      </c>
      <c r="E611" s="281" t="s">
        <v>1027</v>
      </c>
      <c r="F611" s="282">
        <v>46541</v>
      </c>
      <c r="G611" s="283" t="s">
        <v>1738</v>
      </c>
      <c r="H611" s="285">
        <v>4745</v>
      </c>
      <c r="I611" s="284">
        <v>766.01</v>
      </c>
      <c r="J611" s="284">
        <v>3634706.76</v>
      </c>
      <c r="K611" s="283" t="s">
        <v>103</v>
      </c>
      <c r="L611" s="287">
        <v>1.3100000000000001E-2</v>
      </c>
    </row>
    <row r="612" spans="1:12" ht="15.75" thickBot="1" x14ac:dyDescent="0.3">
      <c r="A612" s="286" t="s">
        <v>127</v>
      </c>
      <c r="B612" s="281" t="s">
        <v>415</v>
      </c>
      <c r="C612" s="281" t="s">
        <v>350</v>
      </c>
      <c r="D612" s="138" t="s">
        <v>342</v>
      </c>
      <c r="E612" s="281" t="s">
        <v>1028</v>
      </c>
      <c r="F612" s="282">
        <v>46541</v>
      </c>
      <c r="G612" s="283" t="s">
        <v>1738</v>
      </c>
      <c r="H612" s="285">
        <v>4766</v>
      </c>
      <c r="I612" s="284">
        <v>766.01</v>
      </c>
      <c r="J612" s="284">
        <v>3650792.92</v>
      </c>
      <c r="K612" s="283" t="s">
        <v>103</v>
      </c>
      <c r="L612" s="287">
        <v>1.46E-2</v>
      </c>
    </row>
    <row r="613" spans="1:12" ht="15.75" thickBot="1" x14ac:dyDescent="0.3">
      <c r="A613" s="286" t="s">
        <v>127</v>
      </c>
      <c r="B613" s="281" t="s">
        <v>415</v>
      </c>
      <c r="C613" s="281" t="s">
        <v>999</v>
      </c>
      <c r="D613" s="138" t="s">
        <v>342</v>
      </c>
      <c r="E613" s="281" t="s">
        <v>1151</v>
      </c>
      <c r="F613" s="282">
        <v>46541</v>
      </c>
      <c r="G613" s="283" t="s">
        <v>1738</v>
      </c>
      <c r="H613" s="283">
        <v>180</v>
      </c>
      <c r="I613" s="284">
        <v>766.01</v>
      </c>
      <c r="J613" s="284">
        <v>137881.39000000001</v>
      </c>
      <c r="K613" s="283" t="s">
        <v>103</v>
      </c>
      <c r="L613" s="287">
        <v>4.3E-3</v>
      </c>
    </row>
    <row r="614" spans="1:12" ht="15.75" thickBot="1" x14ac:dyDescent="0.3">
      <c r="A614" s="286" t="s">
        <v>127</v>
      </c>
      <c r="B614" s="281" t="s">
        <v>491</v>
      </c>
      <c r="C614" s="281" t="s">
        <v>245</v>
      </c>
      <c r="D614" s="138" t="s">
        <v>398</v>
      </c>
      <c r="E614" s="281" t="s">
        <v>625</v>
      </c>
      <c r="F614" s="282">
        <v>48441</v>
      </c>
      <c r="G614" s="283" t="s">
        <v>1739</v>
      </c>
      <c r="H614" s="283">
        <v>510</v>
      </c>
      <c r="I614" s="284">
        <v>1124.77</v>
      </c>
      <c r="J614" s="284">
        <v>573631.97</v>
      </c>
      <c r="K614" s="283" t="s">
        <v>103</v>
      </c>
      <c r="L614" s="287">
        <v>4.6800000000000001E-2</v>
      </c>
    </row>
    <row r="615" spans="1:12" ht="15.75" thickBot="1" x14ac:dyDescent="0.3">
      <c r="A615" s="286" t="s">
        <v>127</v>
      </c>
      <c r="B615" s="281" t="s">
        <v>491</v>
      </c>
      <c r="C615" s="281" t="s">
        <v>453</v>
      </c>
      <c r="D615" s="138" t="s">
        <v>723</v>
      </c>
      <c r="E615" s="281" t="s">
        <v>1177</v>
      </c>
      <c r="F615" s="282">
        <v>46614</v>
      </c>
      <c r="G615" s="283" t="s">
        <v>1740</v>
      </c>
      <c r="H615" s="283">
        <v>26</v>
      </c>
      <c r="I615" s="284">
        <v>1043.32</v>
      </c>
      <c r="J615" s="284">
        <v>27126.22</v>
      </c>
      <c r="K615" s="283" t="s">
        <v>103</v>
      </c>
      <c r="L615" s="287">
        <v>6.4000000000000003E-3</v>
      </c>
    </row>
    <row r="616" spans="1:12" ht="15.75" thickBot="1" x14ac:dyDescent="0.3">
      <c r="A616" s="286" t="s">
        <v>127</v>
      </c>
      <c r="B616" s="281" t="s">
        <v>491</v>
      </c>
      <c r="C616" s="281" t="s">
        <v>920</v>
      </c>
      <c r="D616" s="138" t="s">
        <v>398</v>
      </c>
      <c r="E616" s="281" t="s">
        <v>1535</v>
      </c>
      <c r="F616" s="282">
        <v>48441</v>
      </c>
      <c r="G616" s="283" t="s">
        <v>1739</v>
      </c>
      <c r="H616" s="285">
        <v>4249</v>
      </c>
      <c r="I616" s="284">
        <v>1124.77</v>
      </c>
      <c r="J616" s="284">
        <v>4779141.66</v>
      </c>
      <c r="K616" s="283" t="s">
        <v>103</v>
      </c>
      <c r="L616" s="287">
        <v>3.8899999999999997E-2</v>
      </c>
    </row>
    <row r="617" spans="1:12" ht="15.75" thickBot="1" x14ac:dyDescent="0.3">
      <c r="A617" s="286" t="s">
        <v>127</v>
      </c>
      <c r="B617" s="281" t="s">
        <v>491</v>
      </c>
      <c r="C617" s="281" t="s">
        <v>998</v>
      </c>
      <c r="D617" s="138" t="s">
        <v>398</v>
      </c>
      <c r="E617" s="281" t="s">
        <v>1293</v>
      </c>
      <c r="F617" s="282">
        <v>48441</v>
      </c>
      <c r="G617" s="283" t="s">
        <v>1739</v>
      </c>
      <c r="H617" s="285">
        <v>1213</v>
      </c>
      <c r="I617" s="284">
        <v>1124.77</v>
      </c>
      <c r="J617" s="284">
        <v>1364344.27</v>
      </c>
      <c r="K617" s="283" t="s">
        <v>103</v>
      </c>
      <c r="L617" s="287">
        <v>2.86E-2</v>
      </c>
    </row>
    <row r="618" spans="1:12" ht="15.75" thickBot="1" x14ac:dyDescent="0.3">
      <c r="A618" s="286" t="s">
        <v>127</v>
      </c>
      <c r="B618" s="281" t="s">
        <v>491</v>
      </c>
      <c r="C618" s="281" t="s">
        <v>100</v>
      </c>
      <c r="D618" s="138" t="s">
        <v>723</v>
      </c>
      <c r="E618" s="281" t="s">
        <v>724</v>
      </c>
      <c r="F618" s="282">
        <v>46614</v>
      </c>
      <c r="G618" s="283" t="s">
        <v>1740</v>
      </c>
      <c r="H618" s="285">
        <v>1397</v>
      </c>
      <c r="I618" s="284">
        <v>1043.32</v>
      </c>
      <c r="J618" s="284">
        <v>1457512.79</v>
      </c>
      <c r="K618" s="283" t="s">
        <v>103</v>
      </c>
      <c r="L618" s="287">
        <v>2.8999999999999998E-3</v>
      </c>
    </row>
    <row r="619" spans="1:12" ht="15.75" thickBot="1" x14ac:dyDescent="0.3">
      <c r="A619" s="286" t="s">
        <v>127</v>
      </c>
      <c r="B619" s="281" t="s">
        <v>491</v>
      </c>
      <c r="C619" s="281" t="s">
        <v>108</v>
      </c>
      <c r="D619" s="138" t="s">
        <v>723</v>
      </c>
      <c r="E619" s="281" t="s">
        <v>1077</v>
      </c>
      <c r="F619" s="282">
        <v>46614</v>
      </c>
      <c r="G619" s="283" t="s">
        <v>1740</v>
      </c>
      <c r="H619" s="283">
        <v>722</v>
      </c>
      <c r="I619" s="284">
        <v>1043.32</v>
      </c>
      <c r="J619" s="284">
        <v>753274.32</v>
      </c>
      <c r="K619" s="283" t="s">
        <v>103</v>
      </c>
      <c r="L619" s="287">
        <v>2.7000000000000001E-3</v>
      </c>
    </row>
    <row r="620" spans="1:12" ht="15.75" thickBot="1" x14ac:dyDescent="0.3">
      <c r="A620" s="286" t="s">
        <v>127</v>
      </c>
      <c r="B620" s="281" t="s">
        <v>491</v>
      </c>
      <c r="C620" s="281" t="s">
        <v>350</v>
      </c>
      <c r="D620" s="138" t="s">
        <v>723</v>
      </c>
      <c r="E620" s="281" t="s">
        <v>725</v>
      </c>
      <c r="F620" s="282">
        <v>46614</v>
      </c>
      <c r="G620" s="283" t="s">
        <v>1740</v>
      </c>
      <c r="H620" s="285">
        <v>1373</v>
      </c>
      <c r="I620" s="284">
        <v>1043.32</v>
      </c>
      <c r="J620" s="284">
        <v>1432473.2</v>
      </c>
      <c r="K620" s="283" t="s">
        <v>103</v>
      </c>
      <c r="L620" s="287">
        <v>5.7000000000000002E-3</v>
      </c>
    </row>
    <row r="621" spans="1:12" ht="15.75" thickBot="1" x14ac:dyDescent="0.3">
      <c r="A621" s="286" t="s">
        <v>127</v>
      </c>
      <c r="B621" s="281" t="s">
        <v>491</v>
      </c>
      <c r="C621" s="281" t="s">
        <v>1294</v>
      </c>
      <c r="D621" s="138" t="s">
        <v>1312</v>
      </c>
      <c r="E621" s="281" t="s">
        <v>165</v>
      </c>
      <c r="F621" s="282">
        <v>48990</v>
      </c>
      <c r="G621" s="283" t="s">
        <v>1546</v>
      </c>
      <c r="H621" s="285">
        <v>1245</v>
      </c>
      <c r="I621" s="284">
        <v>982.5</v>
      </c>
      <c r="J621" s="284">
        <v>1223210.26</v>
      </c>
      <c r="K621" s="283" t="s">
        <v>103</v>
      </c>
      <c r="L621" s="287">
        <v>1.67E-2</v>
      </c>
    </row>
    <row r="622" spans="1:12" ht="15.75" thickBot="1" x14ac:dyDescent="0.3">
      <c r="A622" s="286" t="s">
        <v>127</v>
      </c>
      <c r="B622" s="281" t="s">
        <v>491</v>
      </c>
      <c r="C622" s="281" t="s">
        <v>1294</v>
      </c>
      <c r="D622" s="138" t="s">
        <v>398</v>
      </c>
      <c r="E622" s="281" t="s">
        <v>165</v>
      </c>
      <c r="F622" s="282">
        <v>48441</v>
      </c>
      <c r="G622" s="283" t="s">
        <v>1739</v>
      </c>
      <c r="H622" s="283">
        <v>221</v>
      </c>
      <c r="I622" s="284">
        <v>1124.77</v>
      </c>
      <c r="J622" s="284">
        <v>248573.85</v>
      </c>
      <c r="K622" s="283" t="s">
        <v>103</v>
      </c>
      <c r="L622" s="287">
        <v>3.3999999999999998E-3</v>
      </c>
    </row>
    <row r="623" spans="1:12" ht="15.75" thickBot="1" x14ac:dyDescent="0.3">
      <c r="A623" s="286" t="s">
        <v>127</v>
      </c>
      <c r="B623" s="281" t="s">
        <v>491</v>
      </c>
      <c r="C623" s="281" t="s">
        <v>999</v>
      </c>
      <c r="D623" s="138" t="s">
        <v>398</v>
      </c>
      <c r="E623" s="281" t="s">
        <v>1536</v>
      </c>
      <c r="F623" s="282">
        <v>48441</v>
      </c>
      <c r="G623" s="283" t="s">
        <v>1739</v>
      </c>
      <c r="H623" s="283">
        <v>820</v>
      </c>
      <c r="I623" s="284">
        <v>1124.77</v>
      </c>
      <c r="J623" s="284">
        <v>922310.23</v>
      </c>
      <c r="K623" s="283" t="s">
        <v>103</v>
      </c>
      <c r="L623" s="287">
        <v>2.9000000000000001E-2</v>
      </c>
    </row>
    <row r="624" spans="1:12" ht="15.75" thickBot="1" x14ac:dyDescent="0.3">
      <c r="A624" s="286" t="s">
        <v>127</v>
      </c>
      <c r="B624" s="281" t="s">
        <v>1498</v>
      </c>
      <c r="C624" s="281" t="s">
        <v>350</v>
      </c>
      <c r="D624" s="138" t="s">
        <v>1499</v>
      </c>
      <c r="E624" s="281" t="s">
        <v>165</v>
      </c>
      <c r="F624" s="283" t="s">
        <v>103</v>
      </c>
      <c r="G624" s="283" t="s">
        <v>103</v>
      </c>
      <c r="H624" s="283">
        <v>840</v>
      </c>
      <c r="I624" s="284">
        <v>1029.46</v>
      </c>
      <c r="J624" s="284">
        <v>864746.21</v>
      </c>
      <c r="K624" s="283" t="s">
        <v>103</v>
      </c>
      <c r="L624" s="287">
        <v>3.5000000000000001E-3</v>
      </c>
    </row>
    <row r="625" spans="1:12" ht="15.75" thickBot="1" x14ac:dyDescent="0.3">
      <c r="A625" s="286" t="s">
        <v>127</v>
      </c>
      <c r="B625" s="281" t="s">
        <v>1410</v>
      </c>
      <c r="C625" s="281" t="s">
        <v>1294</v>
      </c>
      <c r="D625" s="138" t="s">
        <v>1378</v>
      </c>
      <c r="E625" s="281" t="s">
        <v>165</v>
      </c>
      <c r="F625" s="282">
        <v>49629</v>
      </c>
      <c r="G625" s="283" t="s">
        <v>103</v>
      </c>
      <c r="H625" s="283">
        <v>906</v>
      </c>
      <c r="I625" s="284">
        <v>1099.3699999999999</v>
      </c>
      <c r="J625" s="284">
        <v>996026.48</v>
      </c>
      <c r="K625" s="283" t="s">
        <v>103</v>
      </c>
      <c r="L625" s="287">
        <v>1.3599999999999999E-2</v>
      </c>
    </row>
    <row r="626" spans="1:12" ht="15.75" thickBot="1" x14ac:dyDescent="0.3">
      <c r="A626" s="286" t="s">
        <v>127</v>
      </c>
      <c r="B626" s="281" t="s">
        <v>483</v>
      </c>
      <c r="C626" s="281" t="s">
        <v>453</v>
      </c>
      <c r="D626" s="138" t="s">
        <v>484</v>
      </c>
      <c r="E626" s="281" t="s">
        <v>1178</v>
      </c>
      <c r="F626" s="282">
        <v>46716</v>
      </c>
      <c r="G626" s="283" t="s">
        <v>1538</v>
      </c>
      <c r="H626" s="283">
        <v>68</v>
      </c>
      <c r="I626" s="284">
        <v>749.1</v>
      </c>
      <c r="J626" s="284">
        <v>50938.58</v>
      </c>
      <c r="K626" s="283" t="s">
        <v>103</v>
      </c>
      <c r="L626" s="287">
        <v>1.2E-2</v>
      </c>
    </row>
    <row r="627" spans="1:12" ht="15.75" thickBot="1" x14ac:dyDescent="0.3">
      <c r="A627" s="286" t="s">
        <v>127</v>
      </c>
      <c r="B627" s="281" t="s">
        <v>483</v>
      </c>
      <c r="C627" s="281" t="s">
        <v>354</v>
      </c>
      <c r="D627" s="138" t="s">
        <v>484</v>
      </c>
      <c r="E627" s="281" t="s">
        <v>626</v>
      </c>
      <c r="F627" s="282">
        <v>46716</v>
      </c>
      <c r="G627" s="283" t="s">
        <v>1538</v>
      </c>
      <c r="H627" s="283">
        <v>173</v>
      </c>
      <c r="I627" s="284">
        <v>749.1</v>
      </c>
      <c r="J627" s="284">
        <v>129593.73</v>
      </c>
      <c r="K627" s="283" t="s">
        <v>103</v>
      </c>
      <c r="L627" s="287">
        <v>0.22700000000000001</v>
      </c>
    </row>
    <row r="628" spans="1:12" ht="15.75" thickBot="1" x14ac:dyDescent="0.3">
      <c r="A628" s="286" t="s">
        <v>127</v>
      </c>
      <c r="B628" s="281" t="s">
        <v>483</v>
      </c>
      <c r="C628" s="281" t="s">
        <v>998</v>
      </c>
      <c r="D628" s="138" t="s">
        <v>484</v>
      </c>
      <c r="E628" s="281" t="s">
        <v>165</v>
      </c>
      <c r="F628" s="282">
        <v>46716</v>
      </c>
      <c r="G628" s="283" t="s">
        <v>1538</v>
      </c>
      <c r="H628" s="283">
        <v>254</v>
      </c>
      <c r="I628" s="284">
        <v>749.1</v>
      </c>
      <c r="J628" s="284">
        <v>190270.57</v>
      </c>
      <c r="K628" s="283" t="s">
        <v>103</v>
      </c>
      <c r="L628" s="287">
        <v>4.0000000000000001E-3</v>
      </c>
    </row>
    <row r="629" spans="1:12" ht="15.75" thickBot="1" x14ac:dyDescent="0.3">
      <c r="A629" s="286" t="s">
        <v>127</v>
      </c>
      <c r="B629" s="281" t="s">
        <v>483</v>
      </c>
      <c r="C629" s="281" t="s">
        <v>100</v>
      </c>
      <c r="D629" s="138" t="s">
        <v>484</v>
      </c>
      <c r="E629" s="281" t="s">
        <v>1133</v>
      </c>
      <c r="F629" s="282">
        <v>46716</v>
      </c>
      <c r="G629" s="283" t="s">
        <v>1538</v>
      </c>
      <c r="H629" s="285">
        <v>2711</v>
      </c>
      <c r="I629" s="284">
        <v>749.1</v>
      </c>
      <c r="J629" s="284">
        <v>2030801.23</v>
      </c>
      <c r="K629" s="283" t="s">
        <v>103</v>
      </c>
      <c r="L629" s="287">
        <v>4.0000000000000001E-3</v>
      </c>
    </row>
    <row r="630" spans="1:12" ht="15.75" thickBot="1" x14ac:dyDescent="0.3">
      <c r="A630" s="286" t="s">
        <v>127</v>
      </c>
      <c r="B630" s="281" t="s">
        <v>483</v>
      </c>
      <c r="C630" s="281" t="s">
        <v>108</v>
      </c>
      <c r="D630" s="138" t="s">
        <v>484</v>
      </c>
      <c r="E630" s="281" t="s">
        <v>1134</v>
      </c>
      <c r="F630" s="282">
        <v>46716</v>
      </c>
      <c r="G630" s="283" t="s">
        <v>1538</v>
      </c>
      <c r="H630" s="285">
        <v>2977</v>
      </c>
      <c r="I630" s="284">
        <v>749.1</v>
      </c>
      <c r="J630" s="284">
        <v>2230060.9500000002</v>
      </c>
      <c r="K630" s="283" t="s">
        <v>103</v>
      </c>
      <c r="L630" s="287">
        <v>8.0999999999999996E-3</v>
      </c>
    </row>
    <row r="631" spans="1:12" ht="15.75" thickBot="1" x14ac:dyDescent="0.3">
      <c r="A631" s="286" t="s">
        <v>127</v>
      </c>
      <c r="B631" s="281" t="s">
        <v>483</v>
      </c>
      <c r="C631" s="281" t="s">
        <v>999</v>
      </c>
      <c r="D631" s="138" t="s">
        <v>484</v>
      </c>
      <c r="E631" s="281" t="s">
        <v>1152</v>
      </c>
      <c r="F631" s="282">
        <v>46716</v>
      </c>
      <c r="G631" s="283" t="s">
        <v>1538</v>
      </c>
      <c r="H631" s="283">
        <v>170</v>
      </c>
      <c r="I631" s="284">
        <v>749.1</v>
      </c>
      <c r="J631" s="284">
        <v>127346.44</v>
      </c>
      <c r="K631" s="283" t="s">
        <v>103</v>
      </c>
      <c r="L631" s="287">
        <v>4.0000000000000001E-3</v>
      </c>
    </row>
    <row r="632" spans="1:12" ht="15.75" thickBot="1" x14ac:dyDescent="0.3">
      <c r="A632" s="286" t="s">
        <v>127</v>
      </c>
      <c r="B632" s="281" t="s">
        <v>45</v>
      </c>
      <c r="C632" s="281" t="s">
        <v>453</v>
      </c>
      <c r="D632" s="138" t="s">
        <v>424</v>
      </c>
      <c r="E632" s="281" t="s">
        <v>629</v>
      </c>
      <c r="F632" s="282">
        <v>47192</v>
      </c>
      <c r="G632" s="283" t="s">
        <v>1621</v>
      </c>
      <c r="H632" s="283">
        <v>110</v>
      </c>
      <c r="I632" s="284">
        <v>798.53</v>
      </c>
      <c r="J632" s="284">
        <v>87838.04</v>
      </c>
      <c r="K632" s="283" t="s">
        <v>103</v>
      </c>
      <c r="L632" s="287">
        <v>2.0799999999999999E-2</v>
      </c>
    </row>
    <row r="633" spans="1:12" ht="15.75" thickBot="1" x14ac:dyDescent="0.3">
      <c r="A633" s="286" t="s">
        <v>127</v>
      </c>
      <c r="B633" s="281" t="s">
        <v>45</v>
      </c>
      <c r="C633" s="281" t="s">
        <v>998</v>
      </c>
      <c r="D633" s="138" t="s">
        <v>1484</v>
      </c>
      <c r="E633" s="281" t="s">
        <v>165</v>
      </c>
      <c r="F633" s="282">
        <v>47011</v>
      </c>
      <c r="G633" s="283" t="s">
        <v>1623</v>
      </c>
      <c r="H633" s="283">
        <v>684</v>
      </c>
      <c r="I633" s="284">
        <v>1205.8900000000001</v>
      </c>
      <c r="J633" s="284">
        <v>824828.2</v>
      </c>
      <c r="K633" s="283" t="s">
        <v>103</v>
      </c>
      <c r="L633" s="287">
        <v>1.7299999999999999E-2</v>
      </c>
    </row>
    <row r="634" spans="1:12" ht="15.75" thickBot="1" x14ac:dyDescent="0.3">
      <c r="A634" s="286" t="s">
        <v>127</v>
      </c>
      <c r="B634" s="281" t="s">
        <v>45</v>
      </c>
      <c r="C634" s="281" t="s">
        <v>100</v>
      </c>
      <c r="D634" s="138" t="s">
        <v>424</v>
      </c>
      <c r="E634" s="281" t="s">
        <v>1575</v>
      </c>
      <c r="F634" s="282">
        <v>47192</v>
      </c>
      <c r="G634" s="283" t="s">
        <v>1621</v>
      </c>
      <c r="H634" s="285">
        <v>1608</v>
      </c>
      <c r="I634" s="284">
        <v>798.53</v>
      </c>
      <c r="J634" s="284">
        <v>1284032.42</v>
      </c>
      <c r="K634" s="283" t="s">
        <v>103</v>
      </c>
      <c r="L634" s="287">
        <v>2.5999999999999999E-3</v>
      </c>
    </row>
    <row r="635" spans="1:12" ht="15.75" thickBot="1" x14ac:dyDescent="0.3">
      <c r="A635" s="286" t="s">
        <v>127</v>
      </c>
      <c r="B635" s="281" t="s">
        <v>45</v>
      </c>
      <c r="C635" s="281" t="s">
        <v>108</v>
      </c>
      <c r="D635" s="138" t="s">
        <v>424</v>
      </c>
      <c r="E635" s="281" t="s">
        <v>627</v>
      </c>
      <c r="F635" s="282">
        <v>47192</v>
      </c>
      <c r="G635" s="283" t="s">
        <v>1621</v>
      </c>
      <c r="H635" s="285">
        <v>1662</v>
      </c>
      <c r="I635" s="284">
        <v>798.53</v>
      </c>
      <c r="J635" s="284">
        <v>1327152.9099999999</v>
      </c>
      <c r="K635" s="283" t="s">
        <v>103</v>
      </c>
      <c r="L635" s="287">
        <v>4.7999999999999996E-3</v>
      </c>
    </row>
    <row r="636" spans="1:12" ht="15.75" thickBot="1" x14ac:dyDescent="0.3">
      <c r="A636" s="286" t="s">
        <v>127</v>
      </c>
      <c r="B636" s="281" t="s">
        <v>45</v>
      </c>
      <c r="C636" s="281" t="s">
        <v>1064</v>
      </c>
      <c r="D636" s="138" t="s">
        <v>424</v>
      </c>
      <c r="E636" s="281" t="s">
        <v>1179</v>
      </c>
      <c r="F636" s="282">
        <v>47192</v>
      </c>
      <c r="G636" s="283" t="s">
        <v>1621</v>
      </c>
      <c r="H636" s="283">
        <v>176</v>
      </c>
      <c r="I636" s="284">
        <v>798.53</v>
      </c>
      <c r="J636" s="284">
        <v>140540.85999999999</v>
      </c>
      <c r="K636" s="283" t="s">
        <v>103</v>
      </c>
      <c r="L636" s="287">
        <v>3.3E-3</v>
      </c>
    </row>
    <row r="637" spans="1:12" ht="15.75" thickBot="1" x14ac:dyDescent="0.3">
      <c r="A637" s="286" t="s">
        <v>127</v>
      </c>
      <c r="B637" s="281" t="s">
        <v>45</v>
      </c>
      <c r="C637" s="281" t="s">
        <v>999</v>
      </c>
      <c r="D637" s="138" t="s">
        <v>1484</v>
      </c>
      <c r="E637" s="281" t="s">
        <v>165</v>
      </c>
      <c r="F637" s="282">
        <v>47011</v>
      </c>
      <c r="G637" s="283" t="s">
        <v>1623</v>
      </c>
      <c r="H637" s="283">
        <v>463</v>
      </c>
      <c r="I637" s="284">
        <v>1205.8900000000001</v>
      </c>
      <c r="J637" s="284">
        <v>558326.68999999994</v>
      </c>
      <c r="K637" s="283" t="s">
        <v>103</v>
      </c>
      <c r="L637" s="287">
        <v>1.7600000000000001E-2</v>
      </c>
    </row>
    <row r="638" spans="1:12" ht="15.75" thickBot="1" x14ac:dyDescent="0.3">
      <c r="A638" s="286" t="s">
        <v>127</v>
      </c>
      <c r="B638" s="281" t="s">
        <v>737</v>
      </c>
      <c r="C638" s="281" t="s">
        <v>453</v>
      </c>
      <c r="D638" s="138" t="s">
        <v>1029</v>
      </c>
      <c r="E638" s="281" t="s">
        <v>1180</v>
      </c>
      <c r="F638" s="282">
        <v>46924</v>
      </c>
      <c r="G638" s="283" t="s">
        <v>1741</v>
      </c>
      <c r="H638" s="283">
        <v>23</v>
      </c>
      <c r="I638" s="284">
        <v>1047.6199999999999</v>
      </c>
      <c r="J638" s="284">
        <v>24095.37</v>
      </c>
      <c r="K638" s="283" t="s">
        <v>103</v>
      </c>
      <c r="L638" s="287">
        <v>5.7000000000000002E-3</v>
      </c>
    </row>
    <row r="639" spans="1:12" ht="15.75" thickBot="1" x14ac:dyDescent="0.3">
      <c r="A639" s="286" t="s">
        <v>127</v>
      </c>
      <c r="B639" s="281" t="s">
        <v>737</v>
      </c>
      <c r="C639" s="281" t="s">
        <v>920</v>
      </c>
      <c r="D639" s="138" t="s">
        <v>1029</v>
      </c>
      <c r="E639" s="281" t="s">
        <v>1030</v>
      </c>
      <c r="F639" s="282">
        <v>46924</v>
      </c>
      <c r="G639" s="283" t="s">
        <v>1741</v>
      </c>
      <c r="H639" s="283">
        <v>665</v>
      </c>
      <c r="I639" s="284">
        <v>1047.6199999999999</v>
      </c>
      <c r="J639" s="284">
        <v>696670.57</v>
      </c>
      <c r="K639" s="283" t="s">
        <v>103</v>
      </c>
      <c r="L639" s="287">
        <v>5.7000000000000002E-3</v>
      </c>
    </row>
    <row r="640" spans="1:12" ht="15.75" thickBot="1" x14ac:dyDescent="0.3">
      <c r="A640" s="286" t="s">
        <v>127</v>
      </c>
      <c r="B640" s="281" t="s">
        <v>737</v>
      </c>
      <c r="C640" s="281" t="s">
        <v>100</v>
      </c>
      <c r="D640" s="138" t="s">
        <v>1029</v>
      </c>
      <c r="E640" s="281" t="s">
        <v>1463</v>
      </c>
      <c r="F640" s="282">
        <v>46924</v>
      </c>
      <c r="G640" s="283" t="s">
        <v>1741</v>
      </c>
      <c r="H640" s="285">
        <v>2162</v>
      </c>
      <c r="I640" s="284">
        <v>1047.6199999999999</v>
      </c>
      <c r="J640" s="284">
        <v>2264965.06</v>
      </c>
      <c r="K640" s="283" t="s">
        <v>103</v>
      </c>
      <c r="L640" s="287">
        <v>4.4999999999999997E-3</v>
      </c>
    </row>
    <row r="641" spans="1:12" ht="15.75" thickBot="1" x14ac:dyDescent="0.3">
      <c r="A641" s="286" t="s">
        <v>127</v>
      </c>
      <c r="B641" s="281" t="s">
        <v>737</v>
      </c>
      <c r="C641" s="281" t="s">
        <v>108</v>
      </c>
      <c r="D641" s="138" t="s">
        <v>1029</v>
      </c>
      <c r="E641" s="281" t="s">
        <v>1576</v>
      </c>
      <c r="F641" s="282">
        <v>46924</v>
      </c>
      <c r="G641" s="283" t="s">
        <v>1741</v>
      </c>
      <c r="H641" s="285">
        <v>2491</v>
      </c>
      <c r="I641" s="284">
        <v>1047.6199999999999</v>
      </c>
      <c r="J641" s="284">
        <v>2609633.66</v>
      </c>
      <c r="K641" s="283" t="s">
        <v>103</v>
      </c>
      <c r="L641" s="287">
        <v>9.4000000000000004E-3</v>
      </c>
    </row>
    <row r="642" spans="1:12" ht="15.75" thickBot="1" x14ac:dyDescent="0.3">
      <c r="A642" s="286" t="s">
        <v>127</v>
      </c>
      <c r="B642" s="281" t="s">
        <v>737</v>
      </c>
      <c r="C642" s="281" t="s">
        <v>350</v>
      </c>
      <c r="D642" s="138" t="s">
        <v>427</v>
      </c>
      <c r="E642" s="281" t="s">
        <v>632</v>
      </c>
      <c r="F642" s="282">
        <v>48470</v>
      </c>
      <c r="G642" s="283" t="s">
        <v>1742</v>
      </c>
      <c r="H642" s="285">
        <v>3809</v>
      </c>
      <c r="I642" s="284">
        <v>1055.7</v>
      </c>
      <c r="J642" s="284">
        <v>4021161.85</v>
      </c>
      <c r="K642" s="283" t="s">
        <v>103</v>
      </c>
      <c r="L642" s="287">
        <v>1.61E-2</v>
      </c>
    </row>
    <row r="643" spans="1:12" ht="15.75" thickBot="1" x14ac:dyDescent="0.3">
      <c r="A643" s="286" t="s">
        <v>127</v>
      </c>
      <c r="B643" s="281" t="s">
        <v>1313</v>
      </c>
      <c r="C643" s="281" t="s">
        <v>1294</v>
      </c>
      <c r="D643" s="138" t="s">
        <v>1314</v>
      </c>
      <c r="E643" s="281" t="s">
        <v>165</v>
      </c>
      <c r="F643" s="282">
        <v>47618</v>
      </c>
      <c r="G643" s="283" t="s">
        <v>1743</v>
      </c>
      <c r="H643" s="283">
        <v>577</v>
      </c>
      <c r="I643" s="284">
        <v>1210.19</v>
      </c>
      <c r="J643" s="284">
        <v>698281.23</v>
      </c>
      <c r="K643" s="283" t="s">
        <v>103</v>
      </c>
      <c r="L643" s="287">
        <v>9.4999999999999998E-3</v>
      </c>
    </row>
    <row r="644" spans="1:12" ht="15.75" thickBot="1" x14ac:dyDescent="0.3">
      <c r="A644" s="286" t="s">
        <v>127</v>
      </c>
      <c r="B644" s="281" t="s">
        <v>43</v>
      </c>
      <c r="C644" s="281" t="s">
        <v>245</v>
      </c>
      <c r="D644" s="138" t="s">
        <v>44</v>
      </c>
      <c r="E644" s="281" t="s">
        <v>633</v>
      </c>
      <c r="F644" s="282">
        <v>48745</v>
      </c>
      <c r="G644" s="283" t="s">
        <v>1633</v>
      </c>
      <c r="H644" s="283">
        <v>210</v>
      </c>
      <c r="I644" s="284">
        <v>1048.56</v>
      </c>
      <c r="J644" s="284">
        <v>220196.93</v>
      </c>
      <c r="K644" s="283" t="s">
        <v>103</v>
      </c>
      <c r="L644" s="287">
        <v>1.7999999999999999E-2</v>
      </c>
    </row>
    <row r="645" spans="1:12" ht="15.75" thickBot="1" x14ac:dyDescent="0.3">
      <c r="A645" s="286" t="s">
        <v>127</v>
      </c>
      <c r="B645" s="281" t="s">
        <v>1315</v>
      </c>
      <c r="C645" s="281" t="s">
        <v>1294</v>
      </c>
      <c r="D645" s="138" t="s">
        <v>1316</v>
      </c>
      <c r="E645" s="281" t="s">
        <v>1744</v>
      </c>
      <c r="F645" s="282">
        <v>50754</v>
      </c>
      <c r="G645" s="283" t="s">
        <v>1630</v>
      </c>
      <c r="H645" s="283">
        <v>730</v>
      </c>
      <c r="I645" s="284">
        <v>980.81</v>
      </c>
      <c r="J645" s="284">
        <v>715990.22</v>
      </c>
      <c r="K645" s="283" t="s">
        <v>103</v>
      </c>
      <c r="L645" s="287">
        <v>9.7999999999999997E-3</v>
      </c>
    </row>
    <row r="646" spans="1:12" ht="15.75" thickBot="1" x14ac:dyDescent="0.3">
      <c r="A646" s="286" t="s">
        <v>127</v>
      </c>
      <c r="B646" s="281" t="s">
        <v>1315</v>
      </c>
      <c r="C646" s="281" t="s">
        <v>999</v>
      </c>
      <c r="D646" s="138" t="s">
        <v>1316</v>
      </c>
      <c r="E646" s="281" t="s">
        <v>1745</v>
      </c>
      <c r="F646" s="282">
        <v>50754</v>
      </c>
      <c r="G646" s="283" t="s">
        <v>1630</v>
      </c>
      <c r="H646" s="283">
        <v>770</v>
      </c>
      <c r="I646" s="284">
        <v>980.81</v>
      </c>
      <c r="J646" s="284">
        <v>755222.56</v>
      </c>
      <c r="K646" s="283" t="s">
        <v>103</v>
      </c>
      <c r="L646" s="287">
        <v>2.3800000000000002E-2</v>
      </c>
    </row>
    <row r="647" spans="1:12" ht="15.75" thickBot="1" x14ac:dyDescent="0.3">
      <c r="A647" s="286" t="s">
        <v>127</v>
      </c>
      <c r="B647" s="281" t="s">
        <v>1317</v>
      </c>
      <c r="C647" s="281" t="s">
        <v>1294</v>
      </c>
      <c r="D647" s="138" t="s">
        <v>1318</v>
      </c>
      <c r="E647" s="281" t="s">
        <v>165</v>
      </c>
      <c r="F647" s="282">
        <v>49933</v>
      </c>
      <c r="G647" s="283" t="s">
        <v>1746</v>
      </c>
      <c r="H647" s="285">
        <v>1427</v>
      </c>
      <c r="I647" s="284">
        <v>963.9</v>
      </c>
      <c r="J647" s="284">
        <v>1375481.36</v>
      </c>
      <c r="K647" s="283" t="s">
        <v>103</v>
      </c>
      <c r="L647" s="287">
        <v>1.8800000000000001E-2</v>
      </c>
    </row>
    <row r="648" spans="1:12" ht="15.75" thickBot="1" x14ac:dyDescent="0.3">
      <c r="A648" s="286" t="s">
        <v>127</v>
      </c>
      <c r="B648" s="281" t="s">
        <v>1317</v>
      </c>
      <c r="C648" s="281" t="s">
        <v>1294</v>
      </c>
      <c r="D648" s="138" t="s">
        <v>1319</v>
      </c>
      <c r="E648" s="281" t="s">
        <v>165</v>
      </c>
      <c r="F648" s="282">
        <v>49567</v>
      </c>
      <c r="G648" s="283" t="s">
        <v>1747</v>
      </c>
      <c r="H648" s="283">
        <v>685</v>
      </c>
      <c r="I648" s="284">
        <v>996.67</v>
      </c>
      <c r="J648" s="284">
        <v>682719.75</v>
      </c>
      <c r="K648" s="283" t="s">
        <v>103</v>
      </c>
      <c r="L648" s="287">
        <v>9.2999999999999992E-3</v>
      </c>
    </row>
    <row r="649" spans="1:12" ht="15.75" thickBot="1" x14ac:dyDescent="0.3">
      <c r="A649" s="286" t="s">
        <v>127</v>
      </c>
      <c r="B649" s="281" t="s">
        <v>1317</v>
      </c>
      <c r="C649" s="281" t="s">
        <v>1294</v>
      </c>
      <c r="D649" s="138" t="s">
        <v>1320</v>
      </c>
      <c r="E649" s="281" t="s">
        <v>165</v>
      </c>
      <c r="F649" s="282">
        <v>50663</v>
      </c>
      <c r="G649" s="283" t="s">
        <v>1748</v>
      </c>
      <c r="H649" s="283">
        <v>444</v>
      </c>
      <c r="I649" s="284">
        <v>991.3</v>
      </c>
      <c r="J649" s="284">
        <v>440137.91</v>
      </c>
      <c r="K649" s="283" t="s">
        <v>103</v>
      </c>
      <c r="L649" s="287">
        <v>6.0000000000000001E-3</v>
      </c>
    </row>
    <row r="650" spans="1:12" ht="15.75" thickBot="1" x14ac:dyDescent="0.3">
      <c r="A650" s="286" t="s">
        <v>127</v>
      </c>
      <c r="B650" s="281" t="s">
        <v>1243</v>
      </c>
      <c r="C650" s="281" t="s">
        <v>245</v>
      </c>
      <c r="D650" s="138" t="s">
        <v>227</v>
      </c>
      <c r="E650" s="281" t="s">
        <v>634</v>
      </c>
      <c r="F650" s="282">
        <v>48106</v>
      </c>
      <c r="G650" s="283" t="s">
        <v>1749</v>
      </c>
      <c r="H650" s="283">
        <v>237</v>
      </c>
      <c r="I650" s="284">
        <v>1046.92</v>
      </c>
      <c r="J650" s="284">
        <v>248120.05</v>
      </c>
      <c r="K650" s="283" t="s">
        <v>103</v>
      </c>
      <c r="L650" s="287">
        <v>2.0199999999999999E-2</v>
      </c>
    </row>
    <row r="651" spans="1:12" ht="15.75" thickBot="1" x14ac:dyDescent="0.3">
      <c r="A651" s="286" t="s">
        <v>127</v>
      </c>
      <c r="B651" s="281" t="s">
        <v>1243</v>
      </c>
      <c r="C651" s="281" t="s">
        <v>453</v>
      </c>
      <c r="D651" s="138" t="s">
        <v>991</v>
      </c>
      <c r="E651" s="281" t="s">
        <v>165</v>
      </c>
      <c r="F651" s="282">
        <v>46482</v>
      </c>
      <c r="G651" s="283" t="s">
        <v>103</v>
      </c>
      <c r="H651" s="283">
        <v>50</v>
      </c>
      <c r="I651" s="284">
        <v>963</v>
      </c>
      <c r="J651" s="284">
        <v>48149.94</v>
      </c>
      <c r="K651" s="283" t="s">
        <v>103</v>
      </c>
      <c r="L651" s="287">
        <v>1.14E-2</v>
      </c>
    </row>
    <row r="652" spans="1:12" ht="15.75" thickBot="1" x14ac:dyDescent="0.3">
      <c r="A652" s="286" t="s">
        <v>127</v>
      </c>
      <c r="B652" s="281" t="s">
        <v>1243</v>
      </c>
      <c r="C652" s="281" t="s">
        <v>920</v>
      </c>
      <c r="D652" s="138" t="s">
        <v>991</v>
      </c>
      <c r="E652" s="281" t="s">
        <v>165</v>
      </c>
      <c r="F652" s="282">
        <v>46482</v>
      </c>
      <c r="G652" s="283" t="s">
        <v>103</v>
      </c>
      <c r="H652" s="283">
        <v>310</v>
      </c>
      <c r="I652" s="284">
        <v>963</v>
      </c>
      <c r="J652" s="284">
        <v>298529.62</v>
      </c>
      <c r="K652" s="283" t="s">
        <v>103</v>
      </c>
      <c r="L652" s="287">
        <v>2.3999999999999998E-3</v>
      </c>
    </row>
    <row r="653" spans="1:12" ht="15.75" thickBot="1" x14ac:dyDescent="0.3">
      <c r="A653" s="286" t="s">
        <v>127</v>
      </c>
      <c r="B653" s="281" t="s">
        <v>1243</v>
      </c>
      <c r="C653" s="281" t="s">
        <v>920</v>
      </c>
      <c r="D653" s="138" t="s">
        <v>227</v>
      </c>
      <c r="E653" s="281" t="s">
        <v>936</v>
      </c>
      <c r="F653" s="282">
        <v>48106</v>
      </c>
      <c r="G653" s="283" t="s">
        <v>1749</v>
      </c>
      <c r="H653" s="283">
        <v>229</v>
      </c>
      <c r="I653" s="284">
        <v>1046.92</v>
      </c>
      <c r="J653" s="284">
        <v>239744.69</v>
      </c>
      <c r="K653" s="283" t="s">
        <v>103</v>
      </c>
      <c r="L653" s="287">
        <v>2E-3</v>
      </c>
    </row>
    <row r="654" spans="1:12" ht="15.75" thickBot="1" x14ac:dyDescent="0.3">
      <c r="A654" s="286" t="s">
        <v>127</v>
      </c>
      <c r="B654" s="281" t="s">
        <v>1243</v>
      </c>
      <c r="C654" s="281" t="s">
        <v>998</v>
      </c>
      <c r="D654" s="138" t="s">
        <v>227</v>
      </c>
      <c r="E654" s="281" t="s">
        <v>165</v>
      </c>
      <c r="F654" s="282">
        <v>48106</v>
      </c>
      <c r="G654" s="283" t="s">
        <v>1749</v>
      </c>
      <c r="H654" s="283">
        <v>155</v>
      </c>
      <c r="I654" s="284">
        <v>1046.92</v>
      </c>
      <c r="J654" s="284">
        <v>162272.60999999999</v>
      </c>
      <c r="K654" s="283" t="s">
        <v>103</v>
      </c>
      <c r="L654" s="287">
        <v>3.3999999999999998E-3</v>
      </c>
    </row>
    <row r="655" spans="1:12" ht="15.75" thickBot="1" x14ac:dyDescent="0.3">
      <c r="A655" s="286" t="s">
        <v>127</v>
      </c>
      <c r="B655" s="281" t="s">
        <v>1243</v>
      </c>
      <c r="C655" s="281" t="s">
        <v>100</v>
      </c>
      <c r="D655" s="138" t="s">
        <v>991</v>
      </c>
      <c r="E655" s="281" t="s">
        <v>165</v>
      </c>
      <c r="F655" s="282">
        <v>46482</v>
      </c>
      <c r="G655" s="283" t="s">
        <v>103</v>
      </c>
      <c r="H655" s="285">
        <v>1590</v>
      </c>
      <c r="I655" s="284">
        <v>963</v>
      </c>
      <c r="J655" s="284">
        <v>1531168.03</v>
      </c>
      <c r="K655" s="283" t="s">
        <v>103</v>
      </c>
      <c r="L655" s="287">
        <v>3.0000000000000001E-3</v>
      </c>
    </row>
    <row r="656" spans="1:12" ht="15.75" thickBot="1" x14ac:dyDescent="0.3">
      <c r="A656" s="286" t="s">
        <v>127</v>
      </c>
      <c r="B656" s="281" t="s">
        <v>1243</v>
      </c>
      <c r="C656" s="281" t="s">
        <v>108</v>
      </c>
      <c r="D656" s="138" t="s">
        <v>991</v>
      </c>
      <c r="E656" s="281" t="s">
        <v>165</v>
      </c>
      <c r="F656" s="282">
        <v>46482</v>
      </c>
      <c r="G656" s="283" t="s">
        <v>103</v>
      </c>
      <c r="H656" s="285">
        <v>1910</v>
      </c>
      <c r="I656" s="284">
        <v>963</v>
      </c>
      <c r="J656" s="284">
        <v>1839327.64</v>
      </c>
      <c r="K656" s="283" t="s">
        <v>103</v>
      </c>
      <c r="L656" s="287">
        <v>6.6E-3</v>
      </c>
    </row>
    <row r="657" spans="1:12" ht="15.75" thickBot="1" x14ac:dyDescent="0.3">
      <c r="A657" s="286" t="s">
        <v>127</v>
      </c>
      <c r="B657" s="281" t="s">
        <v>1243</v>
      </c>
      <c r="C657" s="281" t="s">
        <v>350</v>
      </c>
      <c r="D657" s="138" t="s">
        <v>7</v>
      </c>
      <c r="E657" s="281" t="s">
        <v>635</v>
      </c>
      <c r="F657" s="282">
        <v>46595</v>
      </c>
      <c r="G657" s="283" t="s">
        <v>1750</v>
      </c>
      <c r="H657" s="285">
        <v>2016</v>
      </c>
      <c r="I657" s="284">
        <v>991.67</v>
      </c>
      <c r="J657" s="284">
        <v>1999200.21</v>
      </c>
      <c r="K657" s="283" t="s">
        <v>103</v>
      </c>
      <c r="L657" s="287">
        <v>8.0000000000000002E-3</v>
      </c>
    </row>
    <row r="658" spans="1:12" ht="15.75" thickBot="1" x14ac:dyDescent="0.3">
      <c r="A658" s="286" t="s">
        <v>127</v>
      </c>
      <c r="B658" s="281" t="s">
        <v>1243</v>
      </c>
      <c r="C658" s="281" t="s">
        <v>999</v>
      </c>
      <c r="D658" s="138" t="s">
        <v>227</v>
      </c>
      <c r="E658" s="281" t="s">
        <v>165</v>
      </c>
      <c r="F658" s="282">
        <v>48106</v>
      </c>
      <c r="G658" s="283" t="s">
        <v>1749</v>
      </c>
      <c r="H658" s="283">
        <v>117</v>
      </c>
      <c r="I658" s="284">
        <v>1046.92</v>
      </c>
      <c r="J658" s="284">
        <v>122489.65</v>
      </c>
      <c r="K658" s="283" t="s">
        <v>103</v>
      </c>
      <c r="L658" s="287">
        <v>3.8999999999999998E-3</v>
      </c>
    </row>
    <row r="659" spans="1:12" ht="15.75" thickBot="1" x14ac:dyDescent="0.3">
      <c r="A659" s="286" t="s">
        <v>127</v>
      </c>
      <c r="B659" s="281" t="s">
        <v>498</v>
      </c>
      <c r="C659" s="281" t="s">
        <v>920</v>
      </c>
      <c r="D659" s="138" t="s">
        <v>499</v>
      </c>
      <c r="E659" s="281" t="s">
        <v>931</v>
      </c>
      <c r="F659" s="282">
        <v>46310</v>
      </c>
      <c r="G659" s="283" t="s">
        <v>1720</v>
      </c>
      <c r="H659" s="283">
        <v>340</v>
      </c>
      <c r="I659" s="284">
        <v>1004.35</v>
      </c>
      <c r="J659" s="284">
        <v>341477.62</v>
      </c>
      <c r="K659" s="283" t="s">
        <v>103</v>
      </c>
      <c r="L659" s="287">
        <v>2.8E-3</v>
      </c>
    </row>
    <row r="660" spans="1:12" ht="15.75" thickBot="1" x14ac:dyDescent="0.3">
      <c r="A660" s="286" t="s">
        <v>127</v>
      </c>
      <c r="B660" s="281" t="s">
        <v>498</v>
      </c>
      <c r="C660" s="281" t="s">
        <v>100</v>
      </c>
      <c r="D660" s="138" t="s">
        <v>499</v>
      </c>
      <c r="E660" s="281" t="s">
        <v>1464</v>
      </c>
      <c r="F660" s="282">
        <v>46310</v>
      </c>
      <c r="G660" s="283" t="s">
        <v>1720</v>
      </c>
      <c r="H660" s="285">
        <v>1432</v>
      </c>
      <c r="I660" s="284">
        <v>1004.35</v>
      </c>
      <c r="J660" s="284">
        <v>1438223.4</v>
      </c>
      <c r="K660" s="283" t="s">
        <v>103</v>
      </c>
      <c r="L660" s="287">
        <v>2.8999999999999998E-3</v>
      </c>
    </row>
    <row r="661" spans="1:12" ht="15.75" thickBot="1" x14ac:dyDescent="0.3">
      <c r="A661" s="286" t="s">
        <v>127</v>
      </c>
      <c r="B661" s="281" t="s">
        <v>498</v>
      </c>
      <c r="C661" s="281" t="s">
        <v>108</v>
      </c>
      <c r="D661" s="138" t="s">
        <v>499</v>
      </c>
      <c r="E661" s="281" t="s">
        <v>636</v>
      </c>
      <c r="F661" s="282">
        <v>46310</v>
      </c>
      <c r="G661" s="283" t="s">
        <v>1720</v>
      </c>
      <c r="H661" s="285">
        <v>1670</v>
      </c>
      <c r="I661" s="284">
        <v>1004.35</v>
      </c>
      <c r="J661" s="284">
        <v>1677257.74</v>
      </c>
      <c r="K661" s="283" t="s">
        <v>103</v>
      </c>
      <c r="L661" s="287">
        <v>6.1000000000000004E-3</v>
      </c>
    </row>
    <row r="662" spans="1:12" ht="15.75" thickBot="1" x14ac:dyDescent="0.3">
      <c r="A662" s="286" t="s">
        <v>127</v>
      </c>
      <c r="B662" s="281" t="s">
        <v>498</v>
      </c>
      <c r="C662" s="281" t="s">
        <v>350</v>
      </c>
      <c r="D662" s="138" t="s">
        <v>499</v>
      </c>
      <c r="E662" s="281" t="s">
        <v>1751</v>
      </c>
      <c r="F662" s="282">
        <v>46310</v>
      </c>
      <c r="G662" s="283" t="s">
        <v>1720</v>
      </c>
      <c r="H662" s="285">
        <v>1129</v>
      </c>
      <c r="I662" s="284">
        <v>1004.35</v>
      </c>
      <c r="J662" s="284">
        <v>1133906.58</v>
      </c>
      <c r="K662" s="283" t="s">
        <v>103</v>
      </c>
      <c r="L662" s="287">
        <v>4.4999999999999997E-3</v>
      </c>
    </row>
    <row r="663" spans="1:12" ht="15.75" thickBot="1" x14ac:dyDescent="0.3">
      <c r="A663" s="286" t="s">
        <v>127</v>
      </c>
      <c r="B663" s="281" t="s">
        <v>498</v>
      </c>
      <c r="C663" s="281" t="s">
        <v>1064</v>
      </c>
      <c r="D663" s="138" t="s">
        <v>499</v>
      </c>
      <c r="E663" s="281" t="s">
        <v>1181</v>
      </c>
      <c r="F663" s="282">
        <v>46310</v>
      </c>
      <c r="G663" s="283" t="s">
        <v>1720</v>
      </c>
      <c r="H663" s="283">
        <v>115</v>
      </c>
      <c r="I663" s="284">
        <v>1004.35</v>
      </c>
      <c r="J663" s="284">
        <v>115499.78</v>
      </c>
      <c r="K663" s="283" t="s">
        <v>103</v>
      </c>
      <c r="L663" s="287">
        <v>2.7000000000000001E-3</v>
      </c>
    </row>
    <row r="664" spans="1:12" ht="15.75" thickBot="1" x14ac:dyDescent="0.3">
      <c r="A664" s="286" t="s">
        <v>127</v>
      </c>
      <c r="B664" s="281" t="s">
        <v>167</v>
      </c>
      <c r="C664" s="281" t="s">
        <v>245</v>
      </c>
      <c r="D664" s="138" t="s">
        <v>257</v>
      </c>
      <c r="E664" s="281" t="s">
        <v>637</v>
      </c>
      <c r="F664" s="282">
        <v>51820</v>
      </c>
      <c r="G664" s="283" t="s">
        <v>1632</v>
      </c>
      <c r="H664" s="283">
        <v>100</v>
      </c>
      <c r="I664" s="284">
        <v>1012.93</v>
      </c>
      <c r="J664" s="284">
        <v>101293.27</v>
      </c>
      <c r="K664" s="283" t="s">
        <v>103</v>
      </c>
      <c r="L664" s="287">
        <v>8.3000000000000001E-3</v>
      </c>
    </row>
    <row r="665" spans="1:12" ht="15.75" thickBot="1" x14ac:dyDescent="0.3">
      <c r="A665" s="286" t="s">
        <v>127</v>
      </c>
      <c r="B665" s="281" t="s">
        <v>167</v>
      </c>
      <c r="C665" s="281" t="s">
        <v>245</v>
      </c>
      <c r="D665" s="138" t="s">
        <v>258</v>
      </c>
      <c r="E665" s="281" t="s">
        <v>638</v>
      </c>
      <c r="F665" s="282">
        <v>48167</v>
      </c>
      <c r="G665" s="283" t="s">
        <v>1673</v>
      </c>
      <c r="H665" s="283">
        <v>6</v>
      </c>
      <c r="I665" s="284">
        <v>1021.7</v>
      </c>
      <c r="J665" s="284">
        <v>6130.21</v>
      </c>
      <c r="K665" s="283" t="s">
        <v>103</v>
      </c>
      <c r="L665" s="287">
        <v>5.0000000000000001E-4</v>
      </c>
    </row>
    <row r="666" spans="1:12" ht="15.75" thickBot="1" x14ac:dyDescent="0.3">
      <c r="A666" s="286" t="s">
        <v>127</v>
      </c>
      <c r="B666" s="281" t="s">
        <v>167</v>
      </c>
      <c r="C666" s="281" t="s">
        <v>920</v>
      </c>
      <c r="D666" s="138" t="s">
        <v>258</v>
      </c>
      <c r="E666" s="281" t="s">
        <v>1446</v>
      </c>
      <c r="F666" s="282">
        <v>48167</v>
      </c>
      <c r="G666" s="283" t="s">
        <v>1673</v>
      </c>
      <c r="H666" s="283">
        <v>272</v>
      </c>
      <c r="I666" s="284">
        <v>1021.7</v>
      </c>
      <c r="J666" s="284">
        <v>277902.71999999997</v>
      </c>
      <c r="K666" s="283" t="s">
        <v>103</v>
      </c>
      <c r="L666" s="287">
        <v>2.3E-3</v>
      </c>
    </row>
    <row r="667" spans="1:12" ht="15.75" thickBot="1" x14ac:dyDescent="0.3">
      <c r="A667" s="286" t="s">
        <v>127</v>
      </c>
      <c r="B667" s="281" t="s">
        <v>167</v>
      </c>
      <c r="C667" s="281" t="s">
        <v>1294</v>
      </c>
      <c r="D667" s="138" t="s">
        <v>257</v>
      </c>
      <c r="E667" s="281" t="s">
        <v>165</v>
      </c>
      <c r="F667" s="282">
        <v>51820</v>
      </c>
      <c r="G667" s="283" t="s">
        <v>1632</v>
      </c>
      <c r="H667" s="285">
        <v>2091</v>
      </c>
      <c r="I667" s="284">
        <v>1012.93</v>
      </c>
      <c r="J667" s="284">
        <v>2118042.2599999998</v>
      </c>
      <c r="K667" s="283" t="s">
        <v>103</v>
      </c>
      <c r="L667" s="287">
        <v>2.8899999999999999E-2</v>
      </c>
    </row>
    <row r="668" spans="1:12" ht="15.75" thickBot="1" x14ac:dyDescent="0.3">
      <c r="A668" s="286" t="s">
        <v>127</v>
      </c>
      <c r="B668" s="281" t="s">
        <v>1210</v>
      </c>
      <c r="C668" s="281" t="s">
        <v>100</v>
      </c>
      <c r="D668" s="138" t="s">
        <v>319</v>
      </c>
      <c r="E668" s="281" t="s">
        <v>165</v>
      </c>
      <c r="F668" s="282">
        <v>46492</v>
      </c>
      <c r="G668" s="283" t="s">
        <v>103</v>
      </c>
      <c r="H668" s="285">
        <v>3575</v>
      </c>
      <c r="I668" s="284">
        <v>1012.24</v>
      </c>
      <c r="J668" s="284">
        <v>3618752.04</v>
      </c>
      <c r="K668" s="283" t="s">
        <v>103</v>
      </c>
      <c r="L668" s="287">
        <v>7.1999999999999998E-3</v>
      </c>
    </row>
    <row r="669" spans="1:12" ht="15.75" thickBot="1" x14ac:dyDescent="0.3">
      <c r="A669" s="286" t="s">
        <v>127</v>
      </c>
      <c r="B669" s="281" t="s">
        <v>1210</v>
      </c>
      <c r="C669" s="281" t="s">
        <v>108</v>
      </c>
      <c r="D669" s="138" t="s">
        <v>319</v>
      </c>
      <c r="E669" s="281" t="s">
        <v>165</v>
      </c>
      <c r="F669" s="282">
        <v>46492</v>
      </c>
      <c r="G669" s="283" t="s">
        <v>103</v>
      </c>
      <c r="H669" s="283">
        <v>949</v>
      </c>
      <c r="I669" s="284">
        <v>1012.24</v>
      </c>
      <c r="J669" s="284">
        <v>960614.18</v>
      </c>
      <c r="K669" s="283" t="s">
        <v>103</v>
      </c>
      <c r="L669" s="287">
        <v>3.5000000000000001E-3</v>
      </c>
    </row>
    <row r="670" spans="1:12" ht="15.75" thickBot="1" x14ac:dyDescent="0.3">
      <c r="A670" s="286" t="s">
        <v>127</v>
      </c>
      <c r="B670" s="281" t="s">
        <v>1210</v>
      </c>
      <c r="C670" s="281" t="s">
        <v>350</v>
      </c>
      <c r="D670" s="138" t="s">
        <v>324</v>
      </c>
      <c r="E670" s="281" t="s">
        <v>597</v>
      </c>
      <c r="F670" s="282">
        <v>46893</v>
      </c>
      <c r="G670" s="283" t="s">
        <v>1727</v>
      </c>
      <c r="H670" s="285">
        <v>5000</v>
      </c>
      <c r="I670" s="284">
        <v>1068.68</v>
      </c>
      <c r="J670" s="284">
        <v>5343381.04</v>
      </c>
      <c r="K670" s="283" t="s">
        <v>103</v>
      </c>
      <c r="L670" s="287">
        <v>2.1299999999999999E-2</v>
      </c>
    </row>
    <row r="671" spans="1:12" ht="15.75" thickBot="1" x14ac:dyDescent="0.3">
      <c r="A671" s="286" t="s">
        <v>127</v>
      </c>
      <c r="B671" s="281" t="s">
        <v>1210</v>
      </c>
      <c r="C671" s="281" t="s">
        <v>350</v>
      </c>
      <c r="D671" s="138" t="s">
        <v>319</v>
      </c>
      <c r="E671" s="281" t="s">
        <v>165</v>
      </c>
      <c r="F671" s="282">
        <v>46492</v>
      </c>
      <c r="G671" s="283" t="s">
        <v>103</v>
      </c>
      <c r="H671" s="285">
        <v>2088</v>
      </c>
      <c r="I671" s="284">
        <v>1012.24</v>
      </c>
      <c r="J671" s="284">
        <v>2113553.64</v>
      </c>
      <c r="K671" s="283" t="s">
        <v>103</v>
      </c>
      <c r="L671" s="287">
        <v>8.3999999999999995E-3</v>
      </c>
    </row>
    <row r="672" spans="1:12" ht="15.75" thickBot="1" x14ac:dyDescent="0.3">
      <c r="A672" s="286" t="s">
        <v>127</v>
      </c>
      <c r="B672" s="281" t="s">
        <v>1210</v>
      </c>
      <c r="C672" s="281" t="s">
        <v>350</v>
      </c>
      <c r="D672" s="138" t="s">
        <v>283</v>
      </c>
      <c r="E672" s="281" t="s">
        <v>639</v>
      </c>
      <c r="F672" s="282">
        <v>47174</v>
      </c>
      <c r="G672" s="283" t="s">
        <v>1752</v>
      </c>
      <c r="H672" s="285">
        <v>1627</v>
      </c>
      <c r="I672" s="284">
        <v>1037.3800000000001</v>
      </c>
      <c r="J672" s="284">
        <v>1687824.01</v>
      </c>
      <c r="K672" s="283" t="s">
        <v>103</v>
      </c>
      <c r="L672" s="287">
        <v>6.7000000000000002E-3</v>
      </c>
    </row>
    <row r="673" spans="1:12" ht="15.75" thickBot="1" x14ac:dyDescent="0.3">
      <c r="A673" s="286" t="s">
        <v>127</v>
      </c>
      <c r="B673" s="281" t="s">
        <v>1321</v>
      </c>
      <c r="C673" s="281" t="s">
        <v>1294</v>
      </c>
      <c r="D673" s="138" t="s">
        <v>1322</v>
      </c>
      <c r="E673" s="281" t="s">
        <v>165</v>
      </c>
      <c r="F673" s="282">
        <v>50693</v>
      </c>
      <c r="G673" s="283" t="s">
        <v>1634</v>
      </c>
      <c r="H673" s="285">
        <v>1477</v>
      </c>
      <c r="I673" s="284">
        <v>1061.33</v>
      </c>
      <c r="J673" s="284">
        <v>1567588.9</v>
      </c>
      <c r="K673" s="283" t="s">
        <v>103</v>
      </c>
      <c r="L673" s="287">
        <v>2.1399999999999999E-2</v>
      </c>
    </row>
    <row r="674" spans="1:12" ht="15.75" thickBot="1" x14ac:dyDescent="0.3">
      <c r="A674" s="286" t="s">
        <v>127</v>
      </c>
      <c r="B674" s="281" t="s">
        <v>1211</v>
      </c>
      <c r="C674" s="281" t="s">
        <v>453</v>
      </c>
      <c r="D674" s="138" t="s">
        <v>209</v>
      </c>
      <c r="E674" s="281" t="s">
        <v>165</v>
      </c>
      <c r="F674" s="282">
        <v>48531</v>
      </c>
      <c r="G674" s="283" t="s">
        <v>103</v>
      </c>
      <c r="H674" s="283">
        <v>521</v>
      </c>
      <c r="I674" s="284">
        <v>61.96</v>
      </c>
      <c r="J674" s="284">
        <v>32280.3</v>
      </c>
      <c r="K674" s="283" t="s">
        <v>103</v>
      </c>
      <c r="L674" s="287">
        <v>7.6E-3</v>
      </c>
    </row>
    <row r="675" spans="1:12" ht="15.75" thickBot="1" x14ac:dyDescent="0.3">
      <c r="A675" s="286" t="s">
        <v>127</v>
      </c>
      <c r="B675" s="281" t="s">
        <v>1211</v>
      </c>
      <c r="C675" s="281" t="s">
        <v>453</v>
      </c>
      <c r="D675" s="138" t="s">
        <v>1088</v>
      </c>
      <c r="E675" s="281" t="s">
        <v>165</v>
      </c>
      <c r="F675" s="282">
        <v>46630</v>
      </c>
      <c r="G675" s="283" t="s">
        <v>103</v>
      </c>
      <c r="H675" s="285">
        <v>1796</v>
      </c>
      <c r="I675" s="284">
        <v>9.34</v>
      </c>
      <c r="J675" s="284">
        <v>16774.64</v>
      </c>
      <c r="K675" s="283" t="s">
        <v>103</v>
      </c>
      <c r="L675" s="287">
        <v>4.0000000000000001E-3</v>
      </c>
    </row>
    <row r="676" spans="1:12" ht="15.75" thickBot="1" x14ac:dyDescent="0.3">
      <c r="A676" s="286" t="s">
        <v>127</v>
      </c>
      <c r="B676" s="281" t="s">
        <v>1211</v>
      </c>
      <c r="C676" s="281" t="s">
        <v>453</v>
      </c>
      <c r="D676" s="138" t="s">
        <v>1089</v>
      </c>
      <c r="E676" s="281" t="s">
        <v>165</v>
      </c>
      <c r="F676" s="282">
        <v>50357</v>
      </c>
      <c r="G676" s="283" t="s">
        <v>103</v>
      </c>
      <c r="H676" s="283">
        <v>227</v>
      </c>
      <c r="I676" s="284">
        <v>37.909999999999997</v>
      </c>
      <c r="J676" s="284">
        <v>8605.5400000000009</v>
      </c>
      <c r="K676" s="283" t="s">
        <v>103</v>
      </c>
      <c r="L676" s="287">
        <v>2E-3</v>
      </c>
    </row>
    <row r="677" spans="1:12" ht="15.75" thickBot="1" x14ac:dyDescent="0.3">
      <c r="A677" s="286" t="s">
        <v>127</v>
      </c>
      <c r="B677" s="281" t="s">
        <v>1211</v>
      </c>
      <c r="C677" s="281" t="s">
        <v>354</v>
      </c>
      <c r="D677" s="138" t="s">
        <v>209</v>
      </c>
      <c r="E677" s="281" t="s">
        <v>165</v>
      </c>
      <c r="F677" s="282">
        <v>48531</v>
      </c>
      <c r="G677" s="283" t="s">
        <v>103</v>
      </c>
      <c r="H677" s="283">
        <v>604</v>
      </c>
      <c r="I677" s="284">
        <v>61.96</v>
      </c>
      <c r="J677" s="284">
        <v>37422.839999999997</v>
      </c>
      <c r="K677" s="283" t="s">
        <v>103</v>
      </c>
      <c r="L677" s="287">
        <v>6.5500000000000003E-2</v>
      </c>
    </row>
    <row r="678" spans="1:12" ht="15.75" thickBot="1" x14ac:dyDescent="0.3">
      <c r="A678" s="286" t="s">
        <v>127</v>
      </c>
      <c r="B678" s="281" t="s">
        <v>1211</v>
      </c>
      <c r="C678" s="281" t="s">
        <v>354</v>
      </c>
      <c r="D678" s="138" t="s">
        <v>1088</v>
      </c>
      <c r="E678" s="281" t="s">
        <v>165</v>
      </c>
      <c r="F678" s="282">
        <v>46630</v>
      </c>
      <c r="G678" s="283" t="s">
        <v>103</v>
      </c>
      <c r="H678" s="285">
        <v>3568</v>
      </c>
      <c r="I678" s="284">
        <v>9.34</v>
      </c>
      <c r="J678" s="284">
        <v>33325.120000000003</v>
      </c>
      <c r="K678" s="283" t="s">
        <v>103</v>
      </c>
      <c r="L678" s="287">
        <v>5.8400000000000001E-2</v>
      </c>
    </row>
    <row r="679" spans="1:12" ht="15.75" thickBot="1" x14ac:dyDescent="0.3">
      <c r="A679" s="286" t="s">
        <v>127</v>
      </c>
      <c r="B679" s="281" t="s">
        <v>1211</v>
      </c>
      <c r="C679" s="281" t="s">
        <v>354</v>
      </c>
      <c r="D679" s="138" t="s">
        <v>12</v>
      </c>
      <c r="E679" s="281" t="s">
        <v>165</v>
      </c>
      <c r="F679" s="282">
        <v>48531</v>
      </c>
      <c r="G679" s="283" t="s">
        <v>103</v>
      </c>
      <c r="H679" s="283">
        <v>429</v>
      </c>
      <c r="I679" s="284">
        <v>61.96</v>
      </c>
      <c r="J679" s="284">
        <v>26580.13</v>
      </c>
      <c r="K679" s="283" t="s">
        <v>103</v>
      </c>
      <c r="L679" s="287">
        <v>4.6600000000000003E-2</v>
      </c>
    </row>
    <row r="680" spans="1:12" ht="15.75" thickBot="1" x14ac:dyDescent="0.3">
      <c r="A680" s="286" t="s">
        <v>127</v>
      </c>
      <c r="B680" s="281" t="s">
        <v>1211</v>
      </c>
      <c r="C680" s="281" t="s">
        <v>354</v>
      </c>
      <c r="D680" s="138" t="s">
        <v>1089</v>
      </c>
      <c r="E680" s="281" t="s">
        <v>165</v>
      </c>
      <c r="F680" s="282">
        <v>50357</v>
      </c>
      <c r="G680" s="283" t="s">
        <v>103</v>
      </c>
      <c r="H680" s="283">
        <v>257</v>
      </c>
      <c r="I680" s="284">
        <v>37.909999999999997</v>
      </c>
      <c r="J680" s="284">
        <v>9742.84</v>
      </c>
      <c r="K680" s="283" t="s">
        <v>103</v>
      </c>
      <c r="L680" s="287">
        <v>1.7100000000000001E-2</v>
      </c>
    </row>
    <row r="681" spans="1:12" ht="15.75" thickBot="1" x14ac:dyDescent="0.3">
      <c r="A681" s="286" t="s">
        <v>127</v>
      </c>
      <c r="B681" s="281" t="s">
        <v>1211</v>
      </c>
      <c r="C681" s="281" t="s">
        <v>354</v>
      </c>
      <c r="D681" s="138" t="s">
        <v>1135</v>
      </c>
      <c r="E681" s="281" t="s">
        <v>165</v>
      </c>
      <c r="F681" s="282">
        <v>50357</v>
      </c>
      <c r="G681" s="283" t="s">
        <v>103</v>
      </c>
      <c r="H681" s="283">
        <v>186</v>
      </c>
      <c r="I681" s="284">
        <v>39.6</v>
      </c>
      <c r="J681" s="284">
        <v>7365.41</v>
      </c>
      <c r="K681" s="283" t="s">
        <v>103</v>
      </c>
      <c r="L681" s="287">
        <v>1.29E-2</v>
      </c>
    </row>
    <row r="682" spans="1:12" ht="15.75" thickBot="1" x14ac:dyDescent="0.3">
      <c r="A682" s="286" t="s">
        <v>127</v>
      </c>
      <c r="B682" s="281" t="s">
        <v>1211</v>
      </c>
      <c r="C682" s="281" t="s">
        <v>106</v>
      </c>
      <c r="D682" s="138" t="s">
        <v>209</v>
      </c>
      <c r="E682" s="281" t="s">
        <v>165</v>
      </c>
      <c r="F682" s="282">
        <v>48531</v>
      </c>
      <c r="G682" s="283" t="s">
        <v>103</v>
      </c>
      <c r="H682" s="285">
        <v>3528</v>
      </c>
      <c r="I682" s="284">
        <v>61.96</v>
      </c>
      <c r="J682" s="284">
        <v>218589.02</v>
      </c>
      <c r="K682" s="283" t="s">
        <v>103</v>
      </c>
      <c r="L682" s="287">
        <v>0.39269999999999999</v>
      </c>
    </row>
    <row r="683" spans="1:12" ht="15.75" thickBot="1" x14ac:dyDescent="0.3">
      <c r="A683" s="286" t="s">
        <v>127</v>
      </c>
      <c r="B683" s="281" t="s">
        <v>1211</v>
      </c>
      <c r="C683" s="281" t="s">
        <v>106</v>
      </c>
      <c r="D683" s="138" t="s">
        <v>1088</v>
      </c>
      <c r="E683" s="281" t="s">
        <v>165</v>
      </c>
      <c r="F683" s="282">
        <v>46630</v>
      </c>
      <c r="G683" s="283" t="s">
        <v>103</v>
      </c>
      <c r="H683" s="285">
        <v>12276</v>
      </c>
      <c r="I683" s="284">
        <v>9.34</v>
      </c>
      <c r="J683" s="284">
        <v>114657.84</v>
      </c>
      <c r="K683" s="283" t="s">
        <v>103</v>
      </c>
      <c r="L683" s="287">
        <v>0.20599999999999999</v>
      </c>
    </row>
    <row r="684" spans="1:12" ht="15.75" thickBot="1" x14ac:dyDescent="0.3">
      <c r="A684" s="286" t="s">
        <v>127</v>
      </c>
      <c r="B684" s="281" t="s">
        <v>1211</v>
      </c>
      <c r="C684" s="281" t="s">
        <v>106</v>
      </c>
      <c r="D684" s="138" t="s">
        <v>1089</v>
      </c>
      <c r="E684" s="281" t="s">
        <v>165</v>
      </c>
      <c r="F684" s="282">
        <v>50357</v>
      </c>
      <c r="G684" s="283" t="s">
        <v>103</v>
      </c>
      <c r="H684" s="285">
        <v>1481</v>
      </c>
      <c r="I684" s="284">
        <v>37.909999999999997</v>
      </c>
      <c r="J684" s="284">
        <v>56144.53</v>
      </c>
      <c r="K684" s="283" t="s">
        <v>103</v>
      </c>
      <c r="L684" s="287">
        <v>0.1009</v>
      </c>
    </row>
    <row r="685" spans="1:12" ht="15.75" thickBot="1" x14ac:dyDescent="0.3">
      <c r="A685" s="286" t="s">
        <v>127</v>
      </c>
      <c r="B685" s="281" t="s">
        <v>1211</v>
      </c>
      <c r="C685" s="281" t="s">
        <v>1001</v>
      </c>
      <c r="D685" s="138" t="s">
        <v>209</v>
      </c>
      <c r="E685" s="281" t="s">
        <v>165</v>
      </c>
      <c r="F685" s="282">
        <v>48531</v>
      </c>
      <c r="G685" s="283" t="s">
        <v>103</v>
      </c>
      <c r="H685" s="285">
        <v>1151</v>
      </c>
      <c r="I685" s="284">
        <v>61.96</v>
      </c>
      <c r="J685" s="284">
        <v>71314.05</v>
      </c>
      <c r="K685" s="283" t="s">
        <v>103</v>
      </c>
      <c r="L685" s="287">
        <v>4.1200000000000001E-2</v>
      </c>
    </row>
    <row r="686" spans="1:12" ht="15.75" thickBot="1" x14ac:dyDescent="0.3">
      <c r="A686" s="286" t="s">
        <v>127</v>
      </c>
      <c r="B686" s="281" t="s">
        <v>1211</v>
      </c>
      <c r="C686" s="281" t="s">
        <v>1001</v>
      </c>
      <c r="D686" s="138" t="s">
        <v>1088</v>
      </c>
      <c r="E686" s="281" t="s">
        <v>165</v>
      </c>
      <c r="F686" s="282">
        <v>46630</v>
      </c>
      <c r="G686" s="283" t="s">
        <v>103</v>
      </c>
      <c r="H686" s="285">
        <v>7168</v>
      </c>
      <c r="I686" s="284">
        <v>9.34</v>
      </c>
      <c r="J686" s="284">
        <v>66949.119999999995</v>
      </c>
      <c r="K686" s="283" t="s">
        <v>103</v>
      </c>
      <c r="L686" s="287">
        <v>3.8600000000000002E-2</v>
      </c>
    </row>
    <row r="687" spans="1:12" ht="15.75" thickBot="1" x14ac:dyDescent="0.3">
      <c r="A687" s="286" t="s">
        <v>127</v>
      </c>
      <c r="B687" s="281" t="s">
        <v>1211</v>
      </c>
      <c r="C687" s="281" t="s">
        <v>1001</v>
      </c>
      <c r="D687" s="138" t="s">
        <v>12</v>
      </c>
      <c r="E687" s="281" t="s">
        <v>165</v>
      </c>
      <c r="F687" s="282">
        <v>48531</v>
      </c>
      <c r="G687" s="283" t="s">
        <v>103</v>
      </c>
      <c r="H687" s="283">
        <v>893</v>
      </c>
      <c r="I687" s="284">
        <v>61.96</v>
      </c>
      <c r="J687" s="284">
        <v>55328.800000000003</v>
      </c>
      <c r="K687" s="283" t="s">
        <v>103</v>
      </c>
      <c r="L687" s="287">
        <v>3.1899999999999998E-2</v>
      </c>
    </row>
    <row r="688" spans="1:12" ht="15.75" thickBot="1" x14ac:dyDescent="0.3">
      <c r="A688" s="286" t="s">
        <v>127</v>
      </c>
      <c r="B688" s="281" t="s">
        <v>1211</v>
      </c>
      <c r="C688" s="281" t="s">
        <v>1001</v>
      </c>
      <c r="D688" s="138" t="s">
        <v>1089</v>
      </c>
      <c r="E688" s="281" t="s">
        <v>165</v>
      </c>
      <c r="F688" s="282">
        <v>50357</v>
      </c>
      <c r="G688" s="283" t="s">
        <v>103</v>
      </c>
      <c r="H688" s="283">
        <v>507</v>
      </c>
      <c r="I688" s="284">
        <v>37.909999999999997</v>
      </c>
      <c r="J688" s="284">
        <v>19220.310000000001</v>
      </c>
      <c r="K688" s="283" t="s">
        <v>103</v>
      </c>
      <c r="L688" s="287">
        <v>1.11E-2</v>
      </c>
    </row>
    <row r="689" spans="1:12" ht="15.75" thickBot="1" x14ac:dyDescent="0.3">
      <c r="A689" s="286" t="s">
        <v>127</v>
      </c>
      <c r="B689" s="281" t="s">
        <v>1211</v>
      </c>
      <c r="C689" s="281" t="s">
        <v>1001</v>
      </c>
      <c r="D689" s="138" t="s">
        <v>1135</v>
      </c>
      <c r="E689" s="281" t="s">
        <v>165</v>
      </c>
      <c r="F689" s="282">
        <v>50357</v>
      </c>
      <c r="G689" s="283" t="s">
        <v>103</v>
      </c>
      <c r="H689" s="283">
        <v>384</v>
      </c>
      <c r="I689" s="284">
        <v>39.6</v>
      </c>
      <c r="J689" s="284">
        <v>15206</v>
      </c>
      <c r="K689" s="283" t="s">
        <v>103</v>
      </c>
      <c r="L689" s="287">
        <v>8.8000000000000005E-3</v>
      </c>
    </row>
    <row r="690" spans="1:12" ht="15.75" thickBot="1" x14ac:dyDescent="0.3">
      <c r="A690" s="286" t="s">
        <v>127</v>
      </c>
      <c r="B690" s="281" t="s">
        <v>1211</v>
      </c>
      <c r="C690" s="281" t="s">
        <v>998</v>
      </c>
      <c r="D690" s="138" t="s">
        <v>209</v>
      </c>
      <c r="E690" s="281" t="s">
        <v>165</v>
      </c>
      <c r="F690" s="282">
        <v>48531</v>
      </c>
      <c r="G690" s="283" t="s">
        <v>103</v>
      </c>
      <c r="H690" s="283">
        <v>50</v>
      </c>
      <c r="I690" s="284">
        <v>61.96</v>
      </c>
      <c r="J690" s="284">
        <v>3097.92</v>
      </c>
      <c r="K690" s="283" t="s">
        <v>103</v>
      </c>
      <c r="L690" s="287">
        <v>1E-4</v>
      </c>
    </row>
    <row r="691" spans="1:12" ht="15.75" thickBot="1" x14ac:dyDescent="0.3">
      <c r="A691" s="286" t="s">
        <v>127</v>
      </c>
      <c r="B691" s="281" t="s">
        <v>1211</v>
      </c>
      <c r="C691" s="281" t="s">
        <v>100</v>
      </c>
      <c r="D691" s="138" t="s">
        <v>209</v>
      </c>
      <c r="E691" s="281" t="s">
        <v>165</v>
      </c>
      <c r="F691" s="282">
        <v>48531</v>
      </c>
      <c r="G691" s="283" t="s">
        <v>103</v>
      </c>
      <c r="H691" s="285">
        <v>18096</v>
      </c>
      <c r="I691" s="284">
        <v>61.96</v>
      </c>
      <c r="J691" s="284">
        <v>1121198.1200000001</v>
      </c>
      <c r="K691" s="283" t="s">
        <v>103</v>
      </c>
      <c r="L691" s="287">
        <v>2.2000000000000001E-3</v>
      </c>
    </row>
    <row r="692" spans="1:12" ht="15.75" thickBot="1" x14ac:dyDescent="0.3">
      <c r="A692" s="286" t="s">
        <v>127</v>
      </c>
      <c r="B692" s="281" t="s">
        <v>1211</v>
      </c>
      <c r="C692" s="281" t="s">
        <v>100</v>
      </c>
      <c r="D692" s="138" t="s">
        <v>1088</v>
      </c>
      <c r="E692" s="281" t="s">
        <v>165</v>
      </c>
      <c r="F692" s="282">
        <v>46630</v>
      </c>
      <c r="G692" s="283" t="s">
        <v>103</v>
      </c>
      <c r="H692" s="285">
        <v>119586</v>
      </c>
      <c r="I692" s="284">
        <v>9.34</v>
      </c>
      <c r="J692" s="284">
        <v>1116933.24</v>
      </c>
      <c r="K692" s="283" t="s">
        <v>103</v>
      </c>
      <c r="L692" s="287">
        <v>2.2000000000000001E-3</v>
      </c>
    </row>
    <row r="693" spans="1:12" ht="15.75" thickBot="1" x14ac:dyDescent="0.3">
      <c r="A693" s="286" t="s">
        <v>127</v>
      </c>
      <c r="B693" s="281" t="s">
        <v>1211</v>
      </c>
      <c r="C693" s="281" t="s">
        <v>100</v>
      </c>
      <c r="D693" s="138" t="s">
        <v>12</v>
      </c>
      <c r="E693" s="281" t="s">
        <v>165</v>
      </c>
      <c r="F693" s="282">
        <v>48531</v>
      </c>
      <c r="G693" s="283" t="s">
        <v>103</v>
      </c>
      <c r="H693" s="285">
        <v>16149</v>
      </c>
      <c r="I693" s="284">
        <v>61.96</v>
      </c>
      <c r="J693" s="284">
        <v>1000565.23</v>
      </c>
      <c r="K693" s="283" t="s">
        <v>103</v>
      </c>
      <c r="L693" s="287">
        <v>2E-3</v>
      </c>
    </row>
    <row r="694" spans="1:12" ht="15.75" thickBot="1" x14ac:dyDescent="0.3">
      <c r="A694" s="286" t="s">
        <v>127</v>
      </c>
      <c r="B694" s="281" t="s">
        <v>1211</v>
      </c>
      <c r="C694" s="281" t="s">
        <v>100</v>
      </c>
      <c r="D694" s="138" t="s">
        <v>1089</v>
      </c>
      <c r="E694" s="281" t="s">
        <v>165</v>
      </c>
      <c r="F694" s="282">
        <v>50357</v>
      </c>
      <c r="G694" s="283" t="s">
        <v>103</v>
      </c>
      <c r="H694" s="285">
        <v>7594</v>
      </c>
      <c r="I694" s="284">
        <v>37.909999999999997</v>
      </c>
      <c r="J694" s="284">
        <v>287887.63</v>
      </c>
      <c r="K694" s="283" t="s">
        <v>103</v>
      </c>
      <c r="L694" s="287">
        <v>5.9999999999999995E-4</v>
      </c>
    </row>
    <row r="695" spans="1:12" ht="15.75" thickBot="1" x14ac:dyDescent="0.3">
      <c r="A695" s="286" t="s">
        <v>127</v>
      </c>
      <c r="B695" s="281" t="s">
        <v>1211</v>
      </c>
      <c r="C695" s="281" t="s">
        <v>100</v>
      </c>
      <c r="D695" s="138" t="s">
        <v>1135</v>
      </c>
      <c r="E695" s="281" t="s">
        <v>165</v>
      </c>
      <c r="F695" s="282">
        <v>50357</v>
      </c>
      <c r="G695" s="283" t="s">
        <v>103</v>
      </c>
      <c r="H695" s="285">
        <v>6781</v>
      </c>
      <c r="I695" s="284">
        <v>39.6</v>
      </c>
      <c r="J695" s="284">
        <v>268520.53000000003</v>
      </c>
      <c r="K695" s="283" t="s">
        <v>103</v>
      </c>
      <c r="L695" s="287">
        <v>5.0000000000000001E-4</v>
      </c>
    </row>
    <row r="696" spans="1:12" ht="15.75" thickBot="1" x14ac:dyDescent="0.3">
      <c r="A696" s="286" t="s">
        <v>127</v>
      </c>
      <c r="B696" s="281" t="s">
        <v>1211</v>
      </c>
      <c r="C696" s="281" t="s">
        <v>108</v>
      </c>
      <c r="D696" s="138" t="s">
        <v>209</v>
      </c>
      <c r="E696" s="281" t="s">
        <v>165</v>
      </c>
      <c r="F696" s="282">
        <v>48531</v>
      </c>
      <c r="G696" s="283" t="s">
        <v>103</v>
      </c>
      <c r="H696" s="285">
        <v>31824</v>
      </c>
      <c r="I696" s="284">
        <v>61.96</v>
      </c>
      <c r="J696" s="284">
        <v>1971762.21</v>
      </c>
      <c r="K696" s="283" t="s">
        <v>103</v>
      </c>
      <c r="L696" s="287">
        <v>7.1000000000000004E-3</v>
      </c>
    </row>
    <row r="697" spans="1:12" ht="15.75" thickBot="1" x14ac:dyDescent="0.3">
      <c r="A697" s="286" t="s">
        <v>127</v>
      </c>
      <c r="B697" s="281" t="s">
        <v>1211</v>
      </c>
      <c r="C697" s="281" t="s">
        <v>108</v>
      </c>
      <c r="D697" s="138" t="s">
        <v>1088</v>
      </c>
      <c r="E697" s="281" t="s">
        <v>165</v>
      </c>
      <c r="F697" s="282">
        <v>46630</v>
      </c>
      <c r="G697" s="283" t="s">
        <v>103</v>
      </c>
      <c r="H697" s="285">
        <v>191757</v>
      </c>
      <c r="I697" s="284">
        <v>9.34</v>
      </c>
      <c r="J697" s="284">
        <v>1791010.38</v>
      </c>
      <c r="K697" s="283" t="s">
        <v>103</v>
      </c>
      <c r="L697" s="287">
        <v>6.4999999999999997E-3</v>
      </c>
    </row>
    <row r="698" spans="1:12" ht="15.75" thickBot="1" x14ac:dyDescent="0.3">
      <c r="A698" s="286" t="s">
        <v>127</v>
      </c>
      <c r="B698" s="281" t="s">
        <v>1211</v>
      </c>
      <c r="C698" s="281" t="s">
        <v>108</v>
      </c>
      <c r="D698" s="138" t="s">
        <v>12</v>
      </c>
      <c r="E698" s="281" t="s">
        <v>165</v>
      </c>
      <c r="F698" s="282">
        <v>48531</v>
      </c>
      <c r="G698" s="283" t="s">
        <v>103</v>
      </c>
      <c r="H698" s="285">
        <v>23092</v>
      </c>
      <c r="I698" s="284">
        <v>61.96</v>
      </c>
      <c r="J698" s="284">
        <v>1430741.99</v>
      </c>
      <c r="K698" s="283" t="s">
        <v>103</v>
      </c>
      <c r="L698" s="287">
        <v>5.1999999999999998E-3</v>
      </c>
    </row>
    <row r="699" spans="1:12" ht="15.75" thickBot="1" x14ac:dyDescent="0.3">
      <c r="A699" s="286" t="s">
        <v>127</v>
      </c>
      <c r="B699" s="281" t="s">
        <v>1211</v>
      </c>
      <c r="C699" s="281" t="s">
        <v>108</v>
      </c>
      <c r="D699" s="138" t="s">
        <v>1089</v>
      </c>
      <c r="E699" s="281" t="s">
        <v>165</v>
      </c>
      <c r="F699" s="282">
        <v>50357</v>
      </c>
      <c r="G699" s="283" t="s">
        <v>103</v>
      </c>
      <c r="H699" s="285">
        <v>13352</v>
      </c>
      <c r="I699" s="284">
        <v>37.909999999999997</v>
      </c>
      <c r="J699" s="284">
        <v>506172.72</v>
      </c>
      <c r="K699" s="283" t="s">
        <v>103</v>
      </c>
      <c r="L699" s="287">
        <v>1.8E-3</v>
      </c>
    </row>
    <row r="700" spans="1:12" ht="15.75" thickBot="1" x14ac:dyDescent="0.3">
      <c r="A700" s="286" t="s">
        <v>127</v>
      </c>
      <c r="B700" s="281" t="s">
        <v>1211</v>
      </c>
      <c r="C700" s="281" t="s">
        <v>108</v>
      </c>
      <c r="D700" s="138" t="s">
        <v>1135</v>
      </c>
      <c r="E700" s="281" t="s">
        <v>165</v>
      </c>
      <c r="F700" s="282">
        <v>50357</v>
      </c>
      <c r="G700" s="283" t="s">
        <v>103</v>
      </c>
      <c r="H700" s="285">
        <v>9695</v>
      </c>
      <c r="I700" s="284">
        <v>39.6</v>
      </c>
      <c r="J700" s="284">
        <v>383911.9</v>
      </c>
      <c r="K700" s="283" t="s">
        <v>103</v>
      </c>
      <c r="L700" s="287">
        <v>1.4E-3</v>
      </c>
    </row>
    <row r="701" spans="1:12" ht="15.75" thickBot="1" x14ac:dyDescent="0.3">
      <c r="A701" s="286" t="s">
        <v>127</v>
      </c>
      <c r="B701" s="281" t="s">
        <v>1211</v>
      </c>
      <c r="C701" s="281" t="s">
        <v>350</v>
      </c>
      <c r="D701" s="138" t="s">
        <v>209</v>
      </c>
      <c r="E701" s="281" t="s">
        <v>165</v>
      </c>
      <c r="F701" s="282">
        <v>48531</v>
      </c>
      <c r="G701" s="283" t="s">
        <v>103</v>
      </c>
      <c r="H701" s="285">
        <v>21752</v>
      </c>
      <c r="I701" s="284">
        <v>61.96</v>
      </c>
      <c r="J701" s="284">
        <v>1347717.81</v>
      </c>
      <c r="K701" s="283" t="s">
        <v>103</v>
      </c>
      <c r="L701" s="287">
        <v>5.4000000000000003E-3</v>
      </c>
    </row>
    <row r="702" spans="1:12" ht="15.75" thickBot="1" x14ac:dyDescent="0.3">
      <c r="A702" s="286" t="s">
        <v>127</v>
      </c>
      <c r="B702" s="281" t="s">
        <v>1211</v>
      </c>
      <c r="C702" s="281" t="s">
        <v>350</v>
      </c>
      <c r="D702" s="138" t="s">
        <v>1088</v>
      </c>
      <c r="E702" s="281" t="s">
        <v>165</v>
      </c>
      <c r="F702" s="282">
        <v>46630</v>
      </c>
      <c r="G702" s="283" t="s">
        <v>103</v>
      </c>
      <c r="H702" s="285">
        <v>75934</v>
      </c>
      <c r="I702" s="284">
        <v>9.34</v>
      </c>
      <c r="J702" s="284">
        <v>709223.56</v>
      </c>
      <c r="K702" s="283" t="s">
        <v>103</v>
      </c>
      <c r="L702" s="287">
        <v>2.8E-3</v>
      </c>
    </row>
    <row r="703" spans="1:12" ht="15.75" thickBot="1" x14ac:dyDescent="0.3">
      <c r="A703" s="286" t="s">
        <v>127</v>
      </c>
      <c r="B703" s="281" t="s">
        <v>1211</v>
      </c>
      <c r="C703" s="281" t="s">
        <v>350</v>
      </c>
      <c r="D703" s="138" t="s">
        <v>1089</v>
      </c>
      <c r="E703" s="281" t="s">
        <v>165</v>
      </c>
      <c r="F703" s="282">
        <v>50357</v>
      </c>
      <c r="G703" s="283" t="s">
        <v>103</v>
      </c>
      <c r="H703" s="285">
        <v>9128</v>
      </c>
      <c r="I703" s="284">
        <v>37.909999999999997</v>
      </c>
      <c r="J703" s="284">
        <v>346041.38</v>
      </c>
      <c r="K703" s="283" t="s">
        <v>103</v>
      </c>
      <c r="L703" s="287">
        <v>1.4E-3</v>
      </c>
    </row>
    <row r="704" spans="1:12" ht="15.75" thickBot="1" x14ac:dyDescent="0.3">
      <c r="A704" s="286" t="s">
        <v>127</v>
      </c>
      <c r="B704" s="281" t="s">
        <v>1211</v>
      </c>
      <c r="C704" s="281" t="s">
        <v>355</v>
      </c>
      <c r="D704" s="138" t="s">
        <v>209</v>
      </c>
      <c r="E704" s="281" t="s">
        <v>165</v>
      </c>
      <c r="F704" s="282">
        <v>48531</v>
      </c>
      <c r="G704" s="283" t="s">
        <v>103</v>
      </c>
      <c r="H704" s="283">
        <v>868</v>
      </c>
      <c r="I704" s="284">
        <v>61.96</v>
      </c>
      <c r="J704" s="284">
        <v>53779.839999999997</v>
      </c>
      <c r="K704" s="283" t="s">
        <v>103</v>
      </c>
      <c r="L704" s="287">
        <v>8.8200000000000001E-2</v>
      </c>
    </row>
    <row r="705" spans="1:12" ht="15.75" thickBot="1" x14ac:dyDescent="0.3">
      <c r="A705" s="286" t="s">
        <v>127</v>
      </c>
      <c r="B705" s="281" t="s">
        <v>1211</v>
      </c>
      <c r="C705" s="281" t="s">
        <v>355</v>
      </c>
      <c r="D705" s="138" t="s">
        <v>1088</v>
      </c>
      <c r="E705" s="281" t="s">
        <v>165</v>
      </c>
      <c r="F705" s="282">
        <v>46630</v>
      </c>
      <c r="G705" s="283" t="s">
        <v>103</v>
      </c>
      <c r="H705" s="285">
        <v>2994</v>
      </c>
      <c r="I705" s="284">
        <v>9.34</v>
      </c>
      <c r="J705" s="284">
        <v>27963.96</v>
      </c>
      <c r="K705" s="283" t="s">
        <v>103</v>
      </c>
      <c r="L705" s="287">
        <v>4.5900000000000003E-2</v>
      </c>
    </row>
    <row r="706" spans="1:12" ht="15.75" thickBot="1" x14ac:dyDescent="0.3">
      <c r="A706" s="286" t="s">
        <v>127</v>
      </c>
      <c r="B706" s="281" t="s">
        <v>1211</v>
      </c>
      <c r="C706" s="281" t="s">
        <v>355</v>
      </c>
      <c r="D706" s="138" t="s">
        <v>1089</v>
      </c>
      <c r="E706" s="281" t="s">
        <v>165</v>
      </c>
      <c r="F706" s="282">
        <v>50357</v>
      </c>
      <c r="G706" s="283" t="s">
        <v>103</v>
      </c>
      <c r="H706" s="283">
        <v>371</v>
      </c>
      <c r="I706" s="284">
        <v>37.909999999999997</v>
      </c>
      <c r="J706" s="284">
        <v>14064.57</v>
      </c>
      <c r="K706" s="283" t="s">
        <v>103</v>
      </c>
      <c r="L706" s="287">
        <v>2.3099999999999999E-2</v>
      </c>
    </row>
    <row r="707" spans="1:12" ht="15.75" thickBot="1" x14ac:dyDescent="0.3">
      <c r="A707" s="286" t="s">
        <v>127</v>
      </c>
      <c r="B707" s="281" t="s">
        <v>1211</v>
      </c>
      <c r="C707" s="281" t="s">
        <v>1002</v>
      </c>
      <c r="D707" s="138" t="s">
        <v>209</v>
      </c>
      <c r="E707" s="281" t="s">
        <v>165</v>
      </c>
      <c r="F707" s="282">
        <v>48531</v>
      </c>
      <c r="G707" s="283" t="s">
        <v>103</v>
      </c>
      <c r="H707" s="285">
        <v>1095</v>
      </c>
      <c r="I707" s="284">
        <v>61.96</v>
      </c>
      <c r="J707" s="284">
        <v>67844.38</v>
      </c>
      <c r="K707" s="283" t="s">
        <v>103</v>
      </c>
      <c r="L707" s="287">
        <v>3.2500000000000001E-2</v>
      </c>
    </row>
    <row r="708" spans="1:12" ht="15.75" thickBot="1" x14ac:dyDescent="0.3">
      <c r="A708" s="286" t="s">
        <v>127</v>
      </c>
      <c r="B708" s="281" t="s">
        <v>1211</v>
      </c>
      <c r="C708" s="281" t="s">
        <v>1002</v>
      </c>
      <c r="D708" s="138" t="s">
        <v>1088</v>
      </c>
      <c r="E708" s="281" t="s">
        <v>165</v>
      </c>
      <c r="F708" s="282">
        <v>46630</v>
      </c>
      <c r="G708" s="283" t="s">
        <v>103</v>
      </c>
      <c r="H708" s="285">
        <v>6992</v>
      </c>
      <c r="I708" s="284">
        <v>9.34</v>
      </c>
      <c r="J708" s="284">
        <v>65305.279999999999</v>
      </c>
      <c r="K708" s="283" t="s">
        <v>103</v>
      </c>
      <c r="L708" s="287">
        <v>3.1300000000000001E-2</v>
      </c>
    </row>
    <row r="709" spans="1:12" ht="15.75" thickBot="1" x14ac:dyDescent="0.3">
      <c r="A709" s="286" t="s">
        <v>127</v>
      </c>
      <c r="B709" s="281" t="s">
        <v>1211</v>
      </c>
      <c r="C709" s="281" t="s">
        <v>1002</v>
      </c>
      <c r="D709" s="138" t="s">
        <v>12</v>
      </c>
      <c r="E709" s="281" t="s">
        <v>165</v>
      </c>
      <c r="F709" s="282">
        <v>48531</v>
      </c>
      <c r="G709" s="283" t="s">
        <v>103</v>
      </c>
      <c r="H709" s="283">
        <v>940</v>
      </c>
      <c r="I709" s="284">
        <v>61.96</v>
      </c>
      <c r="J709" s="284">
        <v>58240.84</v>
      </c>
      <c r="K709" s="283" t="s">
        <v>103</v>
      </c>
      <c r="L709" s="287">
        <v>2.7900000000000001E-2</v>
      </c>
    </row>
    <row r="710" spans="1:12" ht="15.75" thickBot="1" x14ac:dyDescent="0.3">
      <c r="A710" s="286" t="s">
        <v>127</v>
      </c>
      <c r="B710" s="281" t="s">
        <v>1211</v>
      </c>
      <c r="C710" s="281" t="s">
        <v>1002</v>
      </c>
      <c r="D710" s="138" t="s">
        <v>1089</v>
      </c>
      <c r="E710" s="281" t="s">
        <v>165</v>
      </c>
      <c r="F710" s="282">
        <v>50357</v>
      </c>
      <c r="G710" s="283" t="s">
        <v>103</v>
      </c>
      <c r="H710" s="283">
        <v>461</v>
      </c>
      <c r="I710" s="284">
        <v>37.909999999999997</v>
      </c>
      <c r="J710" s="284">
        <v>17476.45</v>
      </c>
      <c r="K710" s="283" t="s">
        <v>103</v>
      </c>
      <c r="L710" s="287">
        <v>8.3999999999999995E-3</v>
      </c>
    </row>
    <row r="711" spans="1:12" ht="15.75" thickBot="1" x14ac:dyDescent="0.3">
      <c r="A711" s="286" t="s">
        <v>127</v>
      </c>
      <c r="B711" s="281" t="s">
        <v>1211</v>
      </c>
      <c r="C711" s="281" t="s">
        <v>1002</v>
      </c>
      <c r="D711" s="138" t="s">
        <v>1135</v>
      </c>
      <c r="E711" s="281" t="s">
        <v>165</v>
      </c>
      <c r="F711" s="282">
        <v>50357</v>
      </c>
      <c r="G711" s="283" t="s">
        <v>103</v>
      </c>
      <c r="H711" s="283">
        <v>395</v>
      </c>
      <c r="I711" s="284">
        <v>39.6</v>
      </c>
      <c r="J711" s="284">
        <v>15641.59</v>
      </c>
      <c r="K711" s="283" t="s">
        <v>103</v>
      </c>
      <c r="L711" s="287">
        <v>7.4999999999999997E-3</v>
      </c>
    </row>
    <row r="712" spans="1:12" ht="15.75" thickBot="1" x14ac:dyDescent="0.3">
      <c r="A712" s="286" t="s">
        <v>127</v>
      </c>
      <c r="B712" s="281" t="s">
        <v>35</v>
      </c>
      <c r="C712" s="281" t="s">
        <v>920</v>
      </c>
      <c r="D712" s="138" t="s">
        <v>1225</v>
      </c>
      <c r="E712" s="281" t="s">
        <v>1635</v>
      </c>
      <c r="F712" s="282">
        <v>50997</v>
      </c>
      <c r="G712" s="283" t="s">
        <v>1753</v>
      </c>
      <c r="H712" s="285">
        <v>4065</v>
      </c>
      <c r="I712" s="284">
        <v>942.64</v>
      </c>
      <c r="J712" s="284">
        <v>3831830.48</v>
      </c>
      <c r="K712" s="283" t="s">
        <v>103</v>
      </c>
      <c r="L712" s="287">
        <v>3.1199999999999999E-2</v>
      </c>
    </row>
    <row r="713" spans="1:12" ht="15.75" thickBot="1" x14ac:dyDescent="0.3">
      <c r="A713" s="286" t="s">
        <v>127</v>
      </c>
      <c r="B713" s="281" t="s">
        <v>35</v>
      </c>
      <c r="C713" s="281" t="s">
        <v>920</v>
      </c>
      <c r="D713" s="138" t="s">
        <v>3</v>
      </c>
      <c r="E713" s="281" t="s">
        <v>1086</v>
      </c>
      <c r="F713" s="282">
        <v>47196</v>
      </c>
      <c r="G713" s="283" t="s">
        <v>1554</v>
      </c>
      <c r="H713" s="283">
        <v>79</v>
      </c>
      <c r="I713" s="284">
        <v>10465.040000000001</v>
      </c>
      <c r="J713" s="284">
        <v>826738.29</v>
      </c>
      <c r="K713" s="283" t="s">
        <v>103</v>
      </c>
      <c r="L713" s="287">
        <v>6.7000000000000002E-3</v>
      </c>
    </row>
    <row r="714" spans="1:12" ht="15.75" thickBot="1" x14ac:dyDescent="0.3">
      <c r="A714" s="286" t="s">
        <v>127</v>
      </c>
      <c r="B714" s="281" t="s">
        <v>35</v>
      </c>
      <c r="C714" s="281" t="s">
        <v>998</v>
      </c>
      <c r="D714" s="138" t="s">
        <v>1225</v>
      </c>
      <c r="E714" s="281" t="s">
        <v>165</v>
      </c>
      <c r="F714" s="282">
        <v>50997</v>
      </c>
      <c r="G714" s="283" t="s">
        <v>1753</v>
      </c>
      <c r="H714" s="285">
        <v>1620</v>
      </c>
      <c r="I714" s="284">
        <v>942.64</v>
      </c>
      <c r="J714" s="284">
        <v>1527076.35</v>
      </c>
      <c r="K714" s="283" t="s">
        <v>103</v>
      </c>
      <c r="L714" s="287">
        <v>3.2000000000000001E-2</v>
      </c>
    </row>
    <row r="715" spans="1:12" ht="15.75" thickBot="1" x14ac:dyDescent="0.3">
      <c r="A715" s="286" t="s">
        <v>127</v>
      </c>
      <c r="B715" s="281" t="s">
        <v>35</v>
      </c>
      <c r="C715" s="281" t="s">
        <v>100</v>
      </c>
      <c r="D715" s="138" t="s">
        <v>3</v>
      </c>
      <c r="E715" s="281" t="s">
        <v>1842</v>
      </c>
      <c r="F715" s="282">
        <v>47196</v>
      </c>
      <c r="G715" s="283" t="s">
        <v>1554</v>
      </c>
      <c r="H715" s="283">
        <v>210</v>
      </c>
      <c r="I715" s="284">
        <v>10465.040000000001</v>
      </c>
      <c r="J715" s="284">
        <v>2197658.7400000002</v>
      </c>
      <c r="K715" s="283" t="s">
        <v>103</v>
      </c>
      <c r="L715" s="287">
        <v>4.4000000000000003E-3</v>
      </c>
    </row>
    <row r="716" spans="1:12" ht="15.75" thickBot="1" x14ac:dyDescent="0.3">
      <c r="A716" s="286" t="s">
        <v>127</v>
      </c>
      <c r="B716" s="281" t="s">
        <v>35</v>
      </c>
      <c r="C716" s="281" t="s">
        <v>108</v>
      </c>
      <c r="D716" s="138" t="s">
        <v>3</v>
      </c>
      <c r="E716" s="281" t="s">
        <v>1465</v>
      </c>
      <c r="F716" s="282">
        <v>47196</v>
      </c>
      <c r="G716" s="283" t="s">
        <v>1554</v>
      </c>
      <c r="H716" s="283">
        <v>217</v>
      </c>
      <c r="I716" s="284">
        <v>10465.040000000001</v>
      </c>
      <c r="J716" s="284">
        <v>2270914.04</v>
      </c>
      <c r="K716" s="283" t="s">
        <v>103</v>
      </c>
      <c r="L716" s="287">
        <v>8.2000000000000007E-3</v>
      </c>
    </row>
    <row r="717" spans="1:12" ht="15.75" thickBot="1" x14ac:dyDescent="0.3">
      <c r="A717" s="286" t="s">
        <v>127</v>
      </c>
      <c r="B717" s="281" t="s">
        <v>35</v>
      </c>
      <c r="C717" s="281" t="s">
        <v>350</v>
      </c>
      <c r="D717" s="138" t="s">
        <v>3</v>
      </c>
      <c r="E717" s="281" t="s">
        <v>642</v>
      </c>
      <c r="F717" s="282">
        <v>47196</v>
      </c>
      <c r="G717" s="283" t="s">
        <v>1554</v>
      </c>
      <c r="H717" s="283">
        <v>222</v>
      </c>
      <c r="I717" s="284">
        <v>10465.040000000001</v>
      </c>
      <c r="J717" s="284">
        <v>2323239.2400000002</v>
      </c>
      <c r="K717" s="283" t="s">
        <v>103</v>
      </c>
      <c r="L717" s="287">
        <v>9.2999999999999992E-3</v>
      </c>
    </row>
    <row r="718" spans="1:12" ht="15.75" thickBot="1" x14ac:dyDescent="0.3">
      <c r="A718" s="286" t="s">
        <v>127</v>
      </c>
      <c r="B718" s="281" t="s">
        <v>35</v>
      </c>
      <c r="C718" s="281" t="s">
        <v>1294</v>
      </c>
      <c r="D718" s="138" t="s">
        <v>1225</v>
      </c>
      <c r="E718" s="281" t="s">
        <v>165</v>
      </c>
      <c r="F718" s="282">
        <v>50997</v>
      </c>
      <c r="G718" s="283" t="s">
        <v>1753</v>
      </c>
      <c r="H718" s="283">
        <v>860</v>
      </c>
      <c r="I718" s="284">
        <v>942.64</v>
      </c>
      <c r="J718" s="284">
        <v>810670.16</v>
      </c>
      <c r="K718" s="283" t="s">
        <v>103</v>
      </c>
      <c r="L718" s="287">
        <v>1.11E-2</v>
      </c>
    </row>
    <row r="719" spans="1:12" ht="15.75" thickBot="1" x14ac:dyDescent="0.3">
      <c r="A719" s="286" t="s">
        <v>127</v>
      </c>
      <c r="B719" s="281" t="s">
        <v>35</v>
      </c>
      <c r="C719" s="281" t="s">
        <v>999</v>
      </c>
      <c r="D719" s="138" t="s">
        <v>1225</v>
      </c>
      <c r="E719" s="281" t="s">
        <v>1636</v>
      </c>
      <c r="F719" s="282">
        <v>50997</v>
      </c>
      <c r="G719" s="283" t="s">
        <v>1753</v>
      </c>
      <c r="H719" s="283">
        <v>285</v>
      </c>
      <c r="I719" s="284">
        <v>942.64</v>
      </c>
      <c r="J719" s="284">
        <v>268652.32</v>
      </c>
      <c r="K719" s="283" t="s">
        <v>103</v>
      </c>
      <c r="L719" s="287">
        <v>8.5000000000000006E-3</v>
      </c>
    </row>
    <row r="720" spans="1:12" ht="15.75" thickBot="1" x14ac:dyDescent="0.3">
      <c r="A720" s="286" t="s">
        <v>127</v>
      </c>
      <c r="B720" s="281" t="s">
        <v>801</v>
      </c>
      <c r="C720" s="281" t="s">
        <v>453</v>
      </c>
      <c r="D720" s="138" t="s">
        <v>260</v>
      </c>
      <c r="E720" s="281" t="s">
        <v>1283</v>
      </c>
      <c r="F720" s="282">
        <v>47046</v>
      </c>
      <c r="G720" s="283" t="s">
        <v>1754</v>
      </c>
      <c r="H720" s="283">
        <v>130</v>
      </c>
      <c r="I720" s="284">
        <v>1045.93</v>
      </c>
      <c r="J720" s="284">
        <v>135970.39000000001</v>
      </c>
      <c r="K720" s="283" t="s">
        <v>103</v>
      </c>
      <c r="L720" s="287">
        <v>3.2099999999999997E-2</v>
      </c>
    </row>
    <row r="721" spans="1:12" ht="15.75" thickBot="1" x14ac:dyDescent="0.3">
      <c r="A721" s="286" t="s">
        <v>127</v>
      </c>
      <c r="B721" s="281" t="s">
        <v>801</v>
      </c>
      <c r="C721" s="281" t="s">
        <v>920</v>
      </c>
      <c r="D721" s="138" t="s">
        <v>260</v>
      </c>
      <c r="E721" s="281" t="s">
        <v>1379</v>
      </c>
      <c r="F721" s="282">
        <v>47046</v>
      </c>
      <c r="G721" s="283" t="s">
        <v>1754</v>
      </c>
      <c r="H721" s="285">
        <v>1017</v>
      </c>
      <c r="I721" s="284">
        <v>1045.93</v>
      </c>
      <c r="J721" s="284">
        <v>1063706.8400000001</v>
      </c>
      <c r="K721" s="283" t="s">
        <v>103</v>
      </c>
      <c r="L721" s="287">
        <v>8.6999999999999994E-3</v>
      </c>
    </row>
    <row r="722" spans="1:12" ht="15.75" thickBot="1" x14ac:dyDescent="0.3">
      <c r="A722" s="286" t="s">
        <v>127</v>
      </c>
      <c r="B722" s="281" t="s">
        <v>801</v>
      </c>
      <c r="C722" s="281" t="s">
        <v>100</v>
      </c>
      <c r="D722" s="138" t="s">
        <v>260</v>
      </c>
      <c r="E722" s="281" t="s">
        <v>830</v>
      </c>
      <c r="F722" s="282">
        <v>47046</v>
      </c>
      <c r="G722" s="283" t="s">
        <v>1754</v>
      </c>
      <c r="H722" s="285">
        <v>7388</v>
      </c>
      <c r="I722" s="284">
        <v>1045.93</v>
      </c>
      <c r="J722" s="284">
        <v>7727301.9900000002</v>
      </c>
      <c r="K722" s="283" t="s">
        <v>103</v>
      </c>
      <c r="L722" s="287">
        <v>1.54E-2</v>
      </c>
    </row>
    <row r="723" spans="1:12" ht="15.75" thickBot="1" x14ac:dyDescent="0.3">
      <c r="A723" s="286" t="s">
        <v>127</v>
      </c>
      <c r="B723" s="281" t="s">
        <v>801</v>
      </c>
      <c r="C723" s="281" t="s">
        <v>108</v>
      </c>
      <c r="D723" s="138" t="s">
        <v>260</v>
      </c>
      <c r="E723" s="281" t="s">
        <v>895</v>
      </c>
      <c r="F723" s="282">
        <v>47046</v>
      </c>
      <c r="G723" s="283" t="s">
        <v>1754</v>
      </c>
      <c r="H723" s="285">
        <v>2328</v>
      </c>
      <c r="I723" s="284">
        <v>1045.93</v>
      </c>
      <c r="J723" s="284">
        <v>2434915.9500000002</v>
      </c>
      <c r="K723" s="283" t="s">
        <v>103</v>
      </c>
      <c r="L723" s="287">
        <v>8.8000000000000005E-3</v>
      </c>
    </row>
    <row r="724" spans="1:12" ht="15.75" thickBot="1" x14ac:dyDescent="0.3">
      <c r="A724" s="286" t="s">
        <v>127</v>
      </c>
      <c r="B724" s="281" t="s">
        <v>801</v>
      </c>
      <c r="C724" s="281" t="s">
        <v>1064</v>
      </c>
      <c r="D724" s="138" t="s">
        <v>260</v>
      </c>
      <c r="E724" s="281" t="s">
        <v>766</v>
      </c>
      <c r="F724" s="282">
        <v>47046</v>
      </c>
      <c r="G724" s="283" t="s">
        <v>1754</v>
      </c>
      <c r="H724" s="283">
        <v>490</v>
      </c>
      <c r="I724" s="284">
        <v>1045.93</v>
      </c>
      <c r="J724" s="284">
        <v>512503.79</v>
      </c>
      <c r="K724" s="283" t="s">
        <v>103</v>
      </c>
      <c r="L724" s="287">
        <v>1.2200000000000001E-2</v>
      </c>
    </row>
    <row r="725" spans="1:12" ht="15.75" thickBot="1" x14ac:dyDescent="0.3">
      <c r="A725" s="286" t="s">
        <v>127</v>
      </c>
      <c r="B725" s="281" t="s">
        <v>801</v>
      </c>
      <c r="C725" s="281" t="s">
        <v>999</v>
      </c>
      <c r="D725" s="138" t="s">
        <v>260</v>
      </c>
      <c r="E725" s="281" t="s">
        <v>165</v>
      </c>
      <c r="F725" s="282">
        <v>47046</v>
      </c>
      <c r="G725" s="283" t="s">
        <v>1754</v>
      </c>
      <c r="H725" s="283">
        <v>370</v>
      </c>
      <c r="I725" s="284">
        <v>1045.93</v>
      </c>
      <c r="J725" s="284">
        <v>386992.66</v>
      </c>
      <c r="K725" s="283" t="s">
        <v>103</v>
      </c>
      <c r="L725" s="287">
        <v>1.2200000000000001E-2</v>
      </c>
    </row>
    <row r="726" spans="1:12" ht="15.75" thickBot="1" x14ac:dyDescent="0.3">
      <c r="A726" s="286" t="s">
        <v>127</v>
      </c>
      <c r="B726" s="281" t="s">
        <v>303</v>
      </c>
      <c r="C726" s="281" t="s">
        <v>350</v>
      </c>
      <c r="D726" s="138" t="s">
        <v>304</v>
      </c>
      <c r="E726" s="281" t="s">
        <v>1466</v>
      </c>
      <c r="F726" s="282">
        <v>48014</v>
      </c>
      <c r="G726" s="283" t="s">
        <v>1637</v>
      </c>
      <c r="H726" s="285">
        <v>2405</v>
      </c>
      <c r="I726" s="284">
        <v>1082.2</v>
      </c>
      <c r="J726" s="284">
        <v>2602693.38</v>
      </c>
      <c r="K726" s="283" t="s">
        <v>103</v>
      </c>
      <c r="L726" s="287">
        <v>1.04E-2</v>
      </c>
    </row>
    <row r="727" spans="1:12" ht="15.75" thickBot="1" x14ac:dyDescent="0.3">
      <c r="A727" s="286" t="s">
        <v>127</v>
      </c>
      <c r="B727" s="281" t="s">
        <v>303</v>
      </c>
      <c r="C727" s="281" t="s">
        <v>1064</v>
      </c>
      <c r="D727" s="138" t="s">
        <v>304</v>
      </c>
      <c r="E727" s="281" t="s">
        <v>1182</v>
      </c>
      <c r="F727" s="282">
        <v>48014</v>
      </c>
      <c r="G727" s="283" t="s">
        <v>1637</v>
      </c>
      <c r="H727" s="283">
        <v>380</v>
      </c>
      <c r="I727" s="284">
        <v>1082.2</v>
      </c>
      <c r="J727" s="284">
        <v>411236.38</v>
      </c>
      <c r="K727" s="283" t="s">
        <v>103</v>
      </c>
      <c r="L727" s="287">
        <v>9.7999999999999997E-3</v>
      </c>
    </row>
    <row r="728" spans="1:12" ht="15.75" thickBot="1" x14ac:dyDescent="0.3">
      <c r="A728" s="286" t="s">
        <v>127</v>
      </c>
      <c r="B728" s="281" t="s">
        <v>166</v>
      </c>
      <c r="C728" s="281" t="s">
        <v>245</v>
      </c>
      <c r="D728" s="138" t="s">
        <v>128</v>
      </c>
      <c r="E728" s="281" t="s">
        <v>802</v>
      </c>
      <c r="F728" s="282">
        <v>49140</v>
      </c>
      <c r="G728" s="283" t="s">
        <v>1755</v>
      </c>
      <c r="H728" s="283">
        <v>536</v>
      </c>
      <c r="I728" s="284">
        <v>1104.45</v>
      </c>
      <c r="J728" s="284">
        <v>591986.24</v>
      </c>
      <c r="K728" s="283" t="s">
        <v>103</v>
      </c>
      <c r="L728" s="287">
        <v>4.8300000000000003E-2</v>
      </c>
    </row>
    <row r="729" spans="1:12" ht="15.75" thickBot="1" x14ac:dyDescent="0.3">
      <c r="A729" s="286" t="s">
        <v>127</v>
      </c>
      <c r="B729" s="281" t="s">
        <v>166</v>
      </c>
      <c r="C729" s="281" t="s">
        <v>998</v>
      </c>
      <c r="D729" s="138" t="s">
        <v>128</v>
      </c>
      <c r="E729" s="281" t="s">
        <v>1467</v>
      </c>
      <c r="F729" s="282">
        <v>49140</v>
      </c>
      <c r="G729" s="283" t="s">
        <v>1755</v>
      </c>
      <c r="H729" s="283">
        <v>440</v>
      </c>
      <c r="I729" s="284">
        <v>1104.45</v>
      </c>
      <c r="J729" s="284">
        <v>485958.85</v>
      </c>
      <c r="K729" s="283" t="s">
        <v>103</v>
      </c>
      <c r="L729" s="287">
        <v>1.0200000000000001E-2</v>
      </c>
    </row>
    <row r="730" spans="1:12" ht="15.75" thickBot="1" x14ac:dyDescent="0.3">
      <c r="A730" s="286" t="s">
        <v>127</v>
      </c>
      <c r="B730" s="281" t="s">
        <v>284</v>
      </c>
      <c r="C730" s="281" t="s">
        <v>354</v>
      </c>
      <c r="D730" s="138" t="s">
        <v>261</v>
      </c>
      <c r="E730" s="281" t="s">
        <v>1500</v>
      </c>
      <c r="F730" s="282">
        <v>47060</v>
      </c>
      <c r="G730" s="283" t="s">
        <v>1756</v>
      </c>
      <c r="H730" s="283">
        <v>37</v>
      </c>
      <c r="I730" s="284">
        <v>1072.51</v>
      </c>
      <c r="J730" s="284">
        <v>39682.92</v>
      </c>
      <c r="K730" s="283" t="s">
        <v>103</v>
      </c>
      <c r="L730" s="287">
        <v>6.9500000000000006E-2</v>
      </c>
    </row>
    <row r="731" spans="1:12" ht="15.75" thickBot="1" x14ac:dyDescent="0.3">
      <c r="A731" s="286" t="s">
        <v>127</v>
      </c>
      <c r="B731" s="281" t="s">
        <v>284</v>
      </c>
      <c r="C731" s="281" t="s">
        <v>920</v>
      </c>
      <c r="D731" s="138" t="s">
        <v>261</v>
      </c>
      <c r="E731" s="281" t="s">
        <v>612</v>
      </c>
      <c r="F731" s="282">
        <v>47060</v>
      </c>
      <c r="G731" s="283" t="s">
        <v>1756</v>
      </c>
      <c r="H731" s="283">
        <v>90</v>
      </c>
      <c r="I731" s="284">
        <v>1072.51</v>
      </c>
      <c r="J731" s="284">
        <v>96526.02</v>
      </c>
      <c r="K731" s="283" t="s">
        <v>103</v>
      </c>
      <c r="L731" s="287">
        <v>8.0000000000000004E-4</v>
      </c>
    </row>
    <row r="732" spans="1:12" ht="15.75" thickBot="1" x14ac:dyDescent="0.3">
      <c r="A732" s="286" t="s">
        <v>127</v>
      </c>
      <c r="B732" s="281" t="s">
        <v>284</v>
      </c>
      <c r="C732" s="281" t="s">
        <v>100</v>
      </c>
      <c r="D732" s="138" t="s">
        <v>261</v>
      </c>
      <c r="E732" s="281" t="s">
        <v>1757</v>
      </c>
      <c r="F732" s="282">
        <v>47060</v>
      </c>
      <c r="G732" s="283" t="s">
        <v>1756</v>
      </c>
      <c r="H732" s="283">
        <v>341</v>
      </c>
      <c r="I732" s="284">
        <v>1072.51</v>
      </c>
      <c r="J732" s="284">
        <v>365726.37</v>
      </c>
      <c r="K732" s="283" t="s">
        <v>103</v>
      </c>
      <c r="L732" s="287">
        <v>6.9999999999999999E-4</v>
      </c>
    </row>
    <row r="733" spans="1:12" ht="15.75" thickBot="1" x14ac:dyDescent="0.3">
      <c r="A733" s="286" t="s">
        <v>127</v>
      </c>
      <c r="B733" s="281" t="s">
        <v>284</v>
      </c>
      <c r="C733" s="281" t="s">
        <v>108</v>
      </c>
      <c r="D733" s="138" t="s">
        <v>261</v>
      </c>
      <c r="E733" s="281" t="s">
        <v>645</v>
      </c>
      <c r="F733" s="282">
        <v>47060</v>
      </c>
      <c r="G733" s="283" t="s">
        <v>1756</v>
      </c>
      <c r="H733" s="283">
        <v>400</v>
      </c>
      <c r="I733" s="284">
        <v>1072.51</v>
      </c>
      <c r="J733" s="284">
        <v>429004.54</v>
      </c>
      <c r="K733" s="283" t="s">
        <v>103</v>
      </c>
      <c r="L733" s="287">
        <v>1.5E-3</v>
      </c>
    </row>
    <row r="734" spans="1:12" ht="15.75" thickBot="1" x14ac:dyDescent="0.3">
      <c r="A734" s="286" t="s">
        <v>127</v>
      </c>
      <c r="B734" s="281" t="s">
        <v>1323</v>
      </c>
      <c r="C734" s="281" t="s">
        <v>1294</v>
      </c>
      <c r="D734" s="138" t="s">
        <v>1324</v>
      </c>
      <c r="E734" s="281" t="s">
        <v>165</v>
      </c>
      <c r="F734" s="282">
        <v>49963</v>
      </c>
      <c r="G734" s="283" t="s">
        <v>1758</v>
      </c>
      <c r="H734" s="283">
        <v>886</v>
      </c>
      <c r="I734" s="284">
        <v>1067.01</v>
      </c>
      <c r="J734" s="284">
        <v>945366.99</v>
      </c>
      <c r="K734" s="283" t="s">
        <v>103</v>
      </c>
      <c r="L734" s="287">
        <v>1.29E-2</v>
      </c>
    </row>
    <row r="735" spans="1:12" ht="15.75" thickBot="1" x14ac:dyDescent="0.3">
      <c r="A735" s="286" t="s">
        <v>127</v>
      </c>
      <c r="B735" s="281" t="s">
        <v>414</v>
      </c>
      <c r="C735" s="281" t="s">
        <v>453</v>
      </c>
      <c r="D735" s="138" t="s">
        <v>456</v>
      </c>
      <c r="E735" s="281" t="s">
        <v>674</v>
      </c>
      <c r="F735" s="282">
        <v>46588</v>
      </c>
      <c r="G735" s="283" t="s">
        <v>1759</v>
      </c>
      <c r="H735" s="283">
        <v>77</v>
      </c>
      <c r="I735" s="284">
        <v>1046.28</v>
      </c>
      <c r="J735" s="284">
        <v>80563.490000000005</v>
      </c>
      <c r="K735" s="283" t="s">
        <v>103</v>
      </c>
      <c r="L735" s="287">
        <v>1.9E-2</v>
      </c>
    </row>
    <row r="736" spans="1:12" ht="15.75" thickBot="1" x14ac:dyDescent="0.3">
      <c r="A736" s="286" t="s">
        <v>127</v>
      </c>
      <c r="B736" s="281" t="s">
        <v>414</v>
      </c>
      <c r="C736" s="281" t="s">
        <v>920</v>
      </c>
      <c r="D736" s="138" t="s">
        <v>456</v>
      </c>
      <c r="E736" s="281" t="s">
        <v>937</v>
      </c>
      <c r="F736" s="282">
        <v>46588</v>
      </c>
      <c r="G736" s="283" t="s">
        <v>1759</v>
      </c>
      <c r="H736" s="283">
        <v>424</v>
      </c>
      <c r="I736" s="284">
        <v>1046.28</v>
      </c>
      <c r="J736" s="284">
        <v>443622.31</v>
      </c>
      <c r="K736" s="283" t="s">
        <v>103</v>
      </c>
      <c r="L736" s="287">
        <v>3.5999999999999999E-3</v>
      </c>
    </row>
    <row r="737" spans="1:12" ht="15.75" thickBot="1" x14ac:dyDescent="0.3">
      <c r="A737" s="286" t="s">
        <v>127</v>
      </c>
      <c r="B737" s="281" t="s">
        <v>414</v>
      </c>
      <c r="C737" s="281" t="s">
        <v>100</v>
      </c>
      <c r="D737" s="138" t="s">
        <v>456</v>
      </c>
      <c r="E737" s="281" t="s">
        <v>1760</v>
      </c>
      <c r="F737" s="282">
        <v>46588</v>
      </c>
      <c r="G737" s="283" t="s">
        <v>1759</v>
      </c>
      <c r="H737" s="285">
        <v>1322</v>
      </c>
      <c r="I737" s="284">
        <v>1046.28</v>
      </c>
      <c r="J737" s="284">
        <v>1383180.89</v>
      </c>
      <c r="K737" s="283" t="s">
        <v>103</v>
      </c>
      <c r="L737" s="287">
        <v>2.8E-3</v>
      </c>
    </row>
    <row r="738" spans="1:12" ht="15.75" thickBot="1" x14ac:dyDescent="0.3">
      <c r="A738" s="286" t="s">
        <v>127</v>
      </c>
      <c r="B738" s="281" t="s">
        <v>414</v>
      </c>
      <c r="C738" s="281" t="s">
        <v>108</v>
      </c>
      <c r="D738" s="138" t="s">
        <v>456</v>
      </c>
      <c r="E738" s="281" t="s">
        <v>782</v>
      </c>
      <c r="F738" s="282">
        <v>46588</v>
      </c>
      <c r="G738" s="283" t="s">
        <v>1759</v>
      </c>
      <c r="H738" s="285">
        <v>1685</v>
      </c>
      <c r="I738" s="284">
        <v>1046.28</v>
      </c>
      <c r="J738" s="284">
        <v>1762980.18</v>
      </c>
      <c r="K738" s="283" t="s">
        <v>103</v>
      </c>
      <c r="L738" s="287">
        <v>6.4000000000000003E-3</v>
      </c>
    </row>
    <row r="739" spans="1:12" ht="15.75" thickBot="1" x14ac:dyDescent="0.3">
      <c r="A739" s="286" t="s">
        <v>127</v>
      </c>
      <c r="B739" s="281" t="s">
        <v>414</v>
      </c>
      <c r="C739" s="281" t="s">
        <v>350</v>
      </c>
      <c r="D739" s="138" t="s">
        <v>456</v>
      </c>
      <c r="E739" s="281" t="s">
        <v>783</v>
      </c>
      <c r="F739" s="282">
        <v>46588</v>
      </c>
      <c r="G739" s="283" t="s">
        <v>1759</v>
      </c>
      <c r="H739" s="285">
        <v>2385</v>
      </c>
      <c r="I739" s="284">
        <v>1046.28</v>
      </c>
      <c r="J739" s="284">
        <v>2495375.5099999998</v>
      </c>
      <c r="K739" s="283" t="s">
        <v>103</v>
      </c>
      <c r="L739" s="287">
        <v>0.01</v>
      </c>
    </row>
    <row r="740" spans="1:12" ht="15.75" thickBot="1" x14ac:dyDescent="0.3">
      <c r="A740" s="286" t="s">
        <v>127</v>
      </c>
      <c r="B740" s="281" t="s">
        <v>414</v>
      </c>
      <c r="C740" s="281" t="s">
        <v>1064</v>
      </c>
      <c r="D740" s="138" t="s">
        <v>456</v>
      </c>
      <c r="E740" s="281" t="s">
        <v>1169</v>
      </c>
      <c r="F740" s="282">
        <v>46588</v>
      </c>
      <c r="G740" s="283" t="s">
        <v>1759</v>
      </c>
      <c r="H740" s="283">
        <v>80</v>
      </c>
      <c r="I740" s="284">
        <v>1046.28</v>
      </c>
      <c r="J740" s="284">
        <v>83702.320000000007</v>
      </c>
      <c r="K740" s="283" t="s">
        <v>103</v>
      </c>
      <c r="L740" s="287">
        <v>2E-3</v>
      </c>
    </row>
    <row r="741" spans="1:12" ht="15.75" thickBot="1" x14ac:dyDescent="0.3">
      <c r="A741" s="286" t="s">
        <v>127</v>
      </c>
      <c r="B741" s="281" t="s">
        <v>1325</v>
      </c>
      <c r="C741" s="281" t="s">
        <v>1294</v>
      </c>
      <c r="D741" s="138" t="s">
        <v>1326</v>
      </c>
      <c r="E741" s="281" t="s">
        <v>165</v>
      </c>
      <c r="F741" s="282">
        <v>50571</v>
      </c>
      <c r="G741" s="283" t="s">
        <v>1539</v>
      </c>
      <c r="H741" s="283">
        <v>369</v>
      </c>
      <c r="I741" s="284">
        <v>1294.21</v>
      </c>
      <c r="J741" s="284">
        <v>477564.15</v>
      </c>
      <c r="K741" s="283" t="s">
        <v>103</v>
      </c>
      <c r="L741" s="287">
        <v>6.4999999999999997E-3</v>
      </c>
    </row>
    <row r="742" spans="1:12" ht="15.75" thickBot="1" x14ac:dyDescent="0.3">
      <c r="A742" s="286" t="s">
        <v>127</v>
      </c>
      <c r="B742" s="281" t="s">
        <v>262</v>
      </c>
      <c r="C742" s="281" t="s">
        <v>100</v>
      </c>
      <c r="D742" s="138" t="s">
        <v>263</v>
      </c>
      <c r="E742" s="281" t="s">
        <v>1761</v>
      </c>
      <c r="F742" s="282">
        <v>47238</v>
      </c>
      <c r="G742" s="283" t="s">
        <v>1762</v>
      </c>
      <c r="H742" s="285">
        <v>4325</v>
      </c>
      <c r="I742" s="284">
        <v>1077.0999999999999</v>
      </c>
      <c r="J742" s="284">
        <v>4658475.6900000004</v>
      </c>
      <c r="K742" s="283" t="s">
        <v>103</v>
      </c>
      <c r="L742" s="287">
        <v>9.2999999999999992E-3</v>
      </c>
    </row>
    <row r="743" spans="1:12" ht="15.75" thickBot="1" x14ac:dyDescent="0.3">
      <c r="A743" s="286" t="s">
        <v>127</v>
      </c>
      <c r="B743" s="281" t="s">
        <v>262</v>
      </c>
      <c r="C743" s="281" t="s">
        <v>108</v>
      </c>
      <c r="D743" s="138" t="s">
        <v>263</v>
      </c>
      <c r="E743" s="281" t="s">
        <v>790</v>
      </c>
      <c r="F743" s="282">
        <v>47238</v>
      </c>
      <c r="G743" s="283" t="s">
        <v>1762</v>
      </c>
      <c r="H743" s="285">
        <v>4145</v>
      </c>
      <c r="I743" s="284">
        <v>1077.0999999999999</v>
      </c>
      <c r="J743" s="284">
        <v>4464596.92</v>
      </c>
      <c r="K743" s="283" t="s">
        <v>103</v>
      </c>
      <c r="L743" s="287">
        <v>1.61E-2</v>
      </c>
    </row>
    <row r="744" spans="1:12" ht="15.75" thickBot="1" x14ac:dyDescent="0.3">
      <c r="A744" s="286" t="s">
        <v>127</v>
      </c>
      <c r="B744" s="281" t="s">
        <v>262</v>
      </c>
      <c r="C744" s="281" t="s">
        <v>350</v>
      </c>
      <c r="D744" s="138" t="s">
        <v>263</v>
      </c>
      <c r="E744" s="281" t="s">
        <v>647</v>
      </c>
      <c r="F744" s="282">
        <v>47238</v>
      </c>
      <c r="G744" s="283" t="s">
        <v>1762</v>
      </c>
      <c r="H744" s="285">
        <v>5544</v>
      </c>
      <c r="I744" s="284">
        <v>1077.0999999999999</v>
      </c>
      <c r="J744" s="284">
        <v>5971465.6900000004</v>
      </c>
      <c r="K744" s="283" t="s">
        <v>103</v>
      </c>
      <c r="L744" s="287">
        <v>2.3800000000000002E-2</v>
      </c>
    </row>
    <row r="745" spans="1:12" ht="15.75" thickBot="1" x14ac:dyDescent="0.3">
      <c r="A745" s="286" t="s">
        <v>127</v>
      </c>
      <c r="B745" s="281" t="s">
        <v>262</v>
      </c>
      <c r="C745" s="281" t="s">
        <v>1064</v>
      </c>
      <c r="D745" s="138" t="s">
        <v>263</v>
      </c>
      <c r="E745" s="281" t="s">
        <v>589</v>
      </c>
      <c r="F745" s="282">
        <v>47238</v>
      </c>
      <c r="G745" s="283" t="s">
        <v>1762</v>
      </c>
      <c r="H745" s="285">
        <v>1340</v>
      </c>
      <c r="I745" s="284">
        <v>1077.0999999999999</v>
      </c>
      <c r="J745" s="284">
        <v>1443319.63</v>
      </c>
      <c r="K745" s="283" t="s">
        <v>103</v>
      </c>
      <c r="L745" s="287">
        <v>3.4299999999999997E-2</v>
      </c>
    </row>
    <row r="746" spans="1:12" ht="15.75" thickBot="1" x14ac:dyDescent="0.3">
      <c r="A746" s="286" t="s">
        <v>127</v>
      </c>
      <c r="B746" s="281" t="s">
        <v>1224</v>
      </c>
      <c r="C746" s="281" t="s">
        <v>920</v>
      </c>
      <c r="D746" s="138" t="s">
        <v>1207</v>
      </c>
      <c r="E746" s="281" t="s">
        <v>1501</v>
      </c>
      <c r="F746" s="282">
        <v>48044</v>
      </c>
      <c r="G746" s="283" t="s">
        <v>1763</v>
      </c>
      <c r="H746" s="285">
        <v>1510</v>
      </c>
      <c r="I746" s="284">
        <v>992.69</v>
      </c>
      <c r="J746" s="284">
        <v>1498964.63</v>
      </c>
      <c r="K746" s="283" t="s">
        <v>103</v>
      </c>
      <c r="L746" s="287">
        <v>1.2200000000000001E-2</v>
      </c>
    </row>
    <row r="747" spans="1:12" ht="15.75" thickBot="1" x14ac:dyDescent="0.3">
      <c r="A747" s="286" t="s">
        <v>127</v>
      </c>
      <c r="B747" s="281" t="s">
        <v>1224</v>
      </c>
      <c r="C747" s="281" t="s">
        <v>998</v>
      </c>
      <c r="D747" s="138" t="s">
        <v>1207</v>
      </c>
      <c r="E747" s="281" t="s">
        <v>1502</v>
      </c>
      <c r="F747" s="282">
        <v>48044</v>
      </c>
      <c r="G747" s="283" t="s">
        <v>1763</v>
      </c>
      <c r="H747" s="283">
        <v>715</v>
      </c>
      <c r="I747" s="284">
        <v>992.69</v>
      </c>
      <c r="J747" s="284">
        <v>709774.64</v>
      </c>
      <c r="K747" s="283" t="s">
        <v>103</v>
      </c>
      <c r="L747" s="287">
        <v>1.49E-2</v>
      </c>
    </row>
    <row r="748" spans="1:12" ht="15.75" thickBot="1" x14ac:dyDescent="0.3">
      <c r="A748" s="286" t="s">
        <v>127</v>
      </c>
      <c r="B748" s="281" t="s">
        <v>1224</v>
      </c>
      <c r="C748" s="281" t="s">
        <v>1064</v>
      </c>
      <c r="D748" s="138" t="s">
        <v>1207</v>
      </c>
      <c r="E748" s="281" t="s">
        <v>1638</v>
      </c>
      <c r="F748" s="282">
        <v>48044</v>
      </c>
      <c r="G748" s="283" t="s">
        <v>1763</v>
      </c>
      <c r="H748" s="283">
        <v>875</v>
      </c>
      <c r="I748" s="284">
        <v>992.69</v>
      </c>
      <c r="J748" s="284">
        <v>868605.33</v>
      </c>
      <c r="K748" s="283" t="s">
        <v>103</v>
      </c>
      <c r="L748" s="287">
        <v>2.06E-2</v>
      </c>
    </row>
    <row r="749" spans="1:12" ht="15.75" thickBot="1" x14ac:dyDescent="0.3">
      <c r="A749" s="286" t="s">
        <v>127</v>
      </c>
      <c r="B749" s="281" t="s">
        <v>1224</v>
      </c>
      <c r="C749" s="281" t="s">
        <v>1294</v>
      </c>
      <c r="D749" s="138" t="s">
        <v>1207</v>
      </c>
      <c r="E749" s="281" t="s">
        <v>1639</v>
      </c>
      <c r="F749" s="282">
        <v>48044</v>
      </c>
      <c r="G749" s="283" t="s">
        <v>1763</v>
      </c>
      <c r="H749" s="285">
        <v>1515</v>
      </c>
      <c r="I749" s="284">
        <v>992.69</v>
      </c>
      <c r="J749" s="284">
        <v>1503928.09</v>
      </c>
      <c r="K749" s="283" t="s">
        <v>103</v>
      </c>
      <c r="L749" s="287">
        <v>2.0500000000000001E-2</v>
      </c>
    </row>
    <row r="750" spans="1:12" ht="15.75" thickBot="1" x14ac:dyDescent="0.3">
      <c r="A750" s="286" t="s">
        <v>127</v>
      </c>
      <c r="B750" s="281" t="s">
        <v>1224</v>
      </c>
      <c r="C750" s="281" t="s">
        <v>999</v>
      </c>
      <c r="D750" s="138" t="s">
        <v>1207</v>
      </c>
      <c r="E750" s="281" t="s">
        <v>1474</v>
      </c>
      <c r="F750" s="282">
        <v>48044</v>
      </c>
      <c r="G750" s="283" t="s">
        <v>1763</v>
      </c>
      <c r="H750" s="283">
        <v>660</v>
      </c>
      <c r="I750" s="284">
        <v>992.69</v>
      </c>
      <c r="J750" s="284">
        <v>655176.6</v>
      </c>
      <c r="K750" s="283" t="s">
        <v>103</v>
      </c>
      <c r="L750" s="287">
        <v>2.06E-2</v>
      </c>
    </row>
    <row r="751" spans="1:12" ht="15.75" thickBot="1" x14ac:dyDescent="0.3">
      <c r="A751" s="286" t="s">
        <v>127</v>
      </c>
      <c r="B751" s="281" t="s">
        <v>1327</v>
      </c>
      <c r="C751" s="281" t="s">
        <v>1294</v>
      </c>
      <c r="D751" s="138" t="s">
        <v>1328</v>
      </c>
      <c r="E751" s="281" t="s">
        <v>165</v>
      </c>
      <c r="F751" s="282">
        <v>52671</v>
      </c>
      <c r="G751" s="283" t="s">
        <v>1764</v>
      </c>
      <c r="H751" s="283">
        <v>381</v>
      </c>
      <c r="I751" s="284">
        <v>1014.16</v>
      </c>
      <c r="J751" s="284">
        <v>386396.61</v>
      </c>
      <c r="K751" s="283" t="s">
        <v>103</v>
      </c>
      <c r="L751" s="287">
        <v>5.3E-3</v>
      </c>
    </row>
    <row r="752" spans="1:12" ht="15.75" thickBot="1" x14ac:dyDescent="0.3">
      <c r="A752" s="286" t="s">
        <v>127</v>
      </c>
      <c r="B752" s="281" t="s">
        <v>1284</v>
      </c>
      <c r="C752" s="281" t="s">
        <v>920</v>
      </c>
      <c r="D752" s="138" t="s">
        <v>1270</v>
      </c>
      <c r="E752" s="281" t="s">
        <v>1285</v>
      </c>
      <c r="F752" s="282">
        <v>49049</v>
      </c>
      <c r="G752" s="283" t="s">
        <v>1765</v>
      </c>
      <c r="H752" s="285">
        <v>2013</v>
      </c>
      <c r="I752" s="284">
        <v>1011.87</v>
      </c>
      <c r="J752" s="284">
        <v>2036900.93</v>
      </c>
      <c r="K752" s="283" t="s">
        <v>103</v>
      </c>
      <c r="L752" s="287">
        <v>1.66E-2</v>
      </c>
    </row>
    <row r="753" spans="1:12" ht="15.75" thickBot="1" x14ac:dyDescent="0.3">
      <c r="A753" s="286" t="s">
        <v>127</v>
      </c>
      <c r="B753" s="281" t="s">
        <v>1284</v>
      </c>
      <c r="C753" s="281" t="s">
        <v>998</v>
      </c>
      <c r="D753" s="138" t="s">
        <v>1270</v>
      </c>
      <c r="E753" s="281" t="s">
        <v>1286</v>
      </c>
      <c r="F753" s="282">
        <v>49049</v>
      </c>
      <c r="G753" s="283" t="s">
        <v>1765</v>
      </c>
      <c r="H753" s="285">
        <v>1987</v>
      </c>
      <c r="I753" s="284">
        <v>1011.87</v>
      </c>
      <c r="J753" s="284">
        <v>2010592.23</v>
      </c>
      <c r="K753" s="283" t="s">
        <v>103</v>
      </c>
      <c r="L753" s="287">
        <v>4.2200000000000001E-2</v>
      </c>
    </row>
    <row r="754" spans="1:12" ht="15.75" thickBot="1" x14ac:dyDescent="0.3">
      <c r="A754" s="286" t="s">
        <v>127</v>
      </c>
      <c r="B754" s="281" t="s">
        <v>1540</v>
      </c>
      <c r="C754" s="281" t="s">
        <v>453</v>
      </c>
      <c r="D754" s="138" t="s">
        <v>1541</v>
      </c>
      <c r="E754" s="281" t="s">
        <v>615</v>
      </c>
      <c r="F754" s="282">
        <v>48298</v>
      </c>
      <c r="G754" s="283" t="s">
        <v>103</v>
      </c>
      <c r="H754" s="283">
        <v>29</v>
      </c>
      <c r="I754" s="284">
        <v>1009.08</v>
      </c>
      <c r="J754" s="284">
        <v>29263.19</v>
      </c>
      <c r="K754" s="283" t="s">
        <v>103</v>
      </c>
      <c r="L754" s="287">
        <v>6.8999999999999999E-3</v>
      </c>
    </row>
    <row r="755" spans="1:12" ht="15.75" thickBot="1" x14ac:dyDescent="0.3">
      <c r="A755" s="286" t="s">
        <v>127</v>
      </c>
      <c r="B755" s="281" t="s">
        <v>1540</v>
      </c>
      <c r="C755" s="281" t="s">
        <v>100</v>
      </c>
      <c r="D755" s="138" t="s">
        <v>1541</v>
      </c>
      <c r="E755" s="281" t="s">
        <v>1542</v>
      </c>
      <c r="F755" s="282">
        <v>48298</v>
      </c>
      <c r="G755" s="283" t="s">
        <v>103</v>
      </c>
      <c r="H755" s="285">
        <v>1782</v>
      </c>
      <c r="I755" s="284">
        <v>1009.08</v>
      </c>
      <c r="J755" s="284">
        <v>1798172.47</v>
      </c>
      <c r="K755" s="283" t="s">
        <v>103</v>
      </c>
      <c r="L755" s="287">
        <v>3.5999999999999999E-3</v>
      </c>
    </row>
    <row r="756" spans="1:12" ht="15.75" thickBot="1" x14ac:dyDescent="0.3">
      <c r="A756" s="286" t="s">
        <v>127</v>
      </c>
      <c r="B756" s="281" t="s">
        <v>1540</v>
      </c>
      <c r="C756" s="281" t="s">
        <v>108</v>
      </c>
      <c r="D756" s="138" t="s">
        <v>1541</v>
      </c>
      <c r="E756" s="281" t="s">
        <v>1543</v>
      </c>
      <c r="F756" s="282">
        <v>48298</v>
      </c>
      <c r="G756" s="283" t="s">
        <v>103</v>
      </c>
      <c r="H756" s="285">
        <v>1884</v>
      </c>
      <c r="I756" s="284">
        <v>1009.08</v>
      </c>
      <c r="J756" s="284">
        <v>1901098.17</v>
      </c>
      <c r="K756" s="283" t="s">
        <v>103</v>
      </c>
      <c r="L756" s="287">
        <v>6.8999999999999999E-3</v>
      </c>
    </row>
    <row r="757" spans="1:12" ht="15.75" thickBot="1" x14ac:dyDescent="0.3">
      <c r="A757" s="286" t="s">
        <v>127</v>
      </c>
      <c r="B757" s="281" t="s">
        <v>1078</v>
      </c>
      <c r="C757" s="281" t="s">
        <v>920</v>
      </c>
      <c r="D757" s="138" t="s">
        <v>1079</v>
      </c>
      <c r="E757" s="281" t="s">
        <v>596</v>
      </c>
      <c r="F757" s="282">
        <v>49475</v>
      </c>
      <c r="G757" s="283" t="s">
        <v>1766</v>
      </c>
      <c r="H757" s="283">
        <v>150</v>
      </c>
      <c r="I757" s="284">
        <v>1057.54</v>
      </c>
      <c r="J757" s="284">
        <v>158631.29999999999</v>
      </c>
      <c r="K757" s="283" t="s">
        <v>103</v>
      </c>
      <c r="L757" s="287">
        <v>1.2999999999999999E-3</v>
      </c>
    </row>
    <row r="758" spans="1:12" ht="15.75" thickBot="1" x14ac:dyDescent="0.3">
      <c r="A758" s="286" t="s">
        <v>127</v>
      </c>
      <c r="B758" s="281" t="s">
        <v>1078</v>
      </c>
      <c r="C758" s="281" t="s">
        <v>108</v>
      </c>
      <c r="D758" s="138" t="s">
        <v>1079</v>
      </c>
      <c r="E758" s="281" t="s">
        <v>1080</v>
      </c>
      <c r="F758" s="282">
        <v>49475</v>
      </c>
      <c r="G758" s="283" t="s">
        <v>1766</v>
      </c>
      <c r="H758" s="283">
        <v>850</v>
      </c>
      <c r="I758" s="284">
        <v>1057.54</v>
      </c>
      <c r="J758" s="284">
        <v>898910.71</v>
      </c>
      <c r="K758" s="283" t="s">
        <v>103</v>
      </c>
      <c r="L758" s="287">
        <v>3.2000000000000002E-3</v>
      </c>
    </row>
    <row r="759" spans="1:12" ht="15.75" thickBot="1" x14ac:dyDescent="0.3">
      <c r="A759" s="286" t="s">
        <v>127</v>
      </c>
      <c r="B759" s="281" t="s">
        <v>1078</v>
      </c>
      <c r="C759" s="281" t="s">
        <v>350</v>
      </c>
      <c r="D759" s="138" t="s">
        <v>1079</v>
      </c>
      <c r="E759" s="281" t="s">
        <v>1767</v>
      </c>
      <c r="F759" s="282">
        <v>49475</v>
      </c>
      <c r="G759" s="283" t="s">
        <v>1766</v>
      </c>
      <c r="H759" s="285">
        <v>2635</v>
      </c>
      <c r="I759" s="284">
        <v>1057.54</v>
      </c>
      <c r="J759" s="284">
        <v>2786623.18</v>
      </c>
      <c r="K759" s="283" t="s">
        <v>103</v>
      </c>
      <c r="L759" s="287">
        <v>1.11E-2</v>
      </c>
    </row>
    <row r="760" spans="1:12" ht="15.75" thickBot="1" x14ac:dyDescent="0.3">
      <c r="A760" s="286" t="s">
        <v>127</v>
      </c>
      <c r="B760" s="281" t="s">
        <v>1078</v>
      </c>
      <c r="C760" s="281" t="s">
        <v>1064</v>
      </c>
      <c r="D760" s="138" t="s">
        <v>1079</v>
      </c>
      <c r="E760" s="281" t="s">
        <v>1183</v>
      </c>
      <c r="F760" s="282">
        <v>49475</v>
      </c>
      <c r="G760" s="283" t="s">
        <v>1766</v>
      </c>
      <c r="H760" s="283">
        <v>220</v>
      </c>
      <c r="I760" s="284">
        <v>1057.54</v>
      </c>
      <c r="J760" s="284">
        <v>232659.24</v>
      </c>
      <c r="K760" s="283" t="s">
        <v>103</v>
      </c>
      <c r="L760" s="287">
        <v>5.4999999999999997E-3</v>
      </c>
    </row>
    <row r="761" spans="1:12" ht="15.75" thickBot="1" x14ac:dyDescent="0.3">
      <c r="A761" s="286" t="s">
        <v>127</v>
      </c>
      <c r="B761" s="281" t="s">
        <v>42</v>
      </c>
      <c r="C761" s="281" t="s">
        <v>245</v>
      </c>
      <c r="D761" s="138" t="s">
        <v>41</v>
      </c>
      <c r="E761" s="281" t="s">
        <v>649</v>
      </c>
      <c r="F761" s="282">
        <v>50875</v>
      </c>
      <c r="G761" s="283" t="s">
        <v>1768</v>
      </c>
      <c r="H761" s="283">
        <v>300</v>
      </c>
      <c r="I761" s="284">
        <v>1099.1300000000001</v>
      </c>
      <c r="J761" s="284">
        <v>329739.3</v>
      </c>
      <c r="K761" s="283" t="s">
        <v>103</v>
      </c>
      <c r="L761" s="287">
        <v>2.69E-2</v>
      </c>
    </row>
    <row r="762" spans="1:12" ht="15.75" thickBot="1" x14ac:dyDescent="0.3">
      <c r="A762" s="286" t="s">
        <v>127</v>
      </c>
      <c r="B762" s="281" t="s">
        <v>718</v>
      </c>
      <c r="C762" s="281" t="s">
        <v>453</v>
      </c>
      <c r="D762" s="138" t="s">
        <v>785</v>
      </c>
      <c r="E762" s="281" t="s">
        <v>1184</v>
      </c>
      <c r="F762" s="282">
        <v>47406</v>
      </c>
      <c r="G762" s="283" t="s">
        <v>1644</v>
      </c>
      <c r="H762" s="285">
        <v>28500</v>
      </c>
      <c r="I762" s="284">
        <v>1.03</v>
      </c>
      <c r="J762" s="284">
        <v>29261.15</v>
      </c>
      <c r="K762" s="283" t="s">
        <v>103</v>
      </c>
      <c r="L762" s="287">
        <v>6.8999999999999999E-3</v>
      </c>
    </row>
    <row r="763" spans="1:12" ht="15.75" thickBot="1" x14ac:dyDescent="0.3">
      <c r="A763" s="286" t="s">
        <v>127</v>
      </c>
      <c r="B763" s="281" t="s">
        <v>718</v>
      </c>
      <c r="C763" s="281" t="s">
        <v>453</v>
      </c>
      <c r="D763" s="138" t="s">
        <v>1031</v>
      </c>
      <c r="E763" s="281" t="s">
        <v>532</v>
      </c>
      <c r="F763" s="282">
        <v>47741</v>
      </c>
      <c r="G763" s="283" t="s">
        <v>1642</v>
      </c>
      <c r="H763" s="283">
        <v>19</v>
      </c>
      <c r="I763" s="284">
        <v>1018.71</v>
      </c>
      <c r="J763" s="284">
        <v>19355.419999999998</v>
      </c>
      <c r="K763" s="283" t="s">
        <v>103</v>
      </c>
      <c r="L763" s="287">
        <v>4.5999999999999999E-3</v>
      </c>
    </row>
    <row r="764" spans="1:12" ht="15.75" thickBot="1" x14ac:dyDescent="0.3">
      <c r="A764" s="286" t="s">
        <v>127</v>
      </c>
      <c r="B764" s="281" t="s">
        <v>718</v>
      </c>
      <c r="C764" s="281" t="s">
        <v>920</v>
      </c>
      <c r="D764" s="138" t="s">
        <v>1443</v>
      </c>
      <c r="E764" s="281" t="s">
        <v>1468</v>
      </c>
      <c r="F764" s="282">
        <v>49810</v>
      </c>
      <c r="G764" s="283" t="s">
        <v>1560</v>
      </c>
      <c r="H764" s="285">
        <v>2607</v>
      </c>
      <c r="I764" s="284">
        <v>977.29</v>
      </c>
      <c r="J764" s="284">
        <v>2547805.5099999998</v>
      </c>
      <c r="K764" s="283" t="s">
        <v>103</v>
      </c>
      <c r="L764" s="287">
        <v>2.0799999999999999E-2</v>
      </c>
    </row>
    <row r="765" spans="1:12" ht="15.75" thickBot="1" x14ac:dyDescent="0.3">
      <c r="A765" s="286" t="s">
        <v>127</v>
      </c>
      <c r="B765" s="281" t="s">
        <v>718</v>
      </c>
      <c r="C765" s="281" t="s">
        <v>920</v>
      </c>
      <c r="D765" s="138" t="s">
        <v>1031</v>
      </c>
      <c r="E765" s="281" t="s">
        <v>969</v>
      </c>
      <c r="F765" s="282">
        <v>47741</v>
      </c>
      <c r="G765" s="283" t="s">
        <v>1642</v>
      </c>
      <c r="H765" s="283">
        <v>264</v>
      </c>
      <c r="I765" s="284">
        <v>1018.71</v>
      </c>
      <c r="J765" s="284">
        <v>268938.44</v>
      </c>
      <c r="K765" s="283" t="s">
        <v>103</v>
      </c>
      <c r="L765" s="287">
        <v>2.2000000000000001E-3</v>
      </c>
    </row>
    <row r="766" spans="1:12" ht="15.75" thickBot="1" x14ac:dyDescent="0.3">
      <c r="A766" s="286" t="s">
        <v>127</v>
      </c>
      <c r="B766" s="281" t="s">
        <v>718</v>
      </c>
      <c r="C766" s="281" t="s">
        <v>998</v>
      </c>
      <c r="D766" s="138" t="s">
        <v>1443</v>
      </c>
      <c r="E766" s="281" t="s">
        <v>1469</v>
      </c>
      <c r="F766" s="282">
        <v>49810</v>
      </c>
      <c r="G766" s="283" t="s">
        <v>1560</v>
      </c>
      <c r="H766" s="285">
        <v>1593</v>
      </c>
      <c r="I766" s="284">
        <v>977.29</v>
      </c>
      <c r="J766" s="284">
        <v>1556829.37</v>
      </c>
      <c r="K766" s="283" t="s">
        <v>103</v>
      </c>
      <c r="L766" s="287">
        <v>3.27E-2</v>
      </c>
    </row>
    <row r="767" spans="1:12" ht="15.75" thickBot="1" x14ac:dyDescent="0.3">
      <c r="A767" s="286" t="s">
        <v>127</v>
      </c>
      <c r="B767" s="281" t="s">
        <v>718</v>
      </c>
      <c r="C767" s="281" t="s">
        <v>100</v>
      </c>
      <c r="D767" s="138" t="s">
        <v>785</v>
      </c>
      <c r="E767" s="281" t="s">
        <v>1032</v>
      </c>
      <c r="F767" s="282">
        <v>47406</v>
      </c>
      <c r="G767" s="283" t="s">
        <v>1644</v>
      </c>
      <c r="H767" s="285">
        <v>2222594</v>
      </c>
      <c r="I767" s="284">
        <v>1.03</v>
      </c>
      <c r="J767" s="284">
        <v>2281952.8199999998</v>
      </c>
      <c r="K767" s="283" t="s">
        <v>103</v>
      </c>
      <c r="L767" s="287">
        <v>4.4999999999999997E-3</v>
      </c>
    </row>
    <row r="768" spans="1:12" ht="15.75" thickBot="1" x14ac:dyDescent="0.3">
      <c r="A768" s="286" t="s">
        <v>127</v>
      </c>
      <c r="B768" s="281" t="s">
        <v>718</v>
      </c>
      <c r="C768" s="281" t="s">
        <v>100</v>
      </c>
      <c r="D768" s="138" t="s">
        <v>1031</v>
      </c>
      <c r="E768" s="281" t="s">
        <v>1470</v>
      </c>
      <c r="F768" s="282">
        <v>47741</v>
      </c>
      <c r="G768" s="283" t="s">
        <v>1642</v>
      </c>
      <c r="H768" s="283">
        <v>428</v>
      </c>
      <c r="I768" s="284">
        <v>1018.71</v>
      </c>
      <c r="J768" s="284">
        <v>436006.26</v>
      </c>
      <c r="K768" s="283" t="s">
        <v>103</v>
      </c>
      <c r="L768" s="287">
        <v>8.9999999999999998E-4</v>
      </c>
    </row>
    <row r="769" spans="1:12" ht="15.75" thickBot="1" x14ac:dyDescent="0.3">
      <c r="A769" s="286" t="s">
        <v>127</v>
      </c>
      <c r="B769" s="281" t="s">
        <v>718</v>
      </c>
      <c r="C769" s="281" t="s">
        <v>108</v>
      </c>
      <c r="D769" s="138" t="s">
        <v>785</v>
      </c>
      <c r="E769" s="281" t="s">
        <v>1769</v>
      </c>
      <c r="F769" s="282">
        <v>47406</v>
      </c>
      <c r="G769" s="283" t="s">
        <v>1644</v>
      </c>
      <c r="H769" s="285">
        <v>1364000</v>
      </c>
      <c r="I769" s="284">
        <v>1.03</v>
      </c>
      <c r="J769" s="284">
        <v>1400428.35</v>
      </c>
      <c r="K769" s="283" t="s">
        <v>103</v>
      </c>
      <c r="L769" s="287">
        <v>5.1000000000000004E-3</v>
      </c>
    </row>
    <row r="770" spans="1:12" ht="15.75" thickBot="1" x14ac:dyDescent="0.3">
      <c r="A770" s="286" t="s">
        <v>127</v>
      </c>
      <c r="B770" s="281" t="s">
        <v>718</v>
      </c>
      <c r="C770" s="281" t="s">
        <v>108</v>
      </c>
      <c r="D770" s="138" t="s">
        <v>1031</v>
      </c>
      <c r="E770" s="281" t="s">
        <v>1770</v>
      </c>
      <c r="F770" s="282">
        <v>47741</v>
      </c>
      <c r="G770" s="283" t="s">
        <v>1642</v>
      </c>
      <c r="H770" s="283">
        <v>437</v>
      </c>
      <c r="I770" s="284">
        <v>1018.71</v>
      </c>
      <c r="J770" s="284">
        <v>445174.61</v>
      </c>
      <c r="K770" s="283" t="s">
        <v>103</v>
      </c>
      <c r="L770" s="287">
        <v>1.6000000000000001E-3</v>
      </c>
    </row>
    <row r="771" spans="1:12" ht="15.75" thickBot="1" x14ac:dyDescent="0.3">
      <c r="A771" s="286" t="s">
        <v>127</v>
      </c>
      <c r="B771" s="281" t="s">
        <v>718</v>
      </c>
      <c r="C771" s="281" t="s">
        <v>350</v>
      </c>
      <c r="D771" s="138" t="s">
        <v>1031</v>
      </c>
      <c r="E771" s="281" t="s">
        <v>1033</v>
      </c>
      <c r="F771" s="282">
        <v>47741</v>
      </c>
      <c r="G771" s="283" t="s">
        <v>1642</v>
      </c>
      <c r="H771" s="283">
        <v>821</v>
      </c>
      <c r="I771" s="284">
        <v>1018.71</v>
      </c>
      <c r="J771" s="284">
        <v>836357.79</v>
      </c>
      <c r="K771" s="283" t="s">
        <v>103</v>
      </c>
      <c r="L771" s="287">
        <v>3.3E-3</v>
      </c>
    </row>
    <row r="772" spans="1:12" ht="15.75" thickBot="1" x14ac:dyDescent="0.3">
      <c r="A772" s="286" t="s">
        <v>127</v>
      </c>
      <c r="B772" s="281" t="s">
        <v>718</v>
      </c>
      <c r="C772" s="281" t="s">
        <v>350</v>
      </c>
      <c r="D772" s="138" t="s">
        <v>785</v>
      </c>
      <c r="E772" s="281" t="s">
        <v>1034</v>
      </c>
      <c r="F772" s="282">
        <v>47406</v>
      </c>
      <c r="G772" s="283" t="s">
        <v>1644</v>
      </c>
      <c r="H772" s="285">
        <v>8000</v>
      </c>
      <c r="I772" s="284">
        <v>1.03</v>
      </c>
      <c r="J772" s="284">
        <v>8213.66</v>
      </c>
      <c r="K772" s="283" t="s">
        <v>103</v>
      </c>
      <c r="L772" s="287">
        <v>0</v>
      </c>
    </row>
    <row r="773" spans="1:12" ht="15.75" thickBot="1" x14ac:dyDescent="0.3">
      <c r="A773" s="286" t="s">
        <v>127</v>
      </c>
      <c r="B773" s="281" t="s">
        <v>718</v>
      </c>
      <c r="C773" s="281" t="s">
        <v>1064</v>
      </c>
      <c r="D773" s="138" t="s">
        <v>785</v>
      </c>
      <c r="E773" s="281" t="s">
        <v>1185</v>
      </c>
      <c r="F773" s="282">
        <v>47406</v>
      </c>
      <c r="G773" s="283" t="s">
        <v>1644</v>
      </c>
      <c r="H773" s="285">
        <v>190000</v>
      </c>
      <c r="I773" s="284">
        <v>1.03</v>
      </c>
      <c r="J773" s="284">
        <v>195074.33</v>
      </c>
      <c r="K773" s="283" t="s">
        <v>103</v>
      </c>
      <c r="L773" s="287">
        <v>4.5999999999999999E-3</v>
      </c>
    </row>
    <row r="774" spans="1:12" ht="15.75" thickBot="1" x14ac:dyDescent="0.3">
      <c r="A774" s="286" t="s">
        <v>127</v>
      </c>
      <c r="B774" s="281" t="s">
        <v>718</v>
      </c>
      <c r="C774" s="281" t="s">
        <v>1294</v>
      </c>
      <c r="D774" s="138" t="s">
        <v>1329</v>
      </c>
      <c r="E774" s="281" t="s">
        <v>1771</v>
      </c>
      <c r="F774" s="282">
        <v>49597</v>
      </c>
      <c r="G774" s="283" t="s">
        <v>1772</v>
      </c>
      <c r="H774" s="283">
        <v>768</v>
      </c>
      <c r="I774" s="284">
        <v>1004.74</v>
      </c>
      <c r="J774" s="284">
        <v>771644.05</v>
      </c>
      <c r="K774" s="283" t="s">
        <v>103</v>
      </c>
      <c r="L774" s="287">
        <v>1.0500000000000001E-2</v>
      </c>
    </row>
    <row r="775" spans="1:12" ht="15.75" thickBot="1" x14ac:dyDescent="0.3">
      <c r="A775" s="286" t="s">
        <v>127</v>
      </c>
      <c r="B775" s="281" t="s">
        <v>718</v>
      </c>
      <c r="C775" s="281" t="s">
        <v>999</v>
      </c>
      <c r="D775" s="138" t="s">
        <v>1329</v>
      </c>
      <c r="E775" s="281" t="s">
        <v>1773</v>
      </c>
      <c r="F775" s="282">
        <v>49597</v>
      </c>
      <c r="G775" s="283" t="s">
        <v>1772</v>
      </c>
      <c r="H775" s="283">
        <v>734</v>
      </c>
      <c r="I775" s="284">
        <v>1004.74</v>
      </c>
      <c r="J775" s="284">
        <v>737482.72</v>
      </c>
      <c r="K775" s="283" t="s">
        <v>103</v>
      </c>
      <c r="L775" s="287">
        <v>2.3199999999999998E-2</v>
      </c>
    </row>
    <row r="776" spans="1:12" ht="15.75" thickBot="1" x14ac:dyDescent="0.3">
      <c r="A776" s="286" t="s">
        <v>127</v>
      </c>
      <c r="B776" s="281" t="s">
        <v>1330</v>
      </c>
      <c r="C776" s="281" t="s">
        <v>1294</v>
      </c>
      <c r="D776" s="138" t="s">
        <v>1331</v>
      </c>
      <c r="E776" s="281" t="s">
        <v>165</v>
      </c>
      <c r="F776" s="282">
        <v>47832</v>
      </c>
      <c r="G776" s="283" t="s">
        <v>1774</v>
      </c>
      <c r="H776" s="283">
        <v>191</v>
      </c>
      <c r="I776" s="284">
        <v>1323.38</v>
      </c>
      <c r="J776" s="284">
        <v>252765.51</v>
      </c>
      <c r="K776" s="283" t="s">
        <v>103</v>
      </c>
      <c r="L776" s="287">
        <v>3.5000000000000001E-3</v>
      </c>
    </row>
    <row r="777" spans="1:12" ht="15.75" thickBot="1" x14ac:dyDescent="0.3">
      <c r="A777" s="286" t="s">
        <v>127</v>
      </c>
      <c r="B777" s="281" t="s">
        <v>1332</v>
      </c>
      <c r="C777" s="281" t="s">
        <v>1294</v>
      </c>
      <c r="D777" s="138" t="s">
        <v>1334</v>
      </c>
      <c r="E777" s="281" t="s">
        <v>165</v>
      </c>
      <c r="F777" s="282">
        <v>48898</v>
      </c>
      <c r="G777" s="283" t="s">
        <v>1775</v>
      </c>
      <c r="H777" s="283">
        <v>790</v>
      </c>
      <c r="I777" s="284">
        <v>1007.01</v>
      </c>
      <c r="J777" s="284">
        <v>795536.72</v>
      </c>
      <c r="K777" s="283" t="s">
        <v>103</v>
      </c>
      <c r="L777" s="287">
        <v>1.09E-2</v>
      </c>
    </row>
    <row r="778" spans="1:12" ht="15.75" thickBot="1" x14ac:dyDescent="0.3">
      <c r="A778" s="286" t="s">
        <v>127</v>
      </c>
      <c r="B778" s="281" t="s">
        <v>1332</v>
      </c>
      <c r="C778" s="281" t="s">
        <v>1294</v>
      </c>
      <c r="D778" s="138" t="s">
        <v>1333</v>
      </c>
      <c r="E778" s="281" t="s">
        <v>1776</v>
      </c>
      <c r="F778" s="282">
        <v>49110</v>
      </c>
      <c r="G778" s="283" t="s">
        <v>1546</v>
      </c>
      <c r="H778" s="283">
        <v>621</v>
      </c>
      <c r="I778" s="284">
        <v>1044.45</v>
      </c>
      <c r="J778" s="284">
        <v>648605.57999999996</v>
      </c>
      <c r="K778" s="283" t="s">
        <v>103</v>
      </c>
      <c r="L778" s="287">
        <v>8.8999999999999999E-3</v>
      </c>
    </row>
    <row r="779" spans="1:12" ht="15.75" thickBot="1" x14ac:dyDescent="0.3">
      <c r="A779" s="286" t="s">
        <v>127</v>
      </c>
      <c r="B779" s="281" t="s">
        <v>1332</v>
      </c>
      <c r="C779" s="281" t="s">
        <v>999</v>
      </c>
      <c r="D779" s="138" t="s">
        <v>1333</v>
      </c>
      <c r="E779" s="281" t="s">
        <v>1077</v>
      </c>
      <c r="F779" s="282">
        <v>49110</v>
      </c>
      <c r="G779" s="283" t="s">
        <v>1546</v>
      </c>
      <c r="H779" s="283">
        <v>722</v>
      </c>
      <c r="I779" s="284">
        <v>1044.45</v>
      </c>
      <c r="J779" s="284">
        <v>754095.37</v>
      </c>
      <c r="K779" s="283" t="s">
        <v>103</v>
      </c>
      <c r="L779" s="287">
        <v>2.3699999999999999E-2</v>
      </c>
    </row>
    <row r="780" spans="1:12" ht="15.75" thickBot="1" x14ac:dyDescent="0.3">
      <c r="A780" s="286" t="s">
        <v>127</v>
      </c>
      <c r="B780" s="281" t="s">
        <v>14</v>
      </c>
      <c r="C780" s="281" t="s">
        <v>245</v>
      </c>
      <c r="D780" s="138" t="s">
        <v>40</v>
      </c>
      <c r="E780" s="281" t="s">
        <v>650</v>
      </c>
      <c r="F780" s="282">
        <v>47253</v>
      </c>
      <c r="G780" s="283" t="s">
        <v>1777</v>
      </c>
      <c r="H780" s="283">
        <v>430</v>
      </c>
      <c r="I780" s="284">
        <v>1315.52</v>
      </c>
      <c r="J780" s="284">
        <v>565673.46</v>
      </c>
      <c r="K780" s="283" t="s">
        <v>103</v>
      </c>
      <c r="L780" s="287">
        <v>4.6100000000000002E-2</v>
      </c>
    </row>
    <row r="781" spans="1:12" ht="15.75" thickBot="1" x14ac:dyDescent="0.3">
      <c r="A781" s="286" t="s">
        <v>127</v>
      </c>
      <c r="B781" s="281" t="s">
        <v>14</v>
      </c>
      <c r="C781" s="281" t="s">
        <v>1294</v>
      </c>
      <c r="D781" s="138" t="s">
        <v>1335</v>
      </c>
      <c r="E781" s="281" t="s">
        <v>165</v>
      </c>
      <c r="F781" s="282">
        <v>50875</v>
      </c>
      <c r="G781" s="283" t="s">
        <v>1778</v>
      </c>
      <c r="H781" s="283">
        <v>657</v>
      </c>
      <c r="I781" s="284">
        <v>969.68</v>
      </c>
      <c r="J781" s="284">
        <v>637080.93000000005</v>
      </c>
      <c r="K781" s="283" t="s">
        <v>103</v>
      </c>
      <c r="L781" s="287">
        <v>8.6999999999999994E-3</v>
      </c>
    </row>
    <row r="782" spans="1:12" ht="15.75" thickBot="1" x14ac:dyDescent="0.3">
      <c r="A782" s="286" t="s">
        <v>127</v>
      </c>
      <c r="B782" s="281" t="s">
        <v>14</v>
      </c>
      <c r="C782" s="281" t="s">
        <v>1294</v>
      </c>
      <c r="D782" s="138" t="s">
        <v>1377</v>
      </c>
      <c r="E782" s="281" t="s">
        <v>1779</v>
      </c>
      <c r="F782" s="282">
        <v>47741</v>
      </c>
      <c r="G782" s="283" t="s">
        <v>103</v>
      </c>
      <c r="H782" s="283">
        <v>467</v>
      </c>
      <c r="I782" s="284">
        <v>1081.48</v>
      </c>
      <c r="J782" s="284">
        <v>505052.39</v>
      </c>
      <c r="K782" s="283" t="s">
        <v>103</v>
      </c>
      <c r="L782" s="287">
        <v>6.8999999999999999E-3</v>
      </c>
    </row>
    <row r="783" spans="1:12" ht="15.75" thickBot="1" x14ac:dyDescent="0.3">
      <c r="A783" s="286" t="s">
        <v>127</v>
      </c>
      <c r="B783" s="281" t="s">
        <v>14</v>
      </c>
      <c r="C783" s="281" t="s">
        <v>999</v>
      </c>
      <c r="D783" s="138" t="s">
        <v>1377</v>
      </c>
      <c r="E783" s="281" t="s">
        <v>1780</v>
      </c>
      <c r="F783" s="282">
        <v>47741</v>
      </c>
      <c r="G783" s="283" t="s">
        <v>103</v>
      </c>
      <c r="H783" s="283">
        <v>466</v>
      </c>
      <c r="I783" s="284">
        <v>1081.48</v>
      </c>
      <c r="J783" s="284">
        <v>503970.91</v>
      </c>
      <c r="K783" s="283" t="s">
        <v>103</v>
      </c>
      <c r="L783" s="287">
        <v>1.5900000000000001E-2</v>
      </c>
    </row>
    <row r="784" spans="1:12" ht="15.75" thickBot="1" x14ac:dyDescent="0.3">
      <c r="A784" s="286" t="s">
        <v>127</v>
      </c>
      <c r="B784" s="281" t="s">
        <v>14</v>
      </c>
      <c r="C784" s="281" t="s">
        <v>999</v>
      </c>
      <c r="D784" s="138" t="s">
        <v>1336</v>
      </c>
      <c r="E784" s="281" t="s">
        <v>1781</v>
      </c>
      <c r="F784" s="282">
        <v>48410</v>
      </c>
      <c r="G784" s="283" t="s">
        <v>1782</v>
      </c>
      <c r="H784" s="283">
        <v>104</v>
      </c>
      <c r="I784" s="284">
        <v>1074.08</v>
      </c>
      <c r="J784" s="284">
        <v>111704.18</v>
      </c>
      <c r="K784" s="283" t="s">
        <v>103</v>
      </c>
      <c r="L784" s="287">
        <v>3.5000000000000001E-3</v>
      </c>
    </row>
    <row r="785" spans="1:12" ht="15.75" thickBot="1" x14ac:dyDescent="0.3">
      <c r="A785" s="286" t="s">
        <v>127</v>
      </c>
      <c r="B785" s="281" t="s">
        <v>1411</v>
      </c>
      <c r="C785" s="281" t="s">
        <v>350</v>
      </c>
      <c r="D785" s="138" t="s">
        <v>1412</v>
      </c>
      <c r="E785" s="281" t="s">
        <v>165</v>
      </c>
      <c r="F785" s="282">
        <v>47539</v>
      </c>
      <c r="G785" s="283" t="s">
        <v>103</v>
      </c>
      <c r="H785" s="285">
        <v>2449</v>
      </c>
      <c r="I785" s="284">
        <v>1018.35</v>
      </c>
      <c r="J785" s="284">
        <v>2493929.2599999998</v>
      </c>
      <c r="K785" s="283" t="s">
        <v>103</v>
      </c>
      <c r="L785" s="287">
        <v>0.01</v>
      </c>
    </row>
    <row r="786" spans="1:12" ht="15.75" thickBot="1" x14ac:dyDescent="0.3">
      <c r="A786" s="286" t="s">
        <v>127</v>
      </c>
      <c r="B786" s="281" t="s">
        <v>13</v>
      </c>
      <c r="C786" s="281" t="s">
        <v>453</v>
      </c>
      <c r="D786" s="138" t="s">
        <v>241</v>
      </c>
      <c r="E786" s="281" t="s">
        <v>1186</v>
      </c>
      <c r="F786" s="282">
        <v>47041</v>
      </c>
      <c r="G786" s="283" t="s">
        <v>1783</v>
      </c>
      <c r="H786" s="283">
        <v>96</v>
      </c>
      <c r="I786" s="284">
        <v>1034.82</v>
      </c>
      <c r="J786" s="284">
        <v>99342.27</v>
      </c>
      <c r="K786" s="283" t="s">
        <v>103</v>
      </c>
      <c r="L786" s="287">
        <v>2.35E-2</v>
      </c>
    </row>
    <row r="787" spans="1:12" ht="15.75" thickBot="1" x14ac:dyDescent="0.3">
      <c r="A787" s="286" t="s">
        <v>127</v>
      </c>
      <c r="B787" s="281" t="s">
        <v>13</v>
      </c>
      <c r="C787" s="281" t="s">
        <v>920</v>
      </c>
      <c r="D787" s="138" t="s">
        <v>241</v>
      </c>
      <c r="E787" s="281" t="s">
        <v>1087</v>
      </c>
      <c r="F787" s="282">
        <v>47041</v>
      </c>
      <c r="G787" s="283" t="s">
        <v>1783</v>
      </c>
      <c r="H787" s="285">
        <v>1141</v>
      </c>
      <c r="I787" s="284">
        <v>1034.82</v>
      </c>
      <c r="J787" s="284">
        <v>1180724.23</v>
      </c>
      <c r="K787" s="283" t="s">
        <v>103</v>
      </c>
      <c r="L787" s="287">
        <v>9.5999999999999992E-3</v>
      </c>
    </row>
    <row r="788" spans="1:12" ht="15.75" thickBot="1" x14ac:dyDescent="0.3">
      <c r="A788" s="286" t="s">
        <v>127</v>
      </c>
      <c r="B788" s="281" t="s">
        <v>13</v>
      </c>
      <c r="C788" s="281" t="s">
        <v>920</v>
      </c>
      <c r="D788" s="138" t="s">
        <v>242</v>
      </c>
      <c r="E788" s="281" t="s">
        <v>1136</v>
      </c>
      <c r="F788" s="282">
        <v>48136</v>
      </c>
      <c r="G788" s="283" t="s">
        <v>1784</v>
      </c>
      <c r="H788" s="283">
        <v>582</v>
      </c>
      <c r="I788" s="284">
        <v>1127.48</v>
      </c>
      <c r="J788" s="284">
        <v>656193.9</v>
      </c>
      <c r="K788" s="283" t="s">
        <v>103</v>
      </c>
      <c r="L788" s="287">
        <v>5.3E-3</v>
      </c>
    </row>
    <row r="789" spans="1:12" ht="15.75" thickBot="1" x14ac:dyDescent="0.3">
      <c r="A789" s="286" t="s">
        <v>127</v>
      </c>
      <c r="B789" s="281" t="s">
        <v>13</v>
      </c>
      <c r="C789" s="281" t="s">
        <v>100</v>
      </c>
      <c r="D789" s="138" t="s">
        <v>241</v>
      </c>
      <c r="E789" s="281" t="s">
        <v>1579</v>
      </c>
      <c r="F789" s="282">
        <v>47041</v>
      </c>
      <c r="G789" s="283" t="s">
        <v>1783</v>
      </c>
      <c r="H789" s="285">
        <v>2170</v>
      </c>
      <c r="I789" s="284">
        <v>1034.82</v>
      </c>
      <c r="J789" s="284">
        <v>2245549.15</v>
      </c>
      <c r="K789" s="283" t="s">
        <v>103</v>
      </c>
      <c r="L789" s="287">
        <v>4.4999999999999997E-3</v>
      </c>
    </row>
    <row r="790" spans="1:12" ht="15.75" thickBot="1" x14ac:dyDescent="0.3">
      <c r="A790" s="286" t="s">
        <v>127</v>
      </c>
      <c r="B790" s="281" t="s">
        <v>13</v>
      </c>
      <c r="C790" s="281" t="s">
        <v>100</v>
      </c>
      <c r="D790" s="138" t="s">
        <v>97</v>
      </c>
      <c r="E790" s="281" t="s">
        <v>654</v>
      </c>
      <c r="F790" s="282">
        <v>45894</v>
      </c>
      <c r="G790" s="283" t="s">
        <v>1785</v>
      </c>
      <c r="H790" s="283">
        <v>168</v>
      </c>
      <c r="I790" s="284">
        <v>342.61</v>
      </c>
      <c r="J790" s="284">
        <v>57557.79</v>
      </c>
      <c r="K790" s="283" t="s">
        <v>103</v>
      </c>
      <c r="L790" s="287">
        <v>1E-4</v>
      </c>
    </row>
    <row r="791" spans="1:12" ht="15.75" thickBot="1" x14ac:dyDescent="0.3">
      <c r="A791" s="286" t="s">
        <v>127</v>
      </c>
      <c r="B791" s="281" t="s">
        <v>13</v>
      </c>
      <c r="C791" s="281" t="s">
        <v>108</v>
      </c>
      <c r="D791" s="138" t="s">
        <v>241</v>
      </c>
      <c r="E791" s="281" t="s">
        <v>652</v>
      </c>
      <c r="F791" s="282">
        <v>47041</v>
      </c>
      <c r="G791" s="283" t="s">
        <v>1783</v>
      </c>
      <c r="H791" s="285">
        <v>2524</v>
      </c>
      <c r="I791" s="284">
        <v>1034.82</v>
      </c>
      <c r="J791" s="284">
        <v>2611873.7599999998</v>
      </c>
      <c r="K791" s="283" t="s">
        <v>103</v>
      </c>
      <c r="L791" s="287">
        <v>9.4000000000000004E-3</v>
      </c>
    </row>
    <row r="792" spans="1:12" ht="15.75" thickBot="1" x14ac:dyDescent="0.3">
      <c r="A792" s="286" t="s">
        <v>127</v>
      </c>
      <c r="B792" s="281" t="s">
        <v>13</v>
      </c>
      <c r="C792" s="281" t="s">
        <v>108</v>
      </c>
      <c r="D792" s="138" t="s">
        <v>97</v>
      </c>
      <c r="E792" s="281" t="s">
        <v>653</v>
      </c>
      <c r="F792" s="282">
        <v>45894</v>
      </c>
      <c r="G792" s="283" t="s">
        <v>1785</v>
      </c>
      <c r="H792" s="283">
        <v>336</v>
      </c>
      <c r="I792" s="284">
        <v>342.61</v>
      </c>
      <c r="J792" s="284">
        <v>115115.58</v>
      </c>
      <c r="K792" s="283" t="s">
        <v>103</v>
      </c>
      <c r="L792" s="287">
        <v>4.0000000000000002E-4</v>
      </c>
    </row>
    <row r="793" spans="1:12" ht="15.75" thickBot="1" x14ac:dyDescent="0.3">
      <c r="A793" s="286" t="s">
        <v>127</v>
      </c>
      <c r="B793" s="281" t="s">
        <v>13</v>
      </c>
      <c r="C793" s="281" t="s">
        <v>1294</v>
      </c>
      <c r="D793" s="138" t="s">
        <v>1338</v>
      </c>
      <c r="E793" s="281" t="s">
        <v>165</v>
      </c>
      <c r="F793" s="282">
        <v>49202</v>
      </c>
      <c r="G793" s="283" t="s">
        <v>1646</v>
      </c>
      <c r="H793" s="283">
        <v>977</v>
      </c>
      <c r="I793" s="284">
        <v>957.09</v>
      </c>
      <c r="J793" s="284">
        <v>935077.23</v>
      </c>
      <c r="K793" s="283" t="s">
        <v>103</v>
      </c>
      <c r="L793" s="287">
        <v>1.2800000000000001E-2</v>
      </c>
    </row>
    <row r="794" spans="1:12" ht="15.75" thickBot="1" x14ac:dyDescent="0.3">
      <c r="A794" s="286" t="s">
        <v>127</v>
      </c>
      <c r="B794" s="281" t="s">
        <v>13</v>
      </c>
      <c r="C794" s="281" t="s">
        <v>1294</v>
      </c>
      <c r="D794" s="138" t="s">
        <v>1337</v>
      </c>
      <c r="E794" s="281" t="s">
        <v>1786</v>
      </c>
      <c r="F794" s="282">
        <v>48837</v>
      </c>
      <c r="G794" s="283" t="s">
        <v>1787</v>
      </c>
      <c r="H794" s="283">
        <v>641</v>
      </c>
      <c r="I794" s="284">
        <v>1007.36</v>
      </c>
      <c r="J794" s="284">
        <v>645716.73</v>
      </c>
      <c r="K794" s="283" t="s">
        <v>103</v>
      </c>
      <c r="L794" s="287">
        <v>8.8000000000000005E-3</v>
      </c>
    </row>
    <row r="795" spans="1:12" ht="15.75" thickBot="1" x14ac:dyDescent="0.3">
      <c r="A795" s="286" t="s">
        <v>127</v>
      </c>
      <c r="B795" s="281" t="s">
        <v>13</v>
      </c>
      <c r="C795" s="281" t="s">
        <v>999</v>
      </c>
      <c r="D795" s="138" t="s">
        <v>1337</v>
      </c>
      <c r="E795" s="281" t="s">
        <v>1722</v>
      </c>
      <c r="F795" s="282">
        <v>48837</v>
      </c>
      <c r="G795" s="283" t="s">
        <v>1787</v>
      </c>
      <c r="H795" s="283">
        <v>750</v>
      </c>
      <c r="I795" s="284">
        <v>1007.36</v>
      </c>
      <c r="J795" s="284">
        <v>755518.79</v>
      </c>
      <c r="K795" s="283" t="s">
        <v>103</v>
      </c>
      <c r="L795" s="287">
        <v>2.3800000000000002E-2</v>
      </c>
    </row>
    <row r="796" spans="1:12" ht="15.75" thickBot="1" x14ac:dyDescent="0.3">
      <c r="A796" s="286" t="s">
        <v>127</v>
      </c>
      <c r="B796" s="281" t="s">
        <v>34</v>
      </c>
      <c r="C796" s="281" t="s">
        <v>245</v>
      </c>
      <c r="D796" s="138" t="s">
        <v>276</v>
      </c>
      <c r="E796" s="281" t="s">
        <v>655</v>
      </c>
      <c r="F796" s="282">
        <v>48136</v>
      </c>
      <c r="G796" s="283" t="s">
        <v>1784</v>
      </c>
      <c r="H796" s="283">
        <v>250</v>
      </c>
      <c r="I796" s="284">
        <v>1127.29</v>
      </c>
      <c r="J796" s="284">
        <v>281822.52</v>
      </c>
      <c r="K796" s="283" t="s">
        <v>103</v>
      </c>
      <c r="L796" s="287">
        <v>2.3E-2</v>
      </c>
    </row>
    <row r="797" spans="1:12" ht="15.75" thickBot="1" x14ac:dyDescent="0.3">
      <c r="A797" s="286" t="s">
        <v>127</v>
      </c>
      <c r="B797" s="281" t="s">
        <v>970</v>
      </c>
      <c r="C797" s="281" t="s">
        <v>245</v>
      </c>
      <c r="D797" s="138" t="s">
        <v>949</v>
      </c>
      <c r="E797" s="281" t="s">
        <v>971</v>
      </c>
      <c r="F797" s="282">
        <v>47649</v>
      </c>
      <c r="G797" s="283" t="s">
        <v>1788</v>
      </c>
      <c r="H797" s="283">
        <v>233</v>
      </c>
      <c r="I797" s="284">
        <v>1022.69</v>
      </c>
      <c r="J797" s="284">
        <v>238286.56</v>
      </c>
      <c r="K797" s="283" t="s">
        <v>103</v>
      </c>
      <c r="L797" s="287">
        <v>1.9400000000000001E-2</v>
      </c>
    </row>
    <row r="798" spans="1:12" ht="15.75" thickBot="1" x14ac:dyDescent="0.3">
      <c r="A798" s="286" t="s">
        <v>127</v>
      </c>
      <c r="B798" s="281" t="s">
        <v>970</v>
      </c>
      <c r="C798" s="281" t="s">
        <v>920</v>
      </c>
      <c r="D798" s="138" t="s">
        <v>949</v>
      </c>
      <c r="E798" s="281" t="s">
        <v>1547</v>
      </c>
      <c r="F798" s="282">
        <v>47649</v>
      </c>
      <c r="G798" s="283" t="s">
        <v>1788</v>
      </c>
      <c r="H798" s="285">
        <v>2885</v>
      </c>
      <c r="I798" s="284">
        <v>1022.69</v>
      </c>
      <c r="J798" s="284">
        <v>2950458.06</v>
      </c>
      <c r="K798" s="283" t="s">
        <v>103</v>
      </c>
      <c r="L798" s="287">
        <v>2.4E-2</v>
      </c>
    </row>
    <row r="799" spans="1:12" ht="15.75" thickBot="1" x14ac:dyDescent="0.3">
      <c r="A799" s="286" t="s">
        <v>127</v>
      </c>
      <c r="B799" s="281" t="s">
        <v>970</v>
      </c>
      <c r="C799" s="281" t="s">
        <v>998</v>
      </c>
      <c r="D799" s="138" t="s">
        <v>949</v>
      </c>
      <c r="E799" s="281" t="s">
        <v>1413</v>
      </c>
      <c r="F799" s="282">
        <v>47649</v>
      </c>
      <c r="G799" s="283" t="s">
        <v>1788</v>
      </c>
      <c r="H799" s="283">
        <v>830</v>
      </c>
      <c r="I799" s="284">
        <v>1022.69</v>
      </c>
      <c r="J799" s="284">
        <v>848831.95</v>
      </c>
      <c r="K799" s="283" t="s">
        <v>103</v>
      </c>
      <c r="L799" s="287">
        <v>1.78E-2</v>
      </c>
    </row>
    <row r="800" spans="1:12" ht="15.75" thickBot="1" x14ac:dyDescent="0.3">
      <c r="A800" s="286" t="s">
        <v>127</v>
      </c>
      <c r="B800" s="281" t="s">
        <v>970</v>
      </c>
      <c r="C800" s="281" t="s">
        <v>999</v>
      </c>
      <c r="D800" s="138" t="s">
        <v>949</v>
      </c>
      <c r="E800" s="281" t="s">
        <v>1548</v>
      </c>
      <c r="F800" s="282">
        <v>47649</v>
      </c>
      <c r="G800" s="283" t="s">
        <v>1788</v>
      </c>
      <c r="H800" s="283">
        <v>552</v>
      </c>
      <c r="I800" s="284">
        <v>1022.69</v>
      </c>
      <c r="J800" s="284">
        <v>564524.38</v>
      </c>
      <c r="K800" s="283" t="s">
        <v>103</v>
      </c>
      <c r="L800" s="287">
        <v>1.78E-2</v>
      </c>
    </row>
    <row r="801" spans="1:12" ht="15.75" thickBot="1" x14ac:dyDescent="0.3">
      <c r="A801" s="286" t="s">
        <v>127</v>
      </c>
      <c r="B801" s="281" t="s">
        <v>1339</v>
      </c>
      <c r="C801" s="281" t="s">
        <v>1294</v>
      </c>
      <c r="D801" s="138" t="s">
        <v>1340</v>
      </c>
      <c r="E801" s="281" t="s">
        <v>165</v>
      </c>
      <c r="F801" s="282">
        <v>48745</v>
      </c>
      <c r="G801" s="283" t="s">
        <v>1673</v>
      </c>
      <c r="H801" s="283">
        <v>144</v>
      </c>
      <c r="I801" s="284">
        <v>896.48</v>
      </c>
      <c r="J801" s="284">
        <v>129093.18</v>
      </c>
      <c r="K801" s="283" t="s">
        <v>103</v>
      </c>
      <c r="L801" s="287">
        <v>1.8E-3</v>
      </c>
    </row>
    <row r="802" spans="1:12" ht="15.75" thickBot="1" x14ac:dyDescent="0.3">
      <c r="A802" s="286" t="s">
        <v>127</v>
      </c>
      <c r="B802" s="281" t="s">
        <v>1341</v>
      </c>
      <c r="C802" s="281" t="s">
        <v>1294</v>
      </c>
      <c r="D802" s="138" t="s">
        <v>1342</v>
      </c>
      <c r="E802" s="281" t="s">
        <v>165</v>
      </c>
      <c r="F802" s="282">
        <v>48319</v>
      </c>
      <c r="G802" s="283" t="s">
        <v>1789</v>
      </c>
      <c r="H802" s="283">
        <v>22</v>
      </c>
      <c r="I802" s="284">
        <v>1032.6600000000001</v>
      </c>
      <c r="J802" s="284">
        <v>22718.55</v>
      </c>
      <c r="K802" s="283" t="s">
        <v>103</v>
      </c>
      <c r="L802" s="287">
        <v>2.9999999999999997E-4</v>
      </c>
    </row>
    <row r="803" spans="1:12" ht="15.75" thickBot="1" x14ac:dyDescent="0.3">
      <c r="A803" s="286" t="s">
        <v>127</v>
      </c>
      <c r="B803" s="281" t="s">
        <v>1647</v>
      </c>
      <c r="C803" s="281" t="s">
        <v>920</v>
      </c>
      <c r="D803" s="138" t="s">
        <v>1592</v>
      </c>
      <c r="E803" s="281" t="s">
        <v>1648</v>
      </c>
      <c r="F803" s="282">
        <v>47314</v>
      </c>
      <c r="G803" s="283" t="s">
        <v>1790</v>
      </c>
      <c r="H803" s="285">
        <v>2284</v>
      </c>
      <c r="I803" s="284">
        <v>1105.02</v>
      </c>
      <c r="J803" s="284">
        <v>2523864.96</v>
      </c>
      <c r="K803" s="283" t="s">
        <v>103</v>
      </c>
      <c r="L803" s="287">
        <v>2.06E-2</v>
      </c>
    </row>
    <row r="804" spans="1:12" ht="15.75" thickBot="1" x14ac:dyDescent="0.3">
      <c r="A804" s="286" t="s">
        <v>127</v>
      </c>
      <c r="B804" s="281" t="s">
        <v>1647</v>
      </c>
      <c r="C804" s="281" t="s">
        <v>998</v>
      </c>
      <c r="D804" s="138" t="s">
        <v>1592</v>
      </c>
      <c r="E804" s="281" t="s">
        <v>1649</v>
      </c>
      <c r="F804" s="282">
        <v>47314</v>
      </c>
      <c r="G804" s="283" t="s">
        <v>1790</v>
      </c>
      <c r="H804" s="283">
        <v>879</v>
      </c>
      <c r="I804" s="284">
        <v>1105.02</v>
      </c>
      <c r="J804" s="284">
        <v>971312.3</v>
      </c>
      <c r="K804" s="283" t="s">
        <v>103</v>
      </c>
      <c r="L804" s="287">
        <v>2.0400000000000001E-2</v>
      </c>
    </row>
    <row r="805" spans="1:12" ht="15.75" thickBot="1" x14ac:dyDescent="0.3">
      <c r="A805" s="286" t="s">
        <v>127</v>
      </c>
      <c r="B805" s="281" t="s">
        <v>1647</v>
      </c>
      <c r="C805" s="281" t="s">
        <v>1064</v>
      </c>
      <c r="D805" s="138" t="s">
        <v>1592</v>
      </c>
      <c r="E805" s="281" t="s">
        <v>1650</v>
      </c>
      <c r="F805" s="282">
        <v>47314</v>
      </c>
      <c r="G805" s="283" t="s">
        <v>1790</v>
      </c>
      <c r="H805" s="283">
        <v>782</v>
      </c>
      <c r="I805" s="284">
        <v>1105.02</v>
      </c>
      <c r="J805" s="284">
        <v>864125.39</v>
      </c>
      <c r="K805" s="283" t="s">
        <v>103</v>
      </c>
      <c r="L805" s="287">
        <v>2.0500000000000001E-2</v>
      </c>
    </row>
    <row r="806" spans="1:12" ht="15.75" thickBot="1" x14ac:dyDescent="0.3">
      <c r="A806" s="286" t="s">
        <v>127</v>
      </c>
      <c r="B806" s="281" t="s">
        <v>1647</v>
      </c>
      <c r="C806" s="281" t="s">
        <v>999</v>
      </c>
      <c r="D806" s="138" t="s">
        <v>1592</v>
      </c>
      <c r="E806" s="281" t="s">
        <v>1651</v>
      </c>
      <c r="F806" s="282">
        <v>47314</v>
      </c>
      <c r="G806" s="283" t="s">
        <v>1790</v>
      </c>
      <c r="H806" s="283">
        <v>605</v>
      </c>
      <c r="I806" s="284">
        <v>1105.02</v>
      </c>
      <c r="J806" s="284">
        <v>668536.91</v>
      </c>
      <c r="K806" s="283" t="s">
        <v>103</v>
      </c>
      <c r="L806" s="287">
        <v>2.1000000000000001E-2</v>
      </c>
    </row>
    <row r="807" spans="1:12" ht="15.75" thickBot="1" x14ac:dyDescent="0.3">
      <c r="A807" s="286" t="s">
        <v>127</v>
      </c>
      <c r="B807" s="281" t="s">
        <v>33</v>
      </c>
      <c r="C807" s="281" t="s">
        <v>245</v>
      </c>
      <c r="D807" s="138" t="s">
        <v>795</v>
      </c>
      <c r="E807" s="281" t="s">
        <v>803</v>
      </c>
      <c r="F807" s="282">
        <v>48867</v>
      </c>
      <c r="G807" s="283" t="s">
        <v>1645</v>
      </c>
      <c r="H807" s="283">
        <v>560</v>
      </c>
      <c r="I807" s="284">
        <v>993.82</v>
      </c>
      <c r="J807" s="284">
        <v>556537.86</v>
      </c>
      <c r="K807" s="283" t="s">
        <v>103</v>
      </c>
      <c r="L807" s="287">
        <v>4.5400000000000003E-2</v>
      </c>
    </row>
    <row r="808" spans="1:12" ht="15.75" thickBot="1" x14ac:dyDescent="0.3">
      <c r="A808" s="286" t="s">
        <v>127</v>
      </c>
      <c r="B808" s="281" t="s">
        <v>33</v>
      </c>
      <c r="C808" s="281" t="s">
        <v>453</v>
      </c>
      <c r="D808" s="138" t="s">
        <v>774</v>
      </c>
      <c r="E808" s="281" t="s">
        <v>1180</v>
      </c>
      <c r="F808" s="282">
        <v>47771</v>
      </c>
      <c r="G808" s="283" t="s">
        <v>1791</v>
      </c>
      <c r="H808" s="283">
        <v>23</v>
      </c>
      <c r="I808" s="284">
        <v>1035.46</v>
      </c>
      <c r="J808" s="284">
        <v>23815.54</v>
      </c>
      <c r="K808" s="283" t="s">
        <v>103</v>
      </c>
      <c r="L808" s="287">
        <v>5.5999999999999999E-3</v>
      </c>
    </row>
    <row r="809" spans="1:12" ht="15.75" thickBot="1" x14ac:dyDescent="0.3">
      <c r="A809" s="286" t="s">
        <v>127</v>
      </c>
      <c r="B809" s="281" t="s">
        <v>33</v>
      </c>
      <c r="C809" s="281" t="s">
        <v>920</v>
      </c>
      <c r="D809" s="138" t="s">
        <v>795</v>
      </c>
      <c r="E809" s="281" t="s">
        <v>1549</v>
      </c>
      <c r="F809" s="282">
        <v>48867</v>
      </c>
      <c r="G809" s="283" t="s">
        <v>1645</v>
      </c>
      <c r="H809" s="285">
        <v>3374</v>
      </c>
      <c r="I809" s="284">
        <v>993.82</v>
      </c>
      <c r="J809" s="284">
        <v>3353140.58</v>
      </c>
      <c r="K809" s="283" t="s">
        <v>103</v>
      </c>
      <c r="L809" s="287">
        <v>2.7300000000000001E-2</v>
      </c>
    </row>
    <row r="810" spans="1:12" ht="15.75" thickBot="1" x14ac:dyDescent="0.3">
      <c r="A810" s="286" t="s">
        <v>127</v>
      </c>
      <c r="B810" s="281" t="s">
        <v>33</v>
      </c>
      <c r="C810" s="281" t="s">
        <v>920</v>
      </c>
      <c r="D810" s="138" t="s">
        <v>774</v>
      </c>
      <c r="E810" s="281" t="s">
        <v>651</v>
      </c>
      <c r="F810" s="282">
        <v>47771</v>
      </c>
      <c r="G810" s="283" t="s">
        <v>1791</v>
      </c>
      <c r="H810" s="283">
        <v>112</v>
      </c>
      <c r="I810" s="284">
        <v>1035.46</v>
      </c>
      <c r="J810" s="284">
        <v>115971.35</v>
      </c>
      <c r="K810" s="283" t="s">
        <v>103</v>
      </c>
      <c r="L810" s="287">
        <v>8.9999999999999998E-4</v>
      </c>
    </row>
    <row r="811" spans="1:12" ht="15.75" thickBot="1" x14ac:dyDescent="0.3">
      <c r="A811" s="286" t="s">
        <v>127</v>
      </c>
      <c r="B811" s="281" t="s">
        <v>33</v>
      </c>
      <c r="C811" s="281" t="s">
        <v>998</v>
      </c>
      <c r="D811" s="138" t="s">
        <v>795</v>
      </c>
      <c r="E811" s="281" t="s">
        <v>1381</v>
      </c>
      <c r="F811" s="282">
        <v>48867</v>
      </c>
      <c r="G811" s="283" t="s">
        <v>1645</v>
      </c>
      <c r="H811" s="283">
        <v>973</v>
      </c>
      <c r="I811" s="284">
        <v>993.82</v>
      </c>
      <c r="J811" s="284">
        <v>966984.52</v>
      </c>
      <c r="K811" s="283" t="s">
        <v>103</v>
      </c>
      <c r="L811" s="287">
        <v>2.0299999999999999E-2</v>
      </c>
    </row>
    <row r="812" spans="1:12" ht="15.75" thickBot="1" x14ac:dyDescent="0.3">
      <c r="A812" s="286" t="s">
        <v>127</v>
      </c>
      <c r="B812" s="281" t="s">
        <v>33</v>
      </c>
      <c r="C812" s="281" t="s">
        <v>100</v>
      </c>
      <c r="D812" s="138" t="s">
        <v>712</v>
      </c>
      <c r="E812" s="281" t="s">
        <v>663</v>
      </c>
      <c r="F812" s="282">
        <v>46193</v>
      </c>
      <c r="G812" s="283" t="s">
        <v>1627</v>
      </c>
      <c r="H812" s="285">
        <v>1590</v>
      </c>
      <c r="I812" s="284">
        <v>1061.96</v>
      </c>
      <c r="J812" s="284">
        <v>1688515.16</v>
      </c>
      <c r="K812" s="283" t="s">
        <v>103</v>
      </c>
      <c r="L812" s="287">
        <v>3.3999999999999998E-3</v>
      </c>
    </row>
    <row r="813" spans="1:12" ht="15.75" thickBot="1" x14ac:dyDescent="0.3">
      <c r="A813" s="286" t="s">
        <v>127</v>
      </c>
      <c r="B813" s="281" t="s">
        <v>33</v>
      </c>
      <c r="C813" s="281" t="s">
        <v>100</v>
      </c>
      <c r="D813" s="138" t="s">
        <v>774</v>
      </c>
      <c r="E813" s="281" t="s">
        <v>1471</v>
      </c>
      <c r="F813" s="282">
        <v>47771</v>
      </c>
      <c r="G813" s="283" t="s">
        <v>1791</v>
      </c>
      <c r="H813" s="283">
        <v>164</v>
      </c>
      <c r="I813" s="284">
        <v>1035.46</v>
      </c>
      <c r="J813" s="284">
        <v>169815.19</v>
      </c>
      <c r="K813" s="283" t="s">
        <v>103</v>
      </c>
      <c r="L813" s="287">
        <v>2.9999999999999997E-4</v>
      </c>
    </row>
    <row r="814" spans="1:12" ht="15.75" thickBot="1" x14ac:dyDescent="0.3">
      <c r="A814" s="286" t="s">
        <v>127</v>
      </c>
      <c r="B814" s="281" t="s">
        <v>33</v>
      </c>
      <c r="C814" s="281" t="s">
        <v>108</v>
      </c>
      <c r="D814" s="138" t="s">
        <v>712</v>
      </c>
      <c r="E814" s="281" t="s">
        <v>713</v>
      </c>
      <c r="F814" s="282">
        <v>46193</v>
      </c>
      <c r="G814" s="283" t="s">
        <v>1627</v>
      </c>
      <c r="H814" s="285">
        <v>1601</v>
      </c>
      <c r="I814" s="284">
        <v>1061.96</v>
      </c>
      <c r="J814" s="284">
        <v>1700196.71</v>
      </c>
      <c r="K814" s="283" t="s">
        <v>103</v>
      </c>
      <c r="L814" s="287">
        <v>6.1000000000000004E-3</v>
      </c>
    </row>
    <row r="815" spans="1:12" ht="15.75" thickBot="1" x14ac:dyDescent="0.3">
      <c r="A815" s="286" t="s">
        <v>127</v>
      </c>
      <c r="B815" s="281" t="s">
        <v>33</v>
      </c>
      <c r="C815" s="281" t="s">
        <v>108</v>
      </c>
      <c r="D815" s="138" t="s">
        <v>774</v>
      </c>
      <c r="E815" s="281" t="s">
        <v>1521</v>
      </c>
      <c r="F815" s="282">
        <v>47771</v>
      </c>
      <c r="G815" s="283" t="s">
        <v>1791</v>
      </c>
      <c r="H815" s="283">
        <v>240</v>
      </c>
      <c r="I815" s="284">
        <v>1035.46</v>
      </c>
      <c r="J815" s="284">
        <v>248510.03</v>
      </c>
      <c r="K815" s="283" t="s">
        <v>103</v>
      </c>
      <c r="L815" s="287">
        <v>8.9999999999999998E-4</v>
      </c>
    </row>
    <row r="816" spans="1:12" ht="15.75" thickBot="1" x14ac:dyDescent="0.3">
      <c r="A816" s="286" t="s">
        <v>127</v>
      </c>
      <c r="B816" s="281" t="s">
        <v>33</v>
      </c>
      <c r="C816" s="281" t="s">
        <v>350</v>
      </c>
      <c r="D816" s="138" t="s">
        <v>774</v>
      </c>
      <c r="E816" s="281" t="s">
        <v>775</v>
      </c>
      <c r="F816" s="282">
        <v>47771</v>
      </c>
      <c r="G816" s="283" t="s">
        <v>1791</v>
      </c>
      <c r="H816" s="283">
        <v>641</v>
      </c>
      <c r="I816" s="284">
        <v>1035.46</v>
      </c>
      <c r="J816" s="284">
        <v>663728.88</v>
      </c>
      <c r="K816" s="283" t="s">
        <v>103</v>
      </c>
      <c r="L816" s="287">
        <v>2.5999999999999999E-3</v>
      </c>
    </row>
    <row r="817" spans="1:12" ht="15.75" thickBot="1" x14ac:dyDescent="0.3">
      <c r="A817" s="286" t="s">
        <v>127</v>
      </c>
      <c r="B817" s="281" t="s">
        <v>33</v>
      </c>
      <c r="C817" s="281" t="s">
        <v>350</v>
      </c>
      <c r="D817" s="138" t="s">
        <v>712</v>
      </c>
      <c r="E817" s="281" t="s">
        <v>817</v>
      </c>
      <c r="F817" s="282">
        <v>46193</v>
      </c>
      <c r="G817" s="283" t="s">
        <v>1627</v>
      </c>
      <c r="H817" s="283">
        <v>309</v>
      </c>
      <c r="I817" s="284">
        <v>1061.96</v>
      </c>
      <c r="J817" s="284">
        <v>328145.40000000002</v>
      </c>
      <c r="K817" s="283" t="s">
        <v>103</v>
      </c>
      <c r="L817" s="287">
        <v>1.2999999999999999E-3</v>
      </c>
    </row>
    <row r="818" spans="1:12" ht="15.75" thickBot="1" x14ac:dyDescent="0.3">
      <c r="A818" s="286" t="s">
        <v>127</v>
      </c>
      <c r="B818" s="281" t="s">
        <v>33</v>
      </c>
      <c r="C818" s="281" t="s">
        <v>1064</v>
      </c>
      <c r="D818" s="138" t="s">
        <v>774</v>
      </c>
      <c r="E818" s="281" t="s">
        <v>532</v>
      </c>
      <c r="F818" s="282">
        <v>47771</v>
      </c>
      <c r="G818" s="283" t="s">
        <v>1791</v>
      </c>
      <c r="H818" s="283">
        <v>19</v>
      </c>
      <c r="I818" s="284">
        <v>1035.46</v>
      </c>
      <c r="J818" s="284">
        <v>19673.71</v>
      </c>
      <c r="K818" s="283" t="s">
        <v>103</v>
      </c>
      <c r="L818" s="287">
        <v>5.0000000000000001E-4</v>
      </c>
    </row>
    <row r="819" spans="1:12" ht="15.75" thickBot="1" x14ac:dyDescent="0.3">
      <c r="A819" s="286" t="s">
        <v>127</v>
      </c>
      <c r="B819" s="281" t="s">
        <v>33</v>
      </c>
      <c r="C819" s="281" t="s">
        <v>1294</v>
      </c>
      <c r="D819" s="138" t="s">
        <v>1343</v>
      </c>
      <c r="E819" s="281" t="s">
        <v>165</v>
      </c>
      <c r="F819" s="282">
        <v>49110</v>
      </c>
      <c r="G819" s="283" t="s">
        <v>1792</v>
      </c>
      <c r="H819" s="285">
        <v>1500</v>
      </c>
      <c r="I819" s="284">
        <v>997.54</v>
      </c>
      <c r="J819" s="284">
        <v>1496317.43</v>
      </c>
      <c r="K819" s="283" t="s">
        <v>103</v>
      </c>
      <c r="L819" s="287">
        <v>2.0400000000000001E-2</v>
      </c>
    </row>
    <row r="820" spans="1:12" ht="15.75" thickBot="1" x14ac:dyDescent="0.3">
      <c r="A820" s="286" t="s">
        <v>127</v>
      </c>
      <c r="B820" s="281" t="s">
        <v>33</v>
      </c>
      <c r="C820" s="281" t="s">
        <v>999</v>
      </c>
      <c r="D820" s="138" t="s">
        <v>795</v>
      </c>
      <c r="E820" s="281" t="s">
        <v>1550</v>
      </c>
      <c r="F820" s="282">
        <v>48867</v>
      </c>
      <c r="G820" s="283" t="s">
        <v>1645</v>
      </c>
      <c r="H820" s="283">
        <v>653</v>
      </c>
      <c r="I820" s="284">
        <v>993.82</v>
      </c>
      <c r="J820" s="284">
        <v>648962.89</v>
      </c>
      <c r="K820" s="283" t="s">
        <v>103</v>
      </c>
      <c r="L820" s="287">
        <v>2.0400000000000001E-2</v>
      </c>
    </row>
    <row r="821" spans="1:12" ht="15.75" thickBot="1" x14ac:dyDescent="0.3">
      <c r="A821" s="286" t="s">
        <v>127</v>
      </c>
      <c r="B821" s="281" t="s">
        <v>337</v>
      </c>
      <c r="C821" s="281" t="s">
        <v>245</v>
      </c>
      <c r="D821" s="138" t="s">
        <v>164</v>
      </c>
      <c r="E821" s="281" t="s">
        <v>656</v>
      </c>
      <c r="F821" s="282">
        <v>47649</v>
      </c>
      <c r="G821" s="283" t="s">
        <v>1532</v>
      </c>
      <c r="H821" s="283">
        <v>390</v>
      </c>
      <c r="I821" s="284">
        <v>1277.18</v>
      </c>
      <c r="J821" s="284">
        <v>498100.71</v>
      </c>
      <c r="K821" s="283" t="s">
        <v>103</v>
      </c>
      <c r="L821" s="287">
        <v>4.0599999999999997E-2</v>
      </c>
    </row>
    <row r="822" spans="1:12" ht="15.75" thickBot="1" x14ac:dyDescent="0.3">
      <c r="A822" s="286" t="s">
        <v>127</v>
      </c>
      <c r="B822" s="281" t="s">
        <v>907</v>
      </c>
      <c r="C822" s="281" t="s">
        <v>453</v>
      </c>
      <c r="D822" s="138" t="s">
        <v>908</v>
      </c>
      <c r="E822" s="281" t="s">
        <v>542</v>
      </c>
      <c r="F822" s="282">
        <v>45950</v>
      </c>
      <c r="G822" s="283" t="s">
        <v>1793</v>
      </c>
      <c r="H822" s="283">
        <v>16</v>
      </c>
      <c r="I822" s="284">
        <v>529.86</v>
      </c>
      <c r="J822" s="284">
        <v>8477.7900000000009</v>
      </c>
      <c r="K822" s="283" t="s">
        <v>103</v>
      </c>
      <c r="L822" s="287">
        <v>2E-3</v>
      </c>
    </row>
    <row r="823" spans="1:12" ht="15.75" thickBot="1" x14ac:dyDescent="0.3">
      <c r="A823" s="286" t="s">
        <v>127</v>
      </c>
      <c r="B823" s="281" t="s">
        <v>907</v>
      </c>
      <c r="C823" s="281" t="s">
        <v>354</v>
      </c>
      <c r="D823" s="138" t="s">
        <v>908</v>
      </c>
      <c r="E823" s="281" t="s">
        <v>665</v>
      </c>
      <c r="F823" s="282">
        <v>45950</v>
      </c>
      <c r="G823" s="283" t="s">
        <v>1793</v>
      </c>
      <c r="H823" s="283">
        <v>31</v>
      </c>
      <c r="I823" s="284">
        <v>529.86</v>
      </c>
      <c r="J823" s="284">
        <v>16425.72</v>
      </c>
      <c r="K823" s="283" t="s">
        <v>103</v>
      </c>
      <c r="L823" s="287">
        <v>2.8799999999999999E-2</v>
      </c>
    </row>
    <row r="824" spans="1:12" ht="15.75" thickBot="1" x14ac:dyDescent="0.3">
      <c r="A824" s="286" t="s">
        <v>127</v>
      </c>
      <c r="B824" s="281" t="s">
        <v>907</v>
      </c>
      <c r="C824" s="281" t="s">
        <v>920</v>
      </c>
      <c r="D824" s="138" t="s">
        <v>908</v>
      </c>
      <c r="E824" s="281" t="s">
        <v>631</v>
      </c>
      <c r="F824" s="282">
        <v>45950</v>
      </c>
      <c r="G824" s="283" t="s">
        <v>1793</v>
      </c>
      <c r="H824" s="283">
        <v>179</v>
      </c>
      <c r="I824" s="284">
        <v>529.86</v>
      </c>
      <c r="J824" s="284">
        <v>94845.3</v>
      </c>
      <c r="K824" s="283" t="s">
        <v>103</v>
      </c>
      <c r="L824" s="287">
        <v>8.0000000000000004E-4</v>
      </c>
    </row>
    <row r="825" spans="1:12" ht="15.75" thickBot="1" x14ac:dyDescent="0.3">
      <c r="A825" s="286" t="s">
        <v>127</v>
      </c>
      <c r="B825" s="281" t="s">
        <v>907</v>
      </c>
      <c r="C825" s="281" t="s">
        <v>998</v>
      </c>
      <c r="D825" s="138" t="s">
        <v>908</v>
      </c>
      <c r="E825" s="281" t="s">
        <v>165</v>
      </c>
      <c r="F825" s="282">
        <v>45950</v>
      </c>
      <c r="G825" s="283" t="s">
        <v>1793</v>
      </c>
      <c r="H825" s="283">
        <v>54</v>
      </c>
      <c r="I825" s="284">
        <v>529.86</v>
      </c>
      <c r="J825" s="284">
        <v>28612.55</v>
      </c>
      <c r="K825" s="283" t="s">
        <v>103</v>
      </c>
      <c r="L825" s="287">
        <v>5.9999999999999995E-4</v>
      </c>
    </row>
    <row r="826" spans="1:12" ht="15.75" thickBot="1" x14ac:dyDescent="0.3">
      <c r="A826" s="286" t="s">
        <v>127</v>
      </c>
      <c r="B826" s="281" t="s">
        <v>907</v>
      </c>
      <c r="C826" s="281" t="s">
        <v>100</v>
      </c>
      <c r="D826" s="138" t="s">
        <v>908</v>
      </c>
      <c r="E826" s="281" t="s">
        <v>909</v>
      </c>
      <c r="F826" s="282">
        <v>45950</v>
      </c>
      <c r="G826" s="283" t="s">
        <v>1793</v>
      </c>
      <c r="H826" s="283">
        <v>242</v>
      </c>
      <c r="I826" s="284">
        <v>529.86</v>
      </c>
      <c r="J826" s="284">
        <v>128226.61</v>
      </c>
      <c r="K826" s="283" t="s">
        <v>103</v>
      </c>
      <c r="L826" s="287">
        <v>2.9999999999999997E-4</v>
      </c>
    </row>
    <row r="827" spans="1:12" ht="15.75" thickBot="1" x14ac:dyDescent="0.3">
      <c r="A827" s="286" t="s">
        <v>127</v>
      </c>
      <c r="B827" s="281" t="s">
        <v>907</v>
      </c>
      <c r="C827" s="281" t="s">
        <v>108</v>
      </c>
      <c r="D827" s="138" t="s">
        <v>908</v>
      </c>
      <c r="E827" s="281" t="s">
        <v>598</v>
      </c>
      <c r="F827" s="282">
        <v>45950</v>
      </c>
      <c r="G827" s="283" t="s">
        <v>1793</v>
      </c>
      <c r="H827" s="283">
        <v>283</v>
      </c>
      <c r="I827" s="284">
        <v>529.86</v>
      </c>
      <c r="J827" s="284">
        <v>149950.95000000001</v>
      </c>
      <c r="K827" s="283" t="s">
        <v>103</v>
      </c>
      <c r="L827" s="287">
        <v>5.0000000000000001E-4</v>
      </c>
    </row>
    <row r="828" spans="1:12" ht="15.75" thickBot="1" x14ac:dyDescent="0.3">
      <c r="A828" s="286" t="s">
        <v>127</v>
      </c>
      <c r="B828" s="281" t="s">
        <v>907</v>
      </c>
      <c r="C828" s="281" t="s">
        <v>350</v>
      </c>
      <c r="D828" s="138" t="s">
        <v>908</v>
      </c>
      <c r="E828" s="281" t="s">
        <v>910</v>
      </c>
      <c r="F828" s="282">
        <v>45950</v>
      </c>
      <c r="G828" s="283" t="s">
        <v>1793</v>
      </c>
      <c r="H828" s="285">
        <v>1083</v>
      </c>
      <c r="I828" s="284">
        <v>529.86</v>
      </c>
      <c r="J828" s="284">
        <v>573840.56999999995</v>
      </c>
      <c r="K828" s="283" t="s">
        <v>103</v>
      </c>
      <c r="L828" s="287">
        <v>2.3E-3</v>
      </c>
    </row>
    <row r="829" spans="1:12" ht="15.75" thickBot="1" x14ac:dyDescent="0.3">
      <c r="A829" s="286" t="s">
        <v>127</v>
      </c>
      <c r="B829" s="281" t="s">
        <v>907</v>
      </c>
      <c r="C829" s="281" t="s">
        <v>999</v>
      </c>
      <c r="D829" s="138" t="s">
        <v>908</v>
      </c>
      <c r="E829" s="281" t="s">
        <v>165</v>
      </c>
      <c r="F829" s="282">
        <v>45950</v>
      </c>
      <c r="G829" s="283" t="s">
        <v>1793</v>
      </c>
      <c r="H829" s="283">
        <v>38</v>
      </c>
      <c r="I829" s="284">
        <v>529.86</v>
      </c>
      <c r="J829" s="284">
        <v>20134.759999999998</v>
      </c>
      <c r="K829" s="283" t="s">
        <v>103</v>
      </c>
      <c r="L829" s="287">
        <v>5.9999999999999995E-4</v>
      </c>
    </row>
    <row r="830" spans="1:12" ht="15.75" thickBot="1" x14ac:dyDescent="0.3">
      <c r="A830" s="286" t="s">
        <v>127</v>
      </c>
      <c r="B830" s="281" t="s">
        <v>1414</v>
      </c>
      <c r="C830" s="281" t="s">
        <v>920</v>
      </c>
      <c r="D830" s="138" t="s">
        <v>1415</v>
      </c>
      <c r="E830" s="281" t="s">
        <v>1416</v>
      </c>
      <c r="F830" s="282">
        <v>48014</v>
      </c>
      <c r="G830" s="283" t="s">
        <v>1794</v>
      </c>
      <c r="H830" s="285">
        <v>1500</v>
      </c>
      <c r="I830" s="284">
        <v>1029.29</v>
      </c>
      <c r="J830" s="284">
        <v>1543940.65</v>
      </c>
      <c r="K830" s="283" t="s">
        <v>103</v>
      </c>
      <c r="L830" s="287">
        <v>1.26E-2</v>
      </c>
    </row>
    <row r="831" spans="1:12" ht="15.75" thickBot="1" x14ac:dyDescent="0.3">
      <c r="A831" s="286" t="s">
        <v>127</v>
      </c>
      <c r="B831" s="281" t="s">
        <v>1414</v>
      </c>
      <c r="C831" s="281" t="s">
        <v>998</v>
      </c>
      <c r="D831" s="138" t="s">
        <v>1415</v>
      </c>
      <c r="E831" s="281" t="s">
        <v>1416</v>
      </c>
      <c r="F831" s="282">
        <v>48014</v>
      </c>
      <c r="G831" s="283" t="s">
        <v>1794</v>
      </c>
      <c r="H831" s="285">
        <v>1500</v>
      </c>
      <c r="I831" s="284">
        <v>1029.29</v>
      </c>
      <c r="J831" s="284">
        <v>1543940.65</v>
      </c>
      <c r="K831" s="283" t="s">
        <v>103</v>
      </c>
      <c r="L831" s="287">
        <v>3.2399999999999998E-2</v>
      </c>
    </row>
    <row r="832" spans="1:12" ht="15.75" thickBot="1" x14ac:dyDescent="0.3">
      <c r="A832" s="286" t="s">
        <v>127</v>
      </c>
      <c r="B832" s="281" t="s">
        <v>1414</v>
      </c>
      <c r="C832" s="281" t="s">
        <v>1064</v>
      </c>
      <c r="D832" s="138" t="s">
        <v>1415</v>
      </c>
      <c r="E832" s="281" t="s">
        <v>1580</v>
      </c>
      <c r="F832" s="282">
        <v>48014</v>
      </c>
      <c r="G832" s="283" t="s">
        <v>1794</v>
      </c>
      <c r="H832" s="283">
        <v>650</v>
      </c>
      <c r="I832" s="284">
        <v>1029.29</v>
      </c>
      <c r="J832" s="284">
        <v>669040.94999999995</v>
      </c>
      <c r="K832" s="283" t="s">
        <v>103</v>
      </c>
      <c r="L832" s="287">
        <v>1.5900000000000001E-2</v>
      </c>
    </row>
    <row r="833" spans="1:12" ht="15.75" thickBot="1" x14ac:dyDescent="0.3">
      <c r="A833" s="286" t="s">
        <v>127</v>
      </c>
      <c r="B833" s="281" t="s">
        <v>1414</v>
      </c>
      <c r="C833" s="281" t="s">
        <v>1294</v>
      </c>
      <c r="D833" s="138" t="s">
        <v>1415</v>
      </c>
      <c r="E833" s="281" t="s">
        <v>1581</v>
      </c>
      <c r="F833" s="282">
        <v>48014</v>
      </c>
      <c r="G833" s="283" t="s">
        <v>1794</v>
      </c>
      <c r="H833" s="283">
        <v>850</v>
      </c>
      <c r="I833" s="284">
        <v>1029.29</v>
      </c>
      <c r="J833" s="284">
        <v>874899.7</v>
      </c>
      <c r="K833" s="283" t="s">
        <v>103</v>
      </c>
      <c r="L833" s="287">
        <v>1.2E-2</v>
      </c>
    </row>
    <row r="834" spans="1:12" ht="15.75" thickBot="1" x14ac:dyDescent="0.3">
      <c r="A834" s="286" t="s">
        <v>127</v>
      </c>
      <c r="B834" s="281" t="s">
        <v>1414</v>
      </c>
      <c r="C834" s="281" t="s">
        <v>999</v>
      </c>
      <c r="D834" s="138" t="s">
        <v>1415</v>
      </c>
      <c r="E834" s="281" t="s">
        <v>672</v>
      </c>
      <c r="F834" s="282">
        <v>48014</v>
      </c>
      <c r="G834" s="283" t="s">
        <v>1794</v>
      </c>
      <c r="H834" s="283">
        <v>500</v>
      </c>
      <c r="I834" s="284">
        <v>1029.29</v>
      </c>
      <c r="J834" s="284">
        <v>514646.88</v>
      </c>
      <c r="K834" s="283" t="s">
        <v>103</v>
      </c>
      <c r="L834" s="287">
        <v>1.6199999999999999E-2</v>
      </c>
    </row>
    <row r="835" spans="1:12" ht="15.75" thickBot="1" x14ac:dyDescent="0.3">
      <c r="A835" s="286" t="s">
        <v>127</v>
      </c>
      <c r="B835" s="281" t="s">
        <v>1344</v>
      </c>
      <c r="C835" s="281" t="s">
        <v>1294</v>
      </c>
      <c r="D835" s="138" t="s">
        <v>1345</v>
      </c>
      <c r="E835" s="281" t="s">
        <v>165</v>
      </c>
      <c r="F835" s="282">
        <v>50875</v>
      </c>
      <c r="G835" s="283" t="s">
        <v>1628</v>
      </c>
      <c r="H835" s="283">
        <v>873</v>
      </c>
      <c r="I835" s="284">
        <v>927.56</v>
      </c>
      <c r="J835" s="284">
        <v>809760.72</v>
      </c>
      <c r="K835" s="283" t="s">
        <v>103</v>
      </c>
      <c r="L835" s="287">
        <v>1.11E-2</v>
      </c>
    </row>
    <row r="836" spans="1:12" ht="15.75" thickBot="1" x14ac:dyDescent="0.3">
      <c r="A836" s="286" t="s">
        <v>127</v>
      </c>
      <c r="B836" s="281" t="s">
        <v>156</v>
      </c>
      <c r="C836" s="281" t="s">
        <v>453</v>
      </c>
      <c r="D836" s="138" t="s">
        <v>967</v>
      </c>
      <c r="E836" s="281" t="s">
        <v>532</v>
      </c>
      <c r="F836" s="282">
        <v>49123</v>
      </c>
      <c r="G836" s="283" t="s">
        <v>1795</v>
      </c>
      <c r="H836" s="283">
        <v>19</v>
      </c>
      <c r="I836" s="284">
        <v>1038.97</v>
      </c>
      <c r="J836" s="284">
        <v>19740.43</v>
      </c>
      <c r="K836" s="283" t="s">
        <v>103</v>
      </c>
      <c r="L836" s="287">
        <v>4.7000000000000002E-3</v>
      </c>
    </row>
    <row r="837" spans="1:12" ht="15.75" thickBot="1" x14ac:dyDescent="0.3">
      <c r="A837" s="286" t="s">
        <v>127</v>
      </c>
      <c r="B837" s="281" t="s">
        <v>156</v>
      </c>
      <c r="C837" s="281" t="s">
        <v>453</v>
      </c>
      <c r="D837" s="138" t="s">
        <v>966</v>
      </c>
      <c r="E837" s="281" t="s">
        <v>539</v>
      </c>
      <c r="F837" s="282">
        <v>47297</v>
      </c>
      <c r="G837" s="283" t="s">
        <v>1653</v>
      </c>
      <c r="H837" s="283">
        <v>11</v>
      </c>
      <c r="I837" s="284">
        <v>1035.47</v>
      </c>
      <c r="J837" s="284">
        <v>11390.13</v>
      </c>
      <c r="K837" s="283" t="s">
        <v>103</v>
      </c>
      <c r="L837" s="287">
        <v>2.7000000000000001E-3</v>
      </c>
    </row>
    <row r="838" spans="1:12" ht="15.75" thickBot="1" x14ac:dyDescent="0.3">
      <c r="A838" s="286" t="s">
        <v>127</v>
      </c>
      <c r="B838" s="281" t="s">
        <v>156</v>
      </c>
      <c r="C838" s="281" t="s">
        <v>998</v>
      </c>
      <c r="D838" s="138" t="s">
        <v>966</v>
      </c>
      <c r="E838" s="281" t="s">
        <v>165</v>
      </c>
      <c r="F838" s="282">
        <v>47297</v>
      </c>
      <c r="G838" s="283" t="s">
        <v>1653</v>
      </c>
      <c r="H838" s="283">
        <v>79</v>
      </c>
      <c r="I838" s="284">
        <v>1035.47</v>
      </c>
      <c r="J838" s="284">
        <v>81801.820000000007</v>
      </c>
      <c r="K838" s="283" t="s">
        <v>103</v>
      </c>
      <c r="L838" s="287">
        <v>1.6999999999999999E-3</v>
      </c>
    </row>
    <row r="839" spans="1:12" ht="15.75" thickBot="1" x14ac:dyDescent="0.3">
      <c r="A839" s="286" t="s">
        <v>127</v>
      </c>
      <c r="B839" s="281" t="s">
        <v>156</v>
      </c>
      <c r="C839" s="281" t="s">
        <v>100</v>
      </c>
      <c r="D839" s="138" t="s">
        <v>321</v>
      </c>
      <c r="E839" s="281" t="s">
        <v>657</v>
      </c>
      <c r="F839" s="282">
        <v>48339</v>
      </c>
      <c r="G839" s="283" t="s">
        <v>1796</v>
      </c>
      <c r="H839" s="285">
        <v>2299</v>
      </c>
      <c r="I839" s="284">
        <v>1080.06</v>
      </c>
      <c r="J839" s="284">
        <v>2483049.0499999998</v>
      </c>
      <c r="K839" s="283" t="s">
        <v>103</v>
      </c>
      <c r="L839" s="287">
        <v>4.8999999999999998E-3</v>
      </c>
    </row>
    <row r="840" spans="1:12" ht="15.75" thickBot="1" x14ac:dyDescent="0.3">
      <c r="A840" s="286" t="s">
        <v>127</v>
      </c>
      <c r="B840" s="281" t="s">
        <v>156</v>
      </c>
      <c r="C840" s="281" t="s">
        <v>100</v>
      </c>
      <c r="D840" s="138" t="s">
        <v>966</v>
      </c>
      <c r="E840" s="281" t="s">
        <v>968</v>
      </c>
      <c r="F840" s="282">
        <v>47297</v>
      </c>
      <c r="G840" s="283" t="s">
        <v>1653</v>
      </c>
      <c r="H840" s="285">
        <v>1453</v>
      </c>
      <c r="I840" s="284">
        <v>1035.47</v>
      </c>
      <c r="J840" s="284">
        <v>1504532.21</v>
      </c>
      <c r="K840" s="283" t="s">
        <v>103</v>
      </c>
      <c r="L840" s="287">
        <v>3.0000000000000001E-3</v>
      </c>
    </row>
    <row r="841" spans="1:12" ht="15.75" thickBot="1" x14ac:dyDescent="0.3">
      <c r="A841" s="286" t="s">
        <v>127</v>
      </c>
      <c r="B841" s="281" t="s">
        <v>156</v>
      </c>
      <c r="C841" s="281" t="s">
        <v>108</v>
      </c>
      <c r="D841" s="138" t="s">
        <v>321</v>
      </c>
      <c r="E841" s="281" t="s">
        <v>658</v>
      </c>
      <c r="F841" s="282">
        <v>48339</v>
      </c>
      <c r="G841" s="283" t="s">
        <v>1796</v>
      </c>
      <c r="H841" s="285">
        <v>2787</v>
      </c>
      <c r="I841" s="284">
        <v>1080.06</v>
      </c>
      <c r="J841" s="284">
        <v>3010116.44</v>
      </c>
      <c r="K841" s="283" t="s">
        <v>103</v>
      </c>
      <c r="L841" s="287">
        <v>1.09E-2</v>
      </c>
    </row>
    <row r="842" spans="1:12" ht="15.75" thickBot="1" x14ac:dyDescent="0.3">
      <c r="A842" s="286" t="s">
        <v>127</v>
      </c>
      <c r="B842" s="281" t="s">
        <v>156</v>
      </c>
      <c r="C842" s="281" t="s">
        <v>108</v>
      </c>
      <c r="D842" s="138" t="s">
        <v>966</v>
      </c>
      <c r="E842" s="281" t="s">
        <v>582</v>
      </c>
      <c r="F842" s="282">
        <v>47297</v>
      </c>
      <c r="G842" s="283" t="s">
        <v>1653</v>
      </c>
      <c r="H842" s="283">
        <v>134</v>
      </c>
      <c r="I842" s="284">
        <v>1035.47</v>
      </c>
      <c r="J842" s="284">
        <v>138752.46</v>
      </c>
      <c r="K842" s="283" t="s">
        <v>103</v>
      </c>
      <c r="L842" s="287">
        <v>5.0000000000000001E-4</v>
      </c>
    </row>
    <row r="843" spans="1:12" ht="15.75" thickBot="1" x14ac:dyDescent="0.3">
      <c r="A843" s="286" t="s">
        <v>127</v>
      </c>
      <c r="B843" s="281" t="s">
        <v>156</v>
      </c>
      <c r="C843" s="281" t="s">
        <v>108</v>
      </c>
      <c r="D843" s="138" t="s">
        <v>967</v>
      </c>
      <c r="E843" s="281" t="s">
        <v>602</v>
      </c>
      <c r="F843" s="282">
        <v>49123</v>
      </c>
      <c r="G843" s="283" t="s">
        <v>1795</v>
      </c>
      <c r="H843" s="283">
        <v>92</v>
      </c>
      <c r="I843" s="284">
        <v>1038.97</v>
      </c>
      <c r="J843" s="284">
        <v>95585.23</v>
      </c>
      <c r="K843" s="283" t="s">
        <v>103</v>
      </c>
      <c r="L843" s="287">
        <v>2.9999999999999997E-4</v>
      </c>
    </row>
    <row r="844" spans="1:12" ht="15.75" thickBot="1" x14ac:dyDescent="0.3">
      <c r="A844" s="286" t="s">
        <v>127</v>
      </c>
      <c r="B844" s="281" t="s">
        <v>156</v>
      </c>
      <c r="C844" s="281" t="s">
        <v>350</v>
      </c>
      <c r="D844" s="138" t="s">
        <v>211</v>
      </c>
      <c r="E844" s="281" t="s">
        <v>1472</v>
      </c>
      <c r="F844" s="282">
        <v>48075</v>
      </c>
      <c r="G844" s="283" t="s">
        <v>1654</v>
      </c>
      <c r="H844" s="285">
        <v>3770</v>
      </c>
      <c r="I844" s="284">
        <v>1046.44</v>
      </c>
      <c r="J844" s="284">
        <v>3945092.02</v>
      </c>
      <c r="K844" s="283" t="s">
        <v>103</v>
      </c>
      <c r="L844" s="287">
        <v>1.5699999999999999E-2</v>
      </c>
    </row>
    <row r="845" spans="1:12" ht="15.75" thickBot="1" x14ac:dyDescent="0.3">
      <c r="A845" s="286" t="s">
        <v>127</v>
      </c>
      <c r="B845" s="281" t="s">
        <v>156</v>
      </c>
      <c r="C845" s="281" t="s">
        <v>350</v>
      </c>
      <c r="D845" s="138" t="s">
        <v>321</v>
      </c>
      <c r="E845" s="281" t="s">
        <v>659</v>
      </c>
      <c r="F845" s="282">
        <v>48339</v>
      </c>
      <c r="G845" s="283" t="s">
        <v>1796</v>
      </c>
      <c r="H845" s="285">
        <v>2567</v>
      </c>
      <c r="I845" s="284">
        <v>1080.06</v>
      </c>
      <c r="J845" s="284">
        <v>2772504.09</v>
      </c>
      <c r="K845" s="283" t="s">
        <v>103</v>
      </c>
      <c r="L845" s="287">
        <v>1.11E-2</v>
      </c>
    </row>
    <row r="846" spans="1:12" ht="15.75" thickBot="1" x14ac:dyDescent="0.3">
      <c r="A846" s="286" t="s">
        <v>127</v>
      </c>
      <c r="B846" s="281" t="s">
        <v>156</v>
      </c>
      <c r="C846" s="281" t="s">
        <v>1064</v>
      </c>
      <c r="D846" s="138" t="s">
        <v>967</v>
      </c>
      <c r="E846" s="281" t="s">
        <v>753</v>
      </c>
      <c r="F846" s="282">
        <v>49123</v>
      </c>
      <c r="G846" s="283" t="s">
        <v>1795</v>
      </c>
      <c r="H846" s="283">
        <v>507</v>
      </c>
      <c r="I846" s="284">
        <v>1038.97</v>
      </c>
      <c r="J846" s="284">
        <v>526757.74</v>
      </c>
      <c r="K846" s="283" t="s">
        <v>103</v>
      </c>
      <c r="L846" s="287">
        <v>1.2500000000000001E-2</v>
      </c>
    </row>
    <row r="847" spans="1:12" ht="15.75" thickBot="1" x14ac:dyDescent="0.3">
      <c r="A847" s="286" t="s">
        <v>127</v>
      </c>
      <c r="B847" s="281" t="s">
        <v>156</v>
      </c>
      <c r="C847" s="281" t="s">
        <v>1064</v>
      </c>
      <c r="D847" s="138" t="s">
        <v>966</v>
      </c>
      <c r="E847" s="281" t="s">
        <v>939</v>
      </c>
      <c r="F847" s="282">
        <v>47297</v>
      </c>
      <c r="G847" s="283" t="s">
        <v>1653</v>
      </c>
      <c r="H847" s="283">
        <v>310</v>
      </c>
      <c r="I847" s="284">
        <v>1035.47</v>
      </c>
      <c r="J847" s="284">
        <v>320994.48</v>
      </c>
      <c r="K847" s="283" t="s">
        <v>103</v>
      </c>
      <c r="L847" s="287">
        <v>7.6E-3</v>
      </c>
    </row>
    <row r="848" spans="1:12" ht="15.75" thickBot="1" x14ac:dyDescent="0.3">
      <c r="A848" s="286" t="s">
        <v>127</v>
      </c>
      <c r="B848" s="281" t="s">
        <v>338</v>
      </c>
      <c r="C848" s="281" t="s">
        <v>245</v>
      </c>
      <c r="D848" s="138" t="s">
        <v>339</v>
      </c>
      <c r="E848" s="281" t="s">
        <v>702</v>
      </c>
      <c r="F848" s="282">
        <v>48349</v>
      </c>
      <c r="G848" s="283" t="s">
        <v>1797</v>
      </c>
      <c r="H848" s="283">
        <v>357</v>
      </c>
      <c r="I848" s="284">
        <v>1080.73</v>
      </c>
      <c r="J848" s="284">
        <v>385820.09</v>
      </c>
      <c r="K848" s="283" t="s">
        <v>103</v>
      </c>
      <c r="L848" s="287">
        <v>3.15E-2</v>
      </c>
    </row>
    <row r="849" spans="1:12" ht="15.75" thickBot="1" x14ac:dyDescent="0.3">
      <c r="A849" s="286" t="s">
        <v>127</v>
      </c>
      <c r="B849" s="281" t="s">
        <v>338</v>
      </c>
      <c r="C849" s="281" t="s">
        <v>920</v>
      </c>
      <c r="D849" s="138" t="s">
        <v>339</v>
      </c>
      <c r="E849" s="281" t="s">
        <v>1287</v>
      </c>
      <c r="F849" s="282">
        <v>48349</v>
      </c>
      <c r="G849" s="283" t="s">
        <v>1797</v>
      </c>
      <c r="H849" s="285">
        <v>2145</v>
      </c>
      <c r="I849" s="284">
        <v>1080.73</v>
      </c>
      <c r="J849" s="284">
        <v>2318162.73</v>
      </c>
      <c r="K849" s="283" t="s">
        <v>103</v>
      </c>
      <c r="L849" s="287">
        <v>1.89E-2</v>
      </c>
    </row>
    <row r="850" spans="1:12" ht="15.75" thickBot="1" x14ac:dyDescent="0.3">
      <c r="A850" s="286" t="s">
        <v>127</v>
      </c>
      <c r="B850" s="281" t="s">
        <v>338</v>
      </c>
      <c r="C850" s="281" t="s">
        <v>998</v>
      </c>
      <c r="D850" s="138" t="s">
        <v>339</v>
      </c>
      <c r="E850" s="281" t="s">
        <v>1655</v>
      </c>
      <c r="F850" s="282">
        <v>48349</v>
      </c>
      <c r="G850" s="283" t="s">
        <v>1797</v>
      </c>
      <c r="H850" s="285">
        <v>1654</v>
      </c>
      <c r="I850" s="284">
        <v>1080.73</v>
      </c>
      <c r="J850" s="284">
        <v>1787525.02</v>
      </c>
      <c r="K850" s="283" t="s">
        <v>103</v>
      </c>
      <c r="L850" s="287">
        <v>3.7499999999999999E-2</v>
      </c>
    </row>
    <row r="851" spans="1:12" ht="15.75" thickBot="1" x14ac:dyDescent="0.3">
      <c r="A851" s="286" t="s">
        <v>127</v>
      </c>
      <c r="B851" s="281" t="s">
        <v>338</v>
      </c>
      <c r="C851" s="281" t="s">
        <v>1294</v>
      </c>
      <c r="D851" s="138" t="s">
        <v>1346</v>
      </c>
      <c r="E851" s="281" t="s">
        <v>1798</v>
      </c>
      <c r="F851" s="282">
        <v>49810</v>
      </c>
      <c r="G851" s="283" t="s">
        <v>1656</v>
      </c>
      <c r="H851" s="283">
        <v>626</v>
      </c>
      <c r="I851" s="284">
        <v>987.45</v>
      </c>
      <c r="J851" s="284">
        <v>618145.35</v>
      </c>
      <c r="K851" s="283" t="s">
        <v>103</v>
      </c>
      <c r="L851" s="287">
        <v>8.3999999999999995E-3</v>
      </c>
    </row>
    <row r="852" spans="1:12" ht="15.75" thickBot="1" x14ac:dyDescent="0.3">
      <c r="A852" s="286" t="s">
        <v>127</v>
      </c>
      <c r="B852" s="281" t="s">
        <v>338</v>
      </c>
      <c r="C852" s="281" t="s">
        <v>999</v>
      </c>
      <c r="D852" s="138" t="s">
        <v>1346</v>
      </c>
      <c r="E852" s="281" t="s">
        <v>1799</v>
      </c>
      <c r="F852" s="282">
        <v>49810</v>
      </c>
      <c r="G852" s="283" t="s">
        <v>1656</v>
      </c>
      <c r="H852" s="283">
        <v>661</v>
      </c>
      <c r="I852" s="284">
        <v>987.45</v>
      </c>
      <c r="J852" s="284">
        <v>652706.18999999994</v>
      </c>
      <c r="K852" s="283" t="s">
        <v>103</v>
      </c>
      <c r="L852" s="287">
        <v>2.0500000000000001E-2</v>
      </c>
    </row>
    <row r="853" spans="1:12" ht="15.75" thickBot="1" x14ac:dyDescent="0.3">
      <c r="A853" s="286" t="s">
        <v>127</v>
      </c>
      <c r="B853" s="281" t="s">
        <v>338</v>
      </c>
      <c r="C853" s="281" t="s">
        <v>999</v>
      </c>
      <c r="D853" s="138" t="s">
        <v>339</v>
      </c>
      <c r="E853" s="281" t="s">
        <v>1657</v>
      </c>
      <c r="F853" s="282">
        <v>48349</v>
      </c>
      <c r="G853" s="283" t="s">
        <v>1797</v>
      </c>
      <c r="H853" s="283">
        <v>463</v>
      </c>
      <c r="I853" s="284">
        <v>1080.73</v>
      </c>
      <c r="J853" s="284">
        <v>500377.32</v>
      </c>
      <c r="K853" s="283" t="s">
        <v>103</v>
      </c>
      <c r="L853" s="287">
        <v>1.5800000000000002E-2</v>
      </c>
    </row>
    <row r="854" spans="1:12" ht="15.75" thickBot="1" x14ac:dyDescent="0.3">
      <c r="A854" s="286" t="s">
        <v>127</v>
      </c>
      <c r="B854" s="281" t="s">
        <v>1222</v>
      </c>
      <c r="C854" s="281" t="s">
        <v>920</v>
      </c>
      <c r="D854" s="138" t="s">
        <v>1205</v>
      </c>
      <c r="E854" s="281" t="s">
        <v>1552</v>
      </c>
      <c r="F854" s="282">
        <v>52580</v>
      </c>
      <c r="G854" s="283" t="s">
        <v>103</v>
      </c>
      <c r="H854" s="285">
        <v>2692</v>
      </c>
      <c r="I854" s="284">
        <v>953.8</v>
      </c>
      <c r="J854" s="284">
        <v>2567617.85</v>
      </c>
      <c r="K854" s="283" t="s">
        <v>103</v>
      </c>
      <c r="L854" s="287">
        <v>2.0899999999999998E-2</v>
      </c>
    </row>
    <row r="855" spans="1:12" ht="15.75" thickBot="1" x14ac:dyDescent="0.3">
      <c r="A855" s="286" t="s">
        <v>127</v>
      </c>
      <c r="B855" s="281" t="s">
        <v>1222</v>
      </c>
      <c r="C855" s="281" t="s">
        <v>998</v>
      </c>
      <c r="D855" s="138" t="s">
        <v>1205</v>
      </c>
      <c r="E855" s="281" t="s">
        <v>1417</v>
      </c>
      <c r="F855" s="282">
        <v>52580</v>
      </c>
      <c r="G855" s="283" t="s">
        <v>103</v>
      </c>
      <c r="H855" s="283">
        <v>774</v>
      </c>
      <c r="I855" s="284">
        <v>953.8</v>
      </c>
      <c r="J855" s="284">
        <v>738237.82</v>
      </c>
      <c r="K855" s="283" t="s">
        <v>103</v>
      </c>
      <c r="L855" s="287">
        <v>1.55E-2</v>
      </c>
    </row>
    <row r="856" spans="1:12" ht="15.75" thickBot="1" x14ac:dyDescent="0.3">
      <c r="A856" s="286" t="s">
        <v>127</v>
      </c>
      <c r="B856" s="281" t="s">
        <v>1222</v>
      </c>
      <c r="C856" s="281" t="s">
        <v>999</v>
      </c>
      <c r="D856" s="138" t="s">
        <v>1205</v>
      </c>
      <c r="E856" s="281" t="s">
        <v>1553</v>
      </c>
      <c r="F856" s="282">
        <v>52580</v>
      </c>
      <c r="G856" s="283" t="s">
        <v>103</v>
      </c>
      <c r="H856" s="283">
        <v>534</v>
      </c>
      <c r="I856" s="284">
        <v>953.8</v>
      </c>
      <c r="J856" s="284">
        <v>509326.87</v>
      </c>
      <c r="K856" s="283" t="s">
        <v>103</v>
      </c>
      <c r="L856" s="287">
        <v>1.6E-2</v>
      </c>
    </row>
    <row r="857" spans="1:12" ht="15.75" thickBot="1" x14ac:dyDescent="0.3">
      <c r="A857" s="286" t="s">
        <v>127</v>
      </c>
      <c r="B857" s="281" t="s">
        <v>1347</v>
      </c>
      <c r="C857" s="281" t="s">
        <v>920</v>
      </c>
      <c r="D857" s="138" t="s">
        <v>1485</v>
      </c>
      <c r="E857" s="281" t="s">
        <v>1504</v>
      </c>
      <c r="F857" s="282">
        <v>49140</v>
      </c>
      <c r="G857" s="283" t="s">
        <v>1619</v>
      </c>
      <c r="H857" s="285">
        <v>1357</v>
      </c>
      <c r="I857" s="284">
        <v>1315.4</v>
      </c>
      <c r="J857" s="284">
        <v>1784997.71</v>
      </c>
      <c r="K857" s="283" t="s">
        <v>103</v>
      </c>
      <c r="L857" s="287">
        <v>1.4500000000000001E-2</v>
      </c>
    </row>
    <row r="858" spans="1:12" ht="15.75" thickBot="1" x14ac:dyDescent="0.3">
      <c r="A858" s="286" t="s">
        <v>127</v>
      </c>
      <c r="B858" s="281" t="s">
        <v>1347</v>
      </c>
      <c r="C858" s="281" t="s">
        <v>920</v>
      </c>
      <c r="D858" s="138" t="s">
        <v>1486</v>
      </c>
      <c r="E858" s="281" t="s">
        <v>1583</v>
      </c>
      <c r="F858" s="282">
        <v>49140</v>
      </c>
      <c r="G858" s="283" t="s">
        <v>1789</v>
      </c>
      <c r="H858" s="283">
        <v>252</v>
      </c>
      <c r="I858" s="284">
        <v>1338.19</v>
      </c>
      <c r="J858" s="284">
        <v>337222.72</v>
      </c>
      <c r="K858" s="283" t="s">
        <v>103</v>
      </c>
      <c r="L858" s="287">
        <v>2.7000000000000001E-3</v>
      </c>
    </row>
    <row r="859" spans="1:12" ht="15.75" thickBot="1" x14ac:dyDescent="0.3">
      <c r="A859" s="286" t="s">
        <v>127</v>
      </c>
      <c r="B859" s="281" t="s">
        <v>1347</v>
      </c>
      <c r="C859" s="281" t="s">
        <v>998</v>
      </c>
      <c r="D859" s="138" t="s">
        <v>1349</v>
      </c>
      <c r="E859" s="281" t="s">
        <v>1505</v>
      </c>
      <c r="F859" s="282">
        <v>49140</v>
      </c>
      <c r="G859" s="283" t="s">
        <v>1789</v>
      </c>
      <c r="H859" s="283">
        <v>412</v>
      </c>
      <c r="I859" s="284">
        <v>1334.91</v>
      </c>
      <c r="J859" s="284">
        <v>549984.97</v>
      </c>
      <c r="K859" s="283" t="s">
        <v>103</v>
      </c>
      <c r="L859" s="287">
        <v>1.15E-2</v>
      </c>
    </row>
    <row r="860" spans="1:12" ht="15.75" thickBot="1" x14ac:dyDescent="0.3">
      <c r="A860" s="286" t="s">
        <v>127</v>
      </c>
      <c r="B860" s="281" t="s">
        <v>1347</v>
      </c>
      <c r="C860" s="281" t="s">
        <v>998</v>
      </c>
      <c r="D860" s="138" t="s">
        <v>1486</v>
      </c>
      <c r="E860" s="281" t="s">
        <v>1584</v>
      </c>
      <c r="F860" s="282">
        <v>49140</v>
      </c>
      <c r="G860" s="283" t="s">
        <v>1789</v>
      </c>
      <c r="H860" s="283">
        <v>214</v>
      </c>
      <c r="I860" s="284">
        <v>1338.19</v>
      </c>
      <c r="J860" s="284">
        <v>286371.67</v>
      </c>
      <c r="K860" s="283" t="s">
        <v>103</v>
      </c>
      <c r="L860" s="287">
        <v>6.0000000000000001E-3</v>
      </c>
    </row>
    <row r="861" spans="1:12" ht="15.75" thickBot="1" x14ac:dyDescent="0.3">
      <c r="A861" s="286" t="s">
        <v>127</v>
      </c>
      <c r="B861" s="281" t="s">
        <v>1347</v>
      </c>
      <c r="C861" s="281" t="s">
        <v>1064</v>
      </c>
      <c r="D861" s="138" t="s">
        <v>1486</v>
      </c>
      <c r="E861" s="281" t="s">
        <v>1585</v>
      </c>
      <c r="F861" s="282">
        <v>49140</v>
      </c>
      <c r="G861" s="283" t="s">
        <v>1789</v>
      </c>
      <c r="H861" s="283">
        <v>388</v>
      </c>
      <c r="I861" s="284">
        <v>1338.19</v>
      </c>
      <c r="J861" s="284">
        <v>519215.92</v>
      </c>
      <c r="K861" s="283" t="s">
        <v>103</v>
      </c>
      <c r="L861" s="287">
        <v>1.23E-2</v>
      </c>
    </row>
    <row r="862" spans="1:12" ht="15.75" thickBot="1" x14ac:dyDescent="0.3">
      <c r="A862" s="286" t="s">
        <v>127</v>
      </c>
      <c r="B862" s="281" t="s">
        <v>1347</v>
      </c>
      <c r="C862" s="281" t="s">
        <v>1064</v>
      </c>
      <c r="D862" s="138" t="s">
        <v>1349</v>
      </c>
      <c r="E862" s="281" t="s">
        <v>1506</v>
      </c>
      <c r="F862" s="282">
        <v>49140</v>
      </c>
      <c r="G862" s="283" t="s">
        <v>1789</v>
      </c>
      <c r="H862" s="283">
        <v>149</v>
      </c>
      <c r="I862" s="284">
        <v>1334.91</v>
      </c>
      <c r="J862" s="284">
        <v>198902.33</v>
      </c>
      <c r="K862" s="283" t="s">
        <v>103</v>
      </c>
      <c r="L862" s="287">
        <v>4.7000000000000002E-3</v>
      </c>
    </row>
    <row r="863" spans="1:12" ht="15.75" thickBot="1" x14ac:dyDescent="0.3">
      <c r="A863" s="286" t="s">
        <v>127</v>
      </c>
      <c r="B863" s="281" t="s">
        <v>1347</v>
      </c>
      <c r="C863" s="281" t="s">
        <v>1294</v>
      </c>
      <c r="D863" s="138" t="s">
        <v>1348</v>
      </c>
      <c r="E863" s="281" t="s">
        <v>165</v>
      </c>
      <c r="F863" s="282">
        <v>49140</v>
      </c>
      <c r="G863" s="283" t="s">
        <v>1789</v>
      </c>
      <c r="H863" s="283">
        <v>466</v>
      </c>
      <c r="I863" s="284">
        <v>1335.2</v>
      </c>
      <c r="J863" s="284">
        <v>622202.93999999994</v>
      </c>
      <c r="K863" s="283" t="s">
        <v>103</v>
      </c>
      <c r="L863" s="287">
        <v>8.5000000000000006E-3</v>
      </c>
    </row>
    <row r="864" spans="1:12" ht="15.75" thickBot="1" x14ac:dyDescent="0.3">
      <c r="A864" s="286" t="s">
        <v>127</v>
      </c>
      <c r="B864" s="281" t="s">
        <v>1347</v>
      </c>
      <c r="C864" s="281" t="s">
        <v>1294</v>
      </c>
      <c r="D864" s="138" t="s">
        <v>1485</v>
      </c>
      <c r="E864" s="281" t="s">
        <v>1586</v>
      </c>
      <c r="F864" s="282">
        <v>49140</v>
      </c>
      <c r="G864" s="283" t="s">
        <v>1619</v>
      </c>
      <c r="H864" s="283">
        <v>297</v>
      </c>
      <c r="I864" s="284">
        <v>1315.4</v>
      </c>
      <c r="J864" s="284">
        <v>390673.78</v>
      </c>
      <c r="K864" s="283" t="s">
        <v>103</v>
      </c>
      <c r="L864" s="287">
        <v>5.3E-3</v>
      </c>
    </row>
    <row r="865" spans="1:12" ht="15.75" thickBot="1" x14ac:dyDescent="0.3">
      <c r="A865" s="286" t="s">
        <v>127</v>
      </c>
      <c r="B865" s="281" t="s">
        <v>1347</v>
      </c>
      <c r="C865" s="281" t="s">
        <v>1294</v>
      </c>
      <c r="D865" s="138" t="s">
        <v>1349</v>
      </c>
      <c r="E865" s="281" t="s">
        <v>165</v>
      </c>
      <c r="F865" s="282">
        <v>49140</v>
      </c>
      <c r="G865" s="283" t="s">
        <v>1789</v>
      </c>
      <c r="H865" s="283">
        <v>155</v>
      </c>
      <c r="I865" s="284">
        <v>1334.91</v>
      </c>
      <c r="J865" s="284">
        <v>206911.82</v>
      </c>
      <c r="K865" s="283" t="s">
        <v>103</v>
      </c>
      <c r="L865" s="287">
        <v>2.8E-3</v>
      </c>
    </row>
    <row r="866" spans="1:12" ht="15.75" thickBot="1" x14ac:dyDescent="0.3">
      <c r="A866" s="286" t="s">
        <v>127</v>
      </c>
      <c r="B866" s="281" t="s">
        <v>1347</v>
      </c>
      <c r="C866" s="281" t="s">
        <v>999</v>
      </c>
      <c r="D866" s="138" t="s">
        <v>1486</v>
      </c>
      <c r="E866" s="281" t="s">
        <v>1507</v>
      </c>
      <c r="F866" s="282">
        <v>49140</v>
      </c>
      <c r="G866" s="283" t="s">
        <v>1789</v>
      </c>
      <c r="H866" s="283">
        <v>320</v>
      </c>
      <c r="I866" s="284">
        <v>1338.19</v>
      </c>
      <c r="J866" s="284">
        <v>428219.32</v>
      </c>
      <c r="K866" s="283" t="s">
        <v>103</v>
      </c>
      <c r="L866" s="287">
        <v>1.35E-2</v>
      </c>
    </row>
    <row r="867" spans="1:12" ht="15.75" thickBot="1" x14ac:dyDescent="0.3">
      <c r="A867" s="286" t="s">
        <v>127</v>
      </c>
      <c r="B867" s="281" t="s">
        <v>1347</v>
      </c>
      <c r="C867" s="281" t="s">
        <v>999</v>
      </c>
      <c r="D867" s="138" t="s">
        <v>1485</v>
      </c>
      <c r="E867" s="281" t="s">
        <v>1587</v>
      </c>
      <c r="F867" s="282">
        <v>49140</v>
      </c>
      <c r="G867" s="283" t="s">
        <v>1619</v>
      </c>
      <c r="H867" s="283">
        <v>114</v>
      </c>
      <c r="I867" s="284">
        <v>1315.4</v>
      </c>
      <c r="J867" s="284">
        <v>149955.59</v>
      </c>
      <c r="K867" s="283" t="s">
        <v>103</v>
      </c>
      <c r="L867" s="287">
        <v>4.7000000000000002E-3</v>
      </c>
    </row>
    <row r="868" spans="1:12" ht="15.75" thickBot="1" x14ac:dyDescent="0.3">
      <c r="A868" s="286" t="s">
        <v>127</v>
      </c>
      <c r="B868" s="281" t="s">
        <v>1508</v>
      </c>
      <c r="C868" s="281" t="s">
        <v>920</v>
      </c>
      <c r="D868" s="138" t="s">
        <v>1418</v>
      </c>
      <c r="E868" s="281" t="s">
        <v>1419</v>
      </c>
      <c r="F868" s="282">
        <v>47192</v>
      </c>
      <c r="G868" s="283" t="s">
        <v>1800</v>
      </c>
      <c r="H868" s="285">
        <v>1983</v>
      </c>
      <c r="I868" s="284">
        <v>1030.23</v>
      </c>
      <c r="J868" s="284">
        <v>2042945.07</v>
      </c>
      <c r="K868" s="283" t="s">
        <v>103</v>
      </c>
      <c r="L868" s="287">
        <v>1.66E-2</v>
      </c>
    </row>
    <row r="869" spans="1:12" ht="15.75" thickBot="1" x14ac:dyDescent="0.3">
      <c r="A869" s="286" t="s">
        <v>127</v>
      </c>
      <c r="B869" s="281" t="s">
        <v>1508</v>
      </c>
      <c r="C869" s="281" t="s">
        <v>998</v>
      </c>
      <c r="D869" s="138" t="s">
        <v>1418</v>
      </c>
      <c r="E869" s="281" t="s">
        <v>1658</v>
      </c>
      <c r="F869" s="282">
        <v>47192</v>
      </c>
      <c r="G869" s="283" t="s">
        <v>1800</v>
      </c>
      <c r="H869" s="285">
        <v>1615</v>
      </c>
      <c r="I869" s="284">
        <v>1030.23</v>
      </c>
      <c r="J869" s="284">
        <v>1663820.62</v>
      </c>
      <c r="K869" s="283" t="s">
        <v>103</v>
      </c>
      <c r="L869" s="287">
        <v>3.49E-2</v>
      </c>
    </row>
    <row r="870" spans="1:12" ht="15.75" thickBot="1" x14ac:dyDescent="0.3">
      <c r="A870" s="286" t="s">
        <v>127</v>
      </c>
      <c r="B870" s="281" t="s">
        <v>1508</v>
      </c>
      <c r="C870" s="281" t="s">
        <v>999</v>
      </c>
      <c r="D870" s="138" t="s">
        <v>1418</v>
      </c>
      <c r="E870" s="281" t="s">
        <v>1659</v>
      </c>
      <c r="F870" s="282">
        <v>47192</v>
      </c>
      <c r="G870" s="283" t="s">
        <v>1800</v>
      </c>
      <c r="H870" s="283">
        <v>402</v>
      </c>
      <c r="I870" s="284">
        <v>1030.23</v>
      </c>
      <c r="J870" s="284">
        <v>414152.25</v>
      </c>
      <c r="K870" s="283" t="s">
        <v>103</v>
      </c>
      <c r="L870" s="287">
        <v>1.2999999999999999E-2</v>
      </c>
    </row>
    <row r="871" spans="1:12" ht="15.75" thickBot="1" x14ac:dyDescent="0.3">
      <c r="A871" s="286" t="s">
        <v>127</v>
      </c>
      <c r="B871" s="281" t="s">
        <v>809</v>
      </c>
      <c r="C871" s="281" t="s">
        <v>453</v>
      </c>
      <c r="D871" s="138" t="s">
        <v>810</v>
      </c>
      <c r="E871" s="281" t="s">
        <v>543</v>
      </c>
      <c r="F871" s="282">
        <v>45930</v>
      </c>
      <c r="G871" s="283" t="s">
        <v>1801</v>
      </c>
      <c r="H871" s="283">
        <v>34</v>
      </c>
      <c r="I871" s="284">
        <v>1003.75</v>
      </c>
      <c r="J871" s="284">
        <v>34127.4</v>
      </c>
      <c r="K871" s="283" t="s">
        <v>103</v>
      </c>
      <c r="L871" s="287">
        <v>8.0999999999999996E-3</v>
      </c>
    </row>
    <row r="872" spans="1:12" ht="15.75" thickBot="1" x14ac:dyDescent="0.3">
      <c r="A872" s="286" t="s">
        <v>127</v>
      </c>
      <c r="B872" s="281" t="s">
        <v>809</v>
      </c>
      <c r="C872" s="281" t="s">
        <v>354</v>
      </c>
      <c r="D872" s="138" t="s">
        <v>810</v>
      </c>
      <c r="E872" s="281" t="s">
        <v>1123</v>
      </c>
      <c r="F872" s="282">
        <v>45930</v>
      </c>
      <c r="G872" s="283" t="s">
        <v>1801</v>
      </c>
      <c r="H872" s="283">
        <v>20</v>
      </c>
      <c r="I872" s="284">
        <v>1003.75</v>
      </c>
      <c r="J872" s="284">
        <v>20074.939999999999</v>
      </c>
      <c r="K872" s="283" t="s">
        <v>103</v>
      </c>
      <c r="L872" s="287">
        <v>3.5200000000000002E-2</v>
      </c>
    </row>
    <row r="873" spans="1:12" ht="15.75" thickBot="1" x14ac:dyDescent="0.3">
      <c r="A873" s="286" t="s">
        <v>127</v>
      </c>
      <c r="B873" s="281" t="s">
        <v>809</v>
      </c>
      <c r="C873" s="281" t="s">
        <v>350</v>
      </c>
      <c r="D873" s="138" t="s">
        <v>810</v>
      </c>
      <c r="E873" s="281" t="s">
        <v>811</v>
      </c>
      <c r="F873" s="282">
        <v>45930</v>
      </c>
      <c r="G873" s="283" t="s">
        <v>1801</v>
      </c>
      <c r="H873" s="285">
        <v>2277</v>
      </c>
      <c r="I873" s="284">
        <v>1003.75</v>
      </c>
      <c r="J873" s="284">
        <v>2285532.3199999998</v>
      </c>
      <c r="K873" s="283" t="s">
        <v>103</v>
      </c>
      <c r="L873" s="287">
        <v>9.1000000000000004E-3</v>
      </c>
    </row>
    <row r="874" spans="1:12" ht="15.75" thickBot="1" x14ac:dyDescent="0.3">
      <c r="A874" s="286" t="s">
        <v>127</v>
      </c>
      <c r="B874" s="281" t="s">
        <v>809</v>
      </c>
      <c r="C874" s="281" t="s">
        <v>999</v>
      </c>
      <c r="D874" s="138" t="s">
        <v>810</v>
      </c>
      <c r="E874" s="281" t="s">
        <v>165</v>
      </c>
      <c r="F874" s="282">
        <v>45930</v>
      </c>
      <c r="G874" s="283" t="s">
        <v>1801</v>
      </c>
      <c r="H874" s="283">
        <v>163</v>
      </c>
      <c r="I874" s="284">
        <v>1003.75</v>
      </c>
      <c r="J874" s="284">
        <v>163610.79</v>
      </c>
      <c r="K874" s="283" t="s">
        <v>103</v>
      </c>
      <c r="L874" s="287">
        <v>5.1000000000000004E-3</v>
      </c>
    </row>
    <row r="875" spans="1:12" ht="15.75" thickBot="1" x14ac:dyDescent="0.3">
      <c r="A875" s="286" t="s">
        <v>127</v>
      </c>
      <c r="B875" s="281" t="s">
        <v>1350</v>
      </c>
      <c r="C875" s="281" t="s">
        <v>1294</v>
      </c>
      <c r="D875" s="138" t="s">
        <v>1351</v>
      </c>
      <c r="E875" s="281" t="s">
        <v>165</v>
      </c>
      <c r="F875" s="282">
        <v>49658</v>
      </c>
      <c r="G875" s="283" t="s">
        <v>1590</v>
      </c>
      <c r="H875" s="283">
        <v>3</v>
      </c>
      <c r="I875" s="284">
        <v>11518.73</v>
      </c>
      <c r="J875" s="284">
        <v>34556.18</v>
      </c>
      <c r="K875" s="283" t="s">
        <v>103</v>
      </c>
      <c r="L875" s="287">
        <v>5.0000000000000001E-4</v>
      </c>
    </row>
    <row r="876" spans="1:12" ht="15.75" thickBot="1" x14ac:dyDescent="0.3">
      <c r="A876" s="286" t="s">
        <v>127</v>
      </c>
      <c r="B876" s="281" t="s">
        <v>1352</v>
      </c>
      <c r="C876" s="281" t="s">
        <v>1294</v>
      </c>
      <c r="D876" s="138" t="s">
        <v>1353</v>
      </c>
      <c r="E876" s="281" t="s">
        <v>165</v>
      </c>
      <c r="F876" s="282">
        <v>50540</v>
      </c>
      <c r="G876" s="283" t="s">
        <v>1660</v>
      </c>
      <c r="H876" s="285">
        <v>1822</v>
      </c>
      <c r="I876" s="284">
        <v>976.5</v>
      </c>
      <c r="J876" s="284">
        <v>1779174.69</v>
      </c>
      <c r="K876" s="283" t="s">
        <v>103</v>
      </c>
      <c r="L876" s="287">
        <v>2.4299999999999999E-2</v>
      </c>
    </row>
    <row r="877" spans="1:12" ht="15.75" thickBot="1" x14ac:dyDescent="0.3">
      <c r="A877" s="286" t="s">
        <v>127</v>
      </c>
      <c r="B877" s="281" t="s">
        <v>776</v>
      </c>
      <c r="C877" s="281" t="s">
        <v>453</v>
      </c>
      <c r="D877" s="138" t="s">
        <v>777</v>
      </c>
      <c r="E877" s="281" t="s">
        <v>1187</v>
      </c>
      <c r="F877" s="282">
        <v>47788</v>
      </c>
      <c r="G877" s="283" t="s">
        <v>1661</v>
      </c>
      <c r="H877" s="283">
        <v>60</v>
      </c>
      <c r="I877" s="284">
        <v>1085.23</v>
      </c>
      <c r="J877" s="284">
        <v>65113.919999999998</v>
      </c>
      <c r="K877" s="283" t="s">
        <v>103</v>
      </c>
      <c r="L877" s="287">
        <v>1.54E-2</v>
      </c>
    </row>
    <row r="878" spans="1:12" ht="15.75" thickBot="1" x14ac:dyDescent="0.3">
      <c r="A878" s="286" t="s">
        <v>127</v>
      </c>
      <c r="B878" s="281" t="s">
        <v>776</v>
      </c>
      <c r="C878" s="281" t="s">
        <v>100</v>
      </c>
      <c r="D878" s="138" t="s">
        <v>777</v>
      </c>
      <c r="E878" s="281" t="s">
        <v>1473</v>
      </c>
      <c r="F878" s="282">
        <v>47788</v>
      </c>
      <c r="G878" s="283" t="s">
        <v>1661</v>
      </c>
      <c r="H878" s="285">
        <v>1233</v>
      </c>
      <c r="I878" s="284">
        <v>1085.23</v>
      </c>
      <c r="J878" s="284">
        <v>1338091.1599999999</v>
      </c>
      <c r="K878" s="283" t="s">
        <v>103</v>
      </c>
      <c r="L878" s="287">
        <v>2.7000000000000001E-3</v>
      </c>
    </row>
    <row r="879" spans="1:12" ht="15.75" thickBot="1" x14ac:dyDescent="0.3">
      <c r="A879" s="286" t="s">
        <v>127</v>
      </c>
      <c r="B879" s="281" t="s">
        <v>776</v>
      </c>
      <c r="C879" s="281" t="s">
        <v>108</v>
      </c>
      <c r="D879" s="138" t="s">
        <v>777</v>
      </c>
      <c r="E879" s="281" t="s">
        <v>778</v>
      </c>
      <c r="F879" s="282">
        <v>47788</v>
      </c>
      <c r="G879" s="283" t="s">
        <v>1661</v>
      </c>
      <c r="H879" s="285">
        <v>1326</v>
      </c>
      <c r="I879" s="284">
        <v>1085.23</v>
      </c>
      <c r="J879" s="284">
        <v>1439017.74</v>
      </c>
      <c r="K879" s="283" t="s">
        <v>103</v>
      </c>
      <c r="L879" s="287">
        <v>5.1999999999999998E-3</v>
      </c>
    </row>
    <row r="880" spans="1:12" ht="15.75" thickBot="1" x14ac:dyDescent="0.3">
      <c r="A880" s="286" t="s">
        <v>127</v>
      </c>
      <c r="B880" s="281" t="s">
        <v>776</v>
      </c>
      <c r="C880" s="281" t="s">
        <v>350</v>
      </c>
      <c r="D880" s="138" t="s">
        <v>777</v>
      </c>
      <c r="E880" s="281" t="s">
        <v>1802</v>
      </c>
      <c r="F880" s="282">
        <v>47788</v>
      </c>
      <c r="G880" s="283" t="s">
        <v>1661</v>
      </c>
      <c r="H880" s="285">
        <v>2012</v>
      </c>
      <c r="I880" s="284">
        <v>1085.23</v>
      </c>
      <c r="J880" s="284">
        <v>2183486.9500000002</v>
      </c>
      <c r="K880" s="283" t="s">
        <v>103</v>
      </c>
      <c r="L880" s="287">
        <v>8.6999999999999994E-3</v>
      </c>
    </row>
    <row r="881" spans="1:12" ht="15.75" thickBot="1" x14ac:dyDescent="0.3">
      <c r="A881" s="286" t="s">
        <v>127</v>
      </c>
      <c r="B881" s="281" t="s">
        <v>776</v>
      </c>
      <c r="C881" s="281" t="s">
        <v>1064</v>
      </c>
      <c r="D881" s="138" t="s">
        <v>777</v>
      </c>
      <c r="E881" s="281" t="s">
        <v>1188</v>
      </c>
      <c r="F881" s="282">
        <v>47788</v>
      </c>
      <c r="G881" s="283" t="s">
        <v>1661</v>
      </c>
      <c r="H881" s="283">
        <v>57</v>
      </c>
      <c r="I881" s="284">
        <v>1085.23</v>
      </c>
      <c r="J881" s="284">
        <v>61858.23</v>
      </c>
      <c r="K881" s="283" t="s">
        <v>103</v>
      </c>
      <c r="L881" s="287">
        <v>1.5E-3</v>
      </c>
    </row>
    <row r="882" spans="1:12" ht="15.75" thickBot="1" x14ac:dyDescent="0.3">
      <c r="A882" s="286" t="s">
        <v>127</v>
      </c>
      <c r="B882" s="281" t="s">
        <v>463</v>
      </c>
      <c r="C882" s="281" t="s">
        <v>453</v>
      </c>
      <c r="D882" s="138" t="s">
        <v>457</v>
      </c>
      <c r="E882" s="281" t="s">
        <v>596</v>
      </c>
      <c r="F882" s="282">
        <v>46741</v>
      </c>
      <c r="G882" s="283" t="s">
        <v>1803</v>
      </c>
      <c r="H882" s="283">
        <v>150</v>
      </c>
      <c r="I882" s="284">
        <v>1013.6</v>
      </c>
      <c r="J882" s="284">
        <v>152040.69</v>
      </c>
      <c r="K882" s="283" t="s">
        <v>103</v>
      </c>
      <c r="L882" s="287">
        <v>3.5900000000000001E-2</v>
      </c>
    </row>
    <row r="883" spans="1:12" ht="15.75" thickBot="1" x14ac:dyDescent="0.3">
      <c r="A883" s="286" t="s">
        <v>127</v>
      </c>
      <c r="B883" s="281" t="s">
        <v>463</v>
      </c>
      <c r="C883" s="281" t="s">
        <v>920</v>
      </c>
      <c r="D883" s="138" t="s">
        <v>464</v>
      </c>
      <c r="E883" s="281" t="s">
        <v>529</v>
      </c>
      <c r="F883" s="282">
        <v>47067</v>
      </c>
      <c r="G883" s="283" t="s">
        <v>1804</v>
      </c>
      <c r="H883" s="283">
        <v>10</v>
      </c>
      <c r="I883" s="284">
        <v>994.51</v>
      </c>
      <c r="J883" s="284">
        <v>9945.06</v>
      </c>
      <c r="K883" s="283" t="s">
        <v>103</v>
      </c>
      <c r="L883" s="287">
        <v>1E-4</v>
      </c>
    </row>
    <row r="884" spans="1:12" ht="15.75" thickBot="1" x14ac:dyDescent="0.3">
      <c r="A884" s="286" t="s">
        <v>127</v>
      </c>
      <c r="B884" s="281" t="s">
        <v>463</v>
      </c>
      <c r="C884" s="281" t="s">
        <v>100</v>
      </c>
      <c r="D884" s="138" t="s">
        <v>457</v>
      </c>
      <c r="E884" s="281" t="s">
        <v>661</v>
      </c>
      <c r="F884" s="282">
        <v>46741</v>
      </c>
      <c r="G884" s="283" t="s">
        <v>1803</v>
      </c>
      <c r="H884" s="285">
        <v>2811</v>
      </c>
      <c r="I884" s="284">
        <v>1013.6</v>
      </c>
      <c r="J884" s="284">
        <v>2849242.44</v>
      </c>
      <c r="K884" s="283" t="s">
        <v>103</v>
      </c>
      <c r="L884" s="287">
        <v>5.7000000000000002E-3</v>
      </c>
    </row>
    <row r="885" spans="1:12" ht="15.75" thickBot="1" x14ac:dyDescent="0.3">
      <c r="A885" s="286" t="s">
        <v>127</v>
      </c>
      <c r="B885" s="281" t="s">
        <v>463</v>
      </c>
      <c r="C885" s="281" t="s">
        <v>108</v>
      </c>
      <c r="D885" s="138" t="s">
        <v>457</v>
      </c>
      <c r="E885" s="281" t="s">
        <v>662</v>
      </c>
      <c r="F885" s="282">
        <v>46741</v>
      </c>
      <c r="G885" s="283" t="s">
        <v>1803</v>
      </c>
      <c r="H885" s="285">
        <v>3537</v>
      </c>
      <c r="I885" s="284">
        <v>1013.6</v>
      </c>
      <c r="J885" s="284">
        <v>3585119.36</v>
      </c>
      <c r="K885" s="283" t="s">
        <v>103</v>
      </c>
      <c r="L885" s="287">
        <v>1.2999999999999999E-2</v>
      </c>
    </row>
    <row r="886" spans="1:12" ht="15.75" thickBot="1" x14ac:dyDescent="0.3">
      <c r="A886" s="286" t="s">
        <v>127</v>
      </c>
      <c r="B886" s="281" t="s">
        <v>463</v>
      </c>
      <c r="C886" s="281" t="s">
        <v>350</v>
      </c>
      <c r="D886" s="138" t="s">
        <v>457</v>
      </c>
      <c r="E886" s="281" t="s">
        <v>1805</v>
      </c>
      <c r="F886" s="282">
        <v>46741</v>
      </c>
      <c r="G886" s="283" t="s">
        <v>1803</v>
      </c>
      <c r="H886" s="285">
        <v>1969</v>
      </c>
      <c r="I886" s="284">
        <v>1013.6</v>
      </c>
      <c r="J886" s="284">
        <v>1995787.39</v>
      </c>
      <c r="K886" s="283" t="s">
        <v>103</v>
      </c>
      <c r="L886" s="287">
        <v>8.0000000000000002E-3</v>
      </c>
    </row>
    <row r="887" spans="1:12" ht="15.75" thickBot="1" x14ac:dyDescent="0.3">
      <c r="A887" s="286" t="s">
        <v>127</v>
      </c>
      <c r="B887" s="281" t="s">
        <v>463</v>
      </c>
      <c r="C887" s="281" t="s">
        <v>350</v>
      </c>
      <c r="D887" s="138" t="s">
        <v>464</v>
      </c>
      <c r="E887" s="281" t="s">
        <v>675</v>
      </c>
      <c r="F887" s="282">
        <v>47067</v>
      </c>
      <c r="G887" s="283" t="s">
        <v>1804</v>
      </c>
      <c r="H887" s="285">
        <v>1991</v>
      </c>
      <c r="I887" s="284">
        <v>994.51</v>
      </c>
      <c r="J887" s="284">
        <v>1980062.27</v>
      </c>
      <c r="K887" s="283" t="s">
        <v>103</v>
      </c>
      <c r="L887" s="287">
        <v>7.9000000000000008E-3</v>
      </c>
    </row>
    <row r="888" spans="1:12" ht="15.75" thickBot="1" x14ac:dyDescent="0.3">
      <c r="A888" s="286" t="s">
        <v>127</v>
      </c>
      <c r="B888" s="281" t="s">
        <v>463</v>
      </c>
      <c r="C888" s="281" t="s">
        <v>1064</v>
      </c>
      <c r="D888" s="138" t="s">
        <v>457</v>
      </c>
      <c r="E888" s="281" t="s">
        <v>1189</v>
      </c>
      <c r="F888" s="282">
        <v>46741</v>
      </c>
      <c r="G888" s="283" t="s">
        <v>1803</v>
      </c>
      <c r="H888" s="283">
        <v>663</v>
      </c>
      <c r="I888" s="284">
        <v>1013.6</v>
      </c>
      <c r="J888" s="284">
        <v>672019.83</v>
      </c>
      <c r="K888" s="283" t="s">
        <v>103</v>
      </c>
      <c r="L888" s="287">
        <v>1.6E-2</v>
      </c>
    </row>
    <row r="889" spans="1:12" ht="15.75" thickBot="1" x14ac:dyDescent="0.3">
      <c r="A889" s="286" t="s">
        <v>127</v>
      </c>
      <c r="B889" s="281" t="s">
        <v>463</v>
      </c>
      <c r="C889" s="281" t="s">
        <v>355</v>
      </c>
      <c r="D889" s="138" t="s">
        <v>457</v>
      </c>
      <c r="E889" s="281" t="s">
        <v>1510</v>
      </c>
      <c r="F889" s="282">
        <v>46741</v>
      </c>
      <c r="G889" s="283" t="s">
        <v>1803</v>
      </c>
      <c r="H889" s="283">
        <v>91</v>
      </c>
      <c r="I889" s="284">
        <v>1013.6</v>
      </c>
      <c r="J889" s="284">
        <v>92238.02</v>
      </c>
      <c r="K889" s="283" t="s">
        <v>103</v>
      </c>
      <c r="L889" s="287">
        <v>0.15129999999999999</v>
      </c>
    </row>
    <row r="890" spans="1:12" ht="15.75" thickBot="1" x14ac:dyDescent="0.3">
      <c r="A890" s="286" t="s">
        <v>127</v>
      </c>
      <c r="B890" s="281" t="s">
        <v>392</v>
      </c>
      <c r="C890" s="281" t="s">
        <v>354</v>
      </c>
      <c r="D890" s="138" t="s">
        <v>393</v>
      </c>
      <c r="E890" s="281" t="s">
        <v>1230</v>
      </c>
      <c r="F890" s="282">
        <v>46611</v>
      </c>
      <c r="G890" s="283" t="s">
        <v>103</v>
      </c>
      <c r="H890" s="283">
        <v>39</v>
      </c>
      <c r="I890" s="284">
        <v>705.72</v>
      </c>
      <c r="J890" s="284">
        <v>27523.16</v>
      </c>
      <c r="K890" s="283" t="s">
        <v>103</v>
      </c>
      <c r="L890" s="287">
        <v>4.82E-2</v>
      </c>
    </row>
    <row r="891" spans="1:12" ht="15.75" thickBot="1" x14ac:dyDescent="0.3">
      <c r="A891" s="286" t="s">
        <v>127</v>
      </c>
      <c r="B891" s="281" t="s">
        <v>392</v>
      </c>
      <c r="C891" s="281" t="s">
        <v>920</v>
      </c>
      <c r="D891" s="138" t="s">
        <v>393</v>
      </c>
      <c r="E891" s="281" t="s">
        <v>938</v>
      </c>
      <c r="F891" s="282">
        <v>46611</v>
      </c>
      <c r="G891" s="283" t="s">
        <v>103</v>
      </c>
      <c r="H891" s="283">
        <v>230</v>
      </c>
      <c r="I891" s="284">
        <v>703.75</v>
      </c>
      <c r="J891" s="284">
        <v>161861.71</v>
      </c>
      <c r="K891" s="283" t="s">
        <v>103</v>
      </c>
      <c r="L891" s="287">
        <v>1.2999999999999999E-3</v>
      </c>
    </row>
    <row r="892" spans="1:12" ht="15.75" thickBot="1" x14ac:dyDescent="0.3">
      <c r="A892" s="286" t="s">
        <v>127</v>
      </c>
      <c r="B892" s="281" t="s">
        <v>392</v>
      </c>
      <c r="C892" s="281" t="s">
        <v>998</v>
      </c>
      <c r="D892" s="138" t="s">
        <v>393</v>
      </c>
      <c r="E892" s="281" t="s">
        <v>165</v>
      </c>
      <c r="F892" s="282">
        <v>46611</v>
      </c>
      <c r="G892" s="283" t="s">
        <v>103</v>
      </c>
      <c r="H892" s="283">
        <v>78</v>
      </c>
      <c r="I892" s="284">
        <v>703.75</v>
      </c>
      <c r="J892" s="284">
        <v>54892.23</v>
      </c>
      <c r="K892" s="283" t="s">
        <v>103</v>
      </c>
      <c r="L892" s="287">
        <v>1.1999999999999999E-3</v>
      </c>
    </row>
    <row r="893" spans="1:12" ht="15.75" thickBot="1" x14ac:dyDescent="0.3">
      <c r="A893" s="286" t="s">
        <v>127</v>
      </c>
      <c r="B893" s="281" t="s">
        <v>392</v>
      </c>
      <c r="C893" s="281" t="s">
        <v>350</v>
      </c>
      <c r="D893" s="138" t="s">
        <v>393</v>
      </c>
      <c r="E893" s="281" t="s">
        <v>666</v>
      </c>
      <c r="F893" s="282">
        <v>46611</v>
      </c>
      <c r="G893" s="283" t="s">
        <v>103</v>
      </c>
      <c r="H893" s="285">
        <v>1360</v>
      </c>
      <c r="I893" s="284">
        <v>703.75</v>
      </c>
      <c r="J893" s="284">
        <v>957095.32</v>
      </c>
      <c r="K893" s="283" t="s">
        <v>103</v>
      </c>
      <c r="L893" s="287">
        <v>3.8E-3</v>
      </c>
    </row>
    <row r="894" spans="1:12" ht="15.75" thickBot="1" x14ac:dyDescent="0.3">
      <c r="A894" s="286" t="s">
        <v>127</v>
      </c>
      <c r="B894" s="281" t="s">
        <v>392</v>
      </c>
      <c r="C894" s="281" t="s">
        <v>355</v>
      </c>
      <c r="D894" s="138" t="s">
        <v>393</v>
      </c>
      <c r="E894" s="281" t="s">
        <v>532</v>
      </c>
      <c r="F894" s="282">
        <v>46611</v>
      </c>
      <c r="G894" s="283" t="s">
        <v>103</v>
      </c>
      <c r="H894" s="283">
        <v>19</v>
      </c>
      <c r="I894" s="284">
        <v>705.72</v>
      </c>
      <c r="J894" s="284">
        <v>13408.72</v>
      </c>
      <c r="K894" s="283" t="s">
        <v>103</v>
      </c>
      <c r="L894" s="287">
        <v>2.1999999999999999E-2</v>
      </c>
    </row>
    <row r="895" spans="1:12" ht="15.75" thickBot="1" x14ac:dyDescent="0.3">
      <c r="A895" s="286" t="s">
        <v>127</v>
      </c>
      <c r="B895" s="281" t="s">
        <v>392</v>
      </c>
      <c r="C895" s="281" t="s">
        <v>999</v>
      </c>
      <c r="D895" s="138" t="s">
        <v>393</v>
      </c>
      <c r="E895" s="281" t="s">
        <v>165</v>
      </c>
      <c r="F895" s="282">
        <v>46611</v>
      </c>
      <c r="G895" s="283" t="s">
        <v>103</v>
      </c>
      <c r="H895" s="283">
        <v>49</v>
      </c>
      <c r="I895" s="284">
        <v>703.75</v>
      </c>
      <c r="J895" s="284">
        <v>34483.58</v>
      </c>
      <c r="K895" s="283" t="s">
        <v>103</v>
      </c>
      <c r="L895" s="287">
        <v>1.1000000000000001E-3</v>
      </c>
    </row>
    <row r="896" spans="1:12" ht="15.75" thickBot="1" x14ac:dyDescent="0.3">
      <c r="A896" s="286" t="s">
        <v>127</v>
      </c>
      <c r="B896" s="281" t="s">
        <v>405</v>
      </c>
      <c r="C896" s="281" t="s">
        <v>920</v>
      </c>
      <c r="D896" s="138" t="s">
        <v>406</v>
      </c>
      <c r="E896" s="281" t="s">
        <v>939</v>
      </c>
      <c r="F896" s="282">
        <v>46609</v>
      </c>
      <c r="G896" s="283" t="s">
        <v>103</v>
      </c>
      <c r="H896" s="283">
        <v>310</v>
      </c>
      <c r="I896" s="284">
        <v>586.6</v>
      </c>
      <c r="J896" s="284">
        <v>181845.29</v>
      </c>
      <c r="K896" s="283" t="s">
        <v>103</v>
      </c>
      <c r="L896" s="287">
        <v>1.5E-3</v>
      </c>
    </row>
    <row r="897" spans="1:12" ht="15.75" thickBot="1" x14ac:dyDescent="0.3">
      <c r="A897" s="286" t="s">
        <v>127</v>
      </c>
      <c r="B897" s="281" t="s">
        <v>405</v>
      </c>
      <c r="C897" s="281" t="s">
        <v>100</v>
      </c>
      <c r="D897" s="138" t="s">
        <v>406</v>
      </c>
      <c r="E897" s="281" t="s">
        <v>1806</v>
      </c>
      <c r="F897" s="282">
        <v>46609</v>
      </c>
      <c r="G897" s="283" t="s">
        <v>103</v>
      </c>
      <c r="H897" s="285">
        <v>1497</v>
      </c>
      <c r="I897" s="284">
        <v>586.6</v>
      </c>
      <c r="J897" s="284">
        <v>878136.79</v>
      </c>
      <c r="K897" s="283" t="s">
        <v>103</v>
      </c>
      <c r="L897" s="287">
        <v>1.6999999999999999E-3</v>
      </c>
    </row>
    <row r="898" spans="1:12" ht="15.75" thickBot="1" x14ac:dyDescent="0.3">
      <c r="A898" s="286" t="s">
        <v>127</v>
      </c>
      <c r="B898" s="281" t="s">
        <v>405</v>
      </c>
      <c r="C898" s="281" t="s">
        <v>108</v>
      </c>
      <c r="D898" s="138" t="s">
        <v>406</v>
      </c>
      <c r="E898" s="281" t="s">
        <v>668</v>
      </c>
      <c r="F898" s="282">
        <v>46609</v>
      </c>
      <c r="G898" s="283" t="s">
        <v>103</v>
      </c>
      <c r="H898" s="285">
        <v>1468</v>
      </c>
      <c r="I898" s="284">
        <v>586.6</v>
      </c>
      <c r="J898" s="284">
        <v>861125.46</v>
      </c>
      <c r="K898" s="283" t="s">
        <v>103</v>
      </c>
      <c r="L898" s="287">
        <v>3.0999999999999999E-3</v>
      </c>
    </row>
    <row r="899" spans="1:12" ht="15.75" thickBot="1" x14ac:dyDescent="0.3">
      <c r="A899" s="286" t="s">
        <v>127</v>
      </c>
      <c r="B899" s="281" t="s">
        <v>405</v>
      </c>
      <c r="C899" s="281" t="s">
        <v>1064</v>
      </c>
      <c r="D899" s="138" t="s">
        <v>406</v>
      </c>
      <c r="E899" s="281" t="s">
        <v>1175</v>
      </c>
      <c r="F899" s="282">
        <v>46609</v>
      </c>
      <c r="G899" s="283" t="s">
        <v>103</v>
      </c>
      <c r="H899" s="283">
        <v>53</v>
      </c>
      <c r="I899" s="284">
        <v>586.6</v>
      </c>
      <c r="J899" s="284">
        <v>31089.68</v>
      </c>
      <c r="K899" s="283" t="s">
        <v>103</v>
      </c>
      <c r="L899" s="287">
        <v>6.9999999999999999E-4</v>
      </c>
    </row>
    <row r="900" spans="1:12" ht="15.75" thickBot="1" x14ac:dyDescent="0.3">
      <c r="A900" s="286" t="s">
        <v>127</v>
      </c>
      <c r="B900" s="281" t="s">
        <v>1354</v>
      </c>
      <c r="C900" s="281" t="s">
        <v>1294</v>
      </c>
      <c r="D900" s="138" t="s">
        <v>1355</v>
      </c>
      <c r="E900" s="281" t="s">
        <v>165</v>
      </c>
      <c r="F900" s="282">
        <v>51028</v>
      </c>
      <c r="G900" s="283" t="s">
        <v>1748</v>
      </c>
      <c r="H900" s="285">
        <v>1909</v>
      </c>
      <c r="I900" s="284">
        <v>964.37</v>
      </c>
      <c r="J900" s="284">
        <v>1840979.43</v>
      </c>
      <c r="K900" s="283" t="s">
        <v>103</v>
      </c>
      <c r="L900" s="287">
        <v>2.52E-2</v>
      </c>
    </row>
    <row r="901" spans="1:12" ht="15.75" thickBot="1" x14ac:dyDescent="0.3">
      <c r="A901" s="286" t="s">
        <v>127</v>
      </c>
      <c r="B901" s="281" t="s">
        <v>1555</v>
      </c>
      <c r="C901" s="281" t="s">
        <v>1294</v>
      </c>
      <c r="D901" s="138" t="s">
        <v>1356</v>
      </c>
      <c r="E901" s="281" t="s">
        <v>165</v>
      </c>
      <c r="F901" s="282">
        <v>49597</v>
      </c>
      <c r="G901" s="283" t="s">
        <v>1807</v>
      </c>
      <c r="H901" s="285">
        <v>2215</v>
      </c>
      <c r="I901" s="284">
        <v>972.2</v>
      </c>
      <c r="J901" s="284">
        <v>2153416.34</v>
      </c>
      <c r="K901" s="283" t="s">
        <v>103</v>
      </c>
      <c r="L901" s="287">
        <v>2.9399999999999999E-2</v>
      </c>
    </row>
    <row r="902" spans="1:12" ht="15.75" thickBot="1" x14ac:dyDescent="0.3">
      <c r="A902" s="286" t="s">
        <v>127</v>
      </c>
      <c r="B902" s="281" t="s">
        <v>882</v>
      </c>
      <c r="C902" s="281" t="s">
        <v>453</v>
      </c>
      <c r="D902" s="138" t="s">
        <v>883</v>
      </c>
      <c r="E902" s="281" t="s">
        <v>667</v>
      </c>
      <c r="F902" s="282">
        <v>47223</v>
      </c>
      <c r="G902" s="283" t="s">
        <v>103</v>
      </c>
      <c r="H902" s="283">
        <v>40</v>
      </c>
      <c r="I902" s="284">
        <v>1009.57</v>
      </c>
      <c r="J902" s="284">
        <v>40382.629999999997</v>
      </c>
      <c r="K902" s="283" t="s">
        <v>103</v>
      </c>
      <c r="L902" s="287">
        <v>9.4999999999999998E-3</v>
      </c>
    </row>
    <row r="903" spans="1:12" ht="15.75" thickBot="1" x14ac:dyDescent="0.3">
      <c r="A903" s="286" t="s">
        <v>127</v>
      </c>
      <c r="B903" s="281" t="s">
        <v>882</v>
      </c>
      <c r="C903" s="281" t="s">
        <v>920</v>
      </c>
      <c r="D903" s="138" t="s">
        <v>1085</v>
      </c>
      <c r="E903" s="281" t="s">
        <v>1556</v>
      </c>
      <c r="F903" s="282">
        <v>48014</v>
      </c>
      <c r="G903" s="283" t="s">
        <v>1622</v>
      </c>
      <c r="H903" s="285">
        <v>3446</v>
      </c>
      <c r="I903" s="284">
        <v>1031.6600000000001</v>
      </c>
      <c r="J903" s="284">
        <v>3555111.54</v>
      </c>
      <c r="K903" s="283" t="s">
        <v>103</v>
      </c>
      <c r="L903" s="287">
        <v>2.9000000000000001E-2</v>
      </c>
    </row>
    <row r="904" spans="1:12" ht="15.75" thickBot="1" x14ac:dyDescent="0.3">
      <c r="A904" s="286" t="s">
        <v>127</v>
      </c>
      <c r="B904" s="281" t="s">
        <v>882</v>
      </c>
      <c r="C904" s="281" t="s">
        <v>998</v>
      </c>
      <c r="D904" s="138" t="s">
        <v>1085</v>
      </c>
      <c r="E904" s="281" t="s">
        <v>1382</v>
      </c>
      <c r="F904" s="282">
        <v>48014</v>
      </c>
      <c r="G904" s="283" t="s">
        <v>1622</v>
      </c>
      <c r="H904" s="283">
        <v>990</v>
      </c>
      <c r="I904" s="284">
        <v>1031.6600000000001</v>
      </c>
      <c r="J904" s="284">
        <v>1021346.61</v>
      </c>
      <c r="K904" s="283" t="s">
        <v>103</v>
      </c>
      <c r="L904" s="287">
        <v>2.1399999999999999E-2</v>
      </c>
    </row>
    <row r="905" spans="1:12" ht="15.75" thickBot="1" x14ac:dyDescent="0.3">
      <c r="A905" s="286" t="s">
        <v>127</v>
      </c>
      <c r="B905" s="281" t="s">
        <v>882</v>
      </c>
      <c r="C905" s="281" t="s">
        <v>100</v>
      </c>
      <c r="D905" s="138" t="s">
        <v>883</v>
      </c>
      <c r="E905" s="281" t="s">
        <v>1589</v>
      </c>
      <c r="F905" s="282">
        <v>47223</v>
      </c>
      <c r="G905" s="283" t="s">
        <v>103</v>
      </c>
      <c r="H905" s="285">
        <v>1232</v>
      </c>
      <c r="I905" s="284">
        <v>1005.81</v>
      </c>
      <c r="J905" s="284">
        <v>1239158.24</v>
      </c>
      <c r="K905" s="283" t="s">
        <v>103</v>
      </c>
      <c r="L905" s="287">
        <v>2.5000000000000001E-3</v>
      </c>
    </row>
    <row r="906" spans="1:12" ht="15.75" thickBot="1" x14ac:dyDescent="0.3">
      <c r="A906" s="286" t="s">
        <v>127</v>
      </c>
      <c r="B906" s="281" t="s">
        <v>882</v>
      </c>
      <c r="C906" s="281" t="s">
        <v>108</v>
      </c>
      <c r="D906" s="138" t="s">
        <v>883</v>
      </c>
      <c r="E906" s="281" t="s">
        <v>1420</v>
      </c>
      <c r="F906" s="282">
        <v>47223</v>
      </c>
      <c r="G906" s="283" t="s">
        <v>103</v>
      </c>
      <c r="H906" s="285">
        <v>1366</v>
      </c>
      <c r="I906" s="284">
        <v>1005.81</v>
      </c>
      <c r="J906" s="284">
        <v>1373936.81</v>
      </c>
      <c r="K906" s="283" t="s">
        <v>103</v>
      </c>
      <c r="L906" s="287">
        <v>5.0000000000000001E-3</v>
      </c>
    </row>
    <row r="907" spans="1:12" ht="15.75" thickBot="1" x14ac:dyDescent="0.3">
      <c r="A907" s="286" t="s">
        <v>127</v>
      </c>
      <c r="B907" s="281" t="s">
        <v>882</v>
      </c>
      <c r="C907" s="281" t="s">
        <v>1064</v>
      </c>
      <c r="D907" s="138" t="s">
        <v>883</v>
      </c>
      <c r="E907" s="281" t="s">
        <v>1190</v>
      </c>
      <c r="F907" s="282">
        <v>47223</v>
      </c>
      <c r="G907" s="283" t="s">
        <v>103</v>
      </c>
      <c r="H907" s="283">
        <v>151</v>
      </c>
      <c r="I907" s="284">
        <v>1005.81</v>
      </c>
      <c r="J907" s="284">
        <v>151877.35</v>
      </c>
      <c r="K907" s="283" t="s">
        <v>103</v>
      </c>
      <c r="L907" s="287">
        <v>3.5999999999999999E-3</v>
      </c>
    </row>
    <row r="908" spans="1:12" ht="15.75" thickBot="1" x14ac:dyDescent="0.3">
      <c r="A908" s="286" t="s">
        <v>127</v>
      </c>
      <c r="B908" s="281" t="s">
        <v>882</v>
      </c>
      <c r="C908" s="281" t="s">
        <v>1294</v>
      </c>
      <c r="D908" s="138" t="s">
        <v>1085</v>
      </c>
      <c r="E908" s="281" t="s">
        <v>165</v>
      </c>
      <c r="F908" s="282">
        <v>48014</v>
      </c>
      <c r="G908" s="283" t="s">
        <v>1622</v>
      </c>
      <c r="H908" s="285">
        <v>1500</v>
      </c>
      <c r="I908" s="284">
        <v>1031.6600000000001</v>
      </c>
      <c r="J908" s="284">
        <v>1547494.86</v>
      </c>
      <c r="K908" s="283" t="s">
        <v>103</v>
      </c>
      <c r="L908" s="287">
        <v>2.1100000000000001E-2</v>
      </c>
    </row>
    <row r="909" spans="1:12" ht="15.75" thickBot="1" x14ac:dyDescent="0.3">
      <c r="A909" s="286" t="s">
        <v>127</v>
      </c>
      <c r="B909" s="281" t="s">
        <v>882</v>
      </c>
      <c r="C909" s="281" t="s">
        <v>999</v>
      </c>
      <c r="D909" s="138" t="s">
        <v>1085</v>
      </c>
      <c r="E909" s="281" t="s">
        <v>1557</v>
      </c>
      <c r="F909" s="282">
        <v>48014</v>
      </c>
      <c r="G909" s="283" t="s">
        <v>1622</v>
      </c>
      <c r="H909" s="283">
        <v>664</v>
      </c>
      <c r="I909" s="284">
        <v>1031.6600000000001</v>
      </c>
      <c r="J909" s="284">
        <v>685024.39</v>
      </c>
      <c r="K909" s="283" t="s">
        <v>103</v>
      </c>
      <c r="L909" s="287">
        <v>2.1600000000000001E-2</v>
      </c>
    </row>
    <row r="910" spans="1:12" ht="15.75" thickBot="1" x14ac:dyDescent="0.3">
      <c r="A910" s="286" t="s">
        <v>127</v>
      </c>
      <c r="B910" s="281" t="s">
        <v>804</v>
      </c>
      <c r="C910" s="281" t="s">
        <v>245</v>
      </c>
      <c r="D910" s="138" t="s">
        <v>794</v>
      </c>
      <c r="E910" s="281" t="s">
        <v>805</v>
      </c>
      <c r="F910" s="282">
        <v>48349</v>
      </c>
      <c r="G910" s="283" t="s">
        <v>1808</v>
      </c>
      <c r="H910" s="283">
        <v>538</v>
      </c>
      <c r="I910" s="284">
        <v>1068.2</v>
      </c>
      <c r="J910" s="284">
        <v>574689.18999999994</v>
      </c>
      <c r="K910" s="283" t="s">
        <v>103</v>
      </c>
      <c r="L910" s="287">
        <v>4.6800000000000001E-2</v>
      </c>
    </row>
    <row r="911" spans="1:12" ht="15.75" thickBot="1" x14ac:dyDescent="0.3">
      <c r="A911" s="286" t="s">
        <v>127</v>
      </c>
      <c r="B911" s="281" t="s">
        <v>804</v>
      </c>
      <c r="C911" s="281" t="s">
        <v>920</v>
      </c>
      <c r="D911" s="138" t="s">
        <v>794</v>
      </c>
      <c r="E911" s="281" t="s">
        <v>1558</v>
      </c>
      <c r="F911" s="282">
        <v>48349</v>
      </c>
      <c r="G911" s="283" t="s">
        <v>1808</v>
      </c>
      <c r="H911" s="285">
        <v>3238</v>
      </c>
      <c r="I911" s="284">
        <v>1068.2</v>
      </c>
      <c r="J911" s="284">
        <v>3458817.11</v>
      </c>
      <c r="K911" s="283" t="s">
        <v>103</v>
      </c>
      <c r="L911" s="287">
        <v>2.8199999999999999E-2</v>
      </c>
    </row>
    <row r="912" spans="1:12" ht="15.75" thickBot="1" x14ac:dyDescent="0.3">
      <c r="A912" s="286" t="s">
        <v>127</v>
      </c>
      <c r="B912" s="281" t="s">
        <v>804</v>
      </c>
      <c r="C912" s="281" t="s">
        <v>998</v>
      </c>
      <c r="D912" s="138" t="s">
        <v>794</v>
      </c>
      <c r="E912" s="281" t="s">
        <v>1383</v>
      </c>
      <c r="F912" s="282">
        <v>48349</v>
      </c>
      <c r="G912" s="283" t="s">
        <v>1808</v>
      </c>
      <c r="H912" s="283">
        <v>935</v>
      </c>
      <c r="I912" s="284">
        <v>1068.2</v>
      </c>
      <c r="J912" s="284">
        <v>998762.82</v>
      </c>
      <c r="K912" s="283" t="s">
        <v>103</v>
      </c>
      <c r="L912" s="287">
        <v>2.1000000000000001E-2</v>
      </c>
    </row>
    <row r="913" spans="1:12" ht="15.75" thickBot="1" x14ac:dyDescent="0.3">
      <c r="A913" s="286" t="s">
        <v>127</v>
      </c>
      <c r="B913" s="281" t="s">
        <v>804</v>
      </c>
      <c r="C913" s="281" t="s">
        <v>999</v>
      </c>
      <c r="D913" s="138" t="s">
        <v>794</v>
      </c>
      <c r="E913" s="281" t="s">
        <v>1559</v>
      </c>
      <c r="F913" s="282">
        <v>48349</v>
      </c>
      <c r="G913" s="283" t="s">
        <v>1808</v>
      </c>
      <c r="H913" s="283">
        <v>627</v>
      </c>
      <c r="I913" s="284">
        <v>1068.2</v>
      </c>
      <c r="J913" s="284">
        <v>669758.59</v>
      </c>
      <c r="K913" s="283" t="s">
        <v>103</v>
      </c>
      <c r="L913" s="287">
        <v>2.1100000000000001E-2</v>
      </c>
    </row>
    <row r="914" spans="1:12" ht="15.75" thickBot="1" x14ac:dyDescent="0.3">
      <c r="A914" s="286" t="s">
        <v>127</v>
      </c>
      <c r="B914" s="281" t="s">
        <v>322</v>
      </c>
      <c r="C914" s="281" t="s">
        <v>350</v>
      </c>
      <c r="D914" s="138" t="s">
        <v>323</v>
      </c>
      <c r="E914" s="281" t="s">
        <v>669</v>
      </c>
      <c r="F914" s="282">
        <v>46502</v>
      </c>
      <c r="G914" s="283" t="s">
        <v>1809</v>
      </c>
      <c r="H914" s="285">
        <v>2854</v>
      </c>
      <c r="I914" s="284">
        <v>622.27</v>
      </c>
      <c r="J914" s="284">
        <v>1775946.62</v>
      </c>
      <c r="K914" s="283" t="s">
        <v>103</v>
      </c>
      <c r="L914" s="287">
        <v>7.1000000000000004E-3</v>
      </c>
    </row>
    <row r="915" spans="1:12" ht="15.75" thickBot="1" x14ac:dyDescent="0.3">
      <c r="A915" s="286" t="s">
        <v>127</v>
      </c>
      <c r="B915" s="281" t="s">
        <v>1082</v>
      </c>
      <c r="C915" s="281" t="s">
        <v>245</v>
      </c>
      <c r="D915" s="138" t="s">
        <v>163</v>
      </c>
      <c r="E915" s="281" t="s">
        <v>165</v>
      </c>
      <c r="F915" s="282">
        <v>52733</v>
      </c>
      <c r="G915" s="283" t="s">
        <v>103</v>
      </c>
      <c r="H915" s="283">
        <v>300</v>
      </c>
      <c r="I915" s="284">
        <v>1002.35</v>
      </c>
      <c r="J915" s="284">
        <v>300704.56</v>
      </c>
      <c r="K915" s="283" t="s">
        <v>103</v>
      </c>
      <c r="L915" s="287">
        <v>2.4500000000000001E-2</v>
      </c>
    </row>
    <row r="916" spans="1:12" ht="15.75" thickBot="1" x14ac:dyDescent="0.3">
      <c r="A916" s="286" t="s">
        <v>127</v>
      </c>
      <c r="B916" s="281" t="s">
        <v>962</v>
      </c>
      <c r="C916" s="281" t="s">
        <v>245</v>
      </c>
      <c r="D916" s="138" t="s">
        <v>950</v>
      </c>
      <c r="E916" s="281" t="s">
        <v>965</v>
      </c>
      <c r="F916" s="282">
        <v>49841</v>
      </c>
      <c r="G916" s="283" t="s">
        <v>1810</v>
      </c>
      <c r="H916" s="283">
        <v>105</v>
      </c>
      <c r="I916" s="284">
        <v>1036.5899999999999</v>
      </c>
      <c r="J916" s="284">
        <v>108841.51</v>
      </c>
      <c r="K916" s="283" t="s">
        <v>103</v>
      </c>
      <c r="L916" s="287">
        <v>8.8999999999999999E-3</v>
      </c>
    </row>
    <row r="917" spans="1:12" ht="15.75" thickBot="1" x14ac:dyDescent="0.3">
      <c r="A917" s="286" t="s">
        <v>127</v>
      </c>
      <c r="B917" s="281" t="s">
        <v>962</v>
      </c>
      <c r="C917" s="281" t="s">
        <v>453</v>
      </c>
      <c r="D917" s="138" t="s">
        <v>961</v>
      </c>
      <c r="E917" s="281" t="s">
        <v>529</v>
      </c>
      <c r="F917" s="282">
        <v>47284</v>
      </c>
      <c r="G917" s="283" t="s">
        <v>1811</v>
      </c>
      <c r="H917" s="283">
        <v>10</v>
      </c>
      <c r="I917" s="284">
        <v>1072.92</v>
      </c>
      <c r="J917" s="284">
        <v>10729.21</v>
      </c>
      <c r="K917" s="283" t="s">
        <v>103</v>
      </c>
      <c r="L917" s="287">
        <v>2.5000000000000001E-3</v>
      </c>
    </row>
    <row r="918" spans="1:12" ht="15.75" thickBot="1" x14ac:dyDescent="0.3">
      <c r="A918" s="286" t="s">
        <v>127</v>
      </c>
      <c r="B918" s="281" t="s">
        <v>962</v>
      </c>
      <c r="C918" s="281" t="s">
        <v>920</v>
      </c>
      <c r="D918" s="138" t="s">
        <v>1084</v>
      </c>
      <c r="E918" s="281" t="s">
        <v>1664</v>
      </c>
      <c r="F918" s="282">
        <v>47192</v>
      </c>
      <c r="G918" s="283" t="s">
        <v>1812</v>
      </c>
      <c r="H918" s="285">
        <v>3259</v>
      </c>
      <c r="I918" s="284">
        <v>1194.6400000000001</v>
      </c>
      <c r="J918" s="284">
        <v>3893339.47</v>
      </c>
      <c r="K918" s="283" t="s">
        <v>103</v>
      </c>
      <c r="L918" s="287">
        <v>3.1699999999999999E-2</v>
      </c>
    </row>
    <row r="919" spans="1:12" ht="15.75" thickBot="1" x14ac:dyDescent="0.3">
      <c r="A919" s="286" t="s">
        <v>127</v>
      </c>
      <c r="B919" s="281" t="s">
        <v>962</v>
      </c>
      <c r="C919" s="281" t="s">
        <v>998</v>
      </c>
      <c r="D919" s="138" t="s">
        <v>1084</v>
      </c>
      <c r="E919" s="281" t="s">
        <v>1384</v>
      </c>
      <c r="F919" s="282">
        <v>47192</v>
      </c>
      <c r="G919" s="283" t="s">
        <v>1812</v>
      </c>
      <c r="H919" s="283">
        <v>925</v>
      </c>
      <c r="I919" s="284">
        <v>1194.6400000000001</v>
      </c>
      <c r="J919" s="284">
        <v>1105044.19</v>
      </c>
      <c r="K919" s="283" t="s">
        <v>103</v>
      </c>
      <c r="L919" s="287">
        <v>2.3199999999999998E-2</v>
      </c>
    </row>
    <row r="920" spans="1:12" ht="15.75" thickBot="1" x14ac:dyDescent="0.3">
      <c r="A920" s="286" t="s">
        <v>127</v>
      </c>
      <c r="B920" s="281" t="s">
        <v>962</v>
      </c>
      <c r="C920" s="281" t="s">
        <v>100</v>
      </c>
      <c r="D920" s="138" t="s">
        <v>961</v>
      </c>
      <c r="E920" s="281" t="s">
        <v>1813</v>
      </c>
      <c r="F920" s="282">
        <v>47284</v>
      </c>
      <c r="G920" s="283" t="s">
        <v>1811</v>
      </c>
      <c r="H920" s="283">
        <v>433</v>
      </c>
      <c r="I920" s="284">
        <v>1072.92</v>
      </c>
      <c r="J920" s="284">
        <v>464574.92</v>
      </c>
      <c r="K920" s="283" t="s">
        <v>103</v>
      </c>
      <c r="L920" s="287">
        <v>8.9999999999999998E-4</v>
      </c>
    </row>
    <row r="921" spans="1:12" ht="15.75" thickBot="1" x14ac:dyDescent="0.3">
      <c r="A921" s="286" t="s">
        <v>127</v>
      </c>
      <c r="B921" s="281" t="s">
        <v>962</v>
      </c>
      <c r="C921" s="281" t="s">
        <v>108</v>
      </c>
      <c r="D921" s="138" t="s">
        <v>961</v>
      </c>
      <c r="E921" s="281" t="s">
        <v>964</v>
      </c>
      <c r="F921" s="282">
        <v>47284</v>
      </c>
      <c r="G921" s="283" t="s">
        <v>1811</v>
      </c>
      <c r="H921" s="283">
        <v>456</v>
      </c>
      <c r="I921" s="284">
        <v>1072.92</v>
      </c>
      <c r="J921" s="284">
        <v>489252.11</v>
      </c>
      <c r="K921" s="283" t="s">
        <v>103</v>
      </c>
      <c r="L921" s="287">
        <v>1.8E-3</v>
      </c>
    </row>
    <row r="922" spans="1:12" ht="15.75" thickBot="1" x14ac:dyDescent="0.3">
      <c r="A922" s="286" t="s">
        <v>127</v>
      </c>
      <c r="B922" s="281" t="s">
        <v>962</v>
      </c>
      <c r="C922" s="281" t="s">
        <v>350</v>
      </c>
      <c r="D922" s="138" t="s">
        <v>961</v>
      </c>
      <c r="E922" s="281" t="s">
        <v>963</v>
      </c>
      <c r="F922" s="282">
        <v>47284</v>
      </c>
      <c r="G922" s="283" t="s">
        <v>1811</v>
      </c>
      <c r="H922" s="283">
        <v>810</v>
      </c>
      <c r="I922" s="284">
        <v>1072.92</v>
      </c>
      <c r="J922" s="284">
        <v>869066.23999999999</v>
      </c>
      <c r="K922" s="283" t="s">
        <v>103</v>
      </c>
      <c r="L922" s="287">
        <v>3.5000000000000001E-3</v>
      </c>
    </row>
    <row r="923" spans="1:12" ht="15.75" thickBot="1" x14ac:dyDescent="0.3">
      <c r="A923" s="286" t="s">
        <v>127</v>
      </c>
      <c r="B923" s="281" t="s">
        <v>962</v>
      </c>
      <c r="C923" s="281" t="s">
        <v>1064</v>
      </c>
      <c r="D923" s="138" t="s">
        <v>961</v>
      </c>
      <c r="E923" s="281" t="s">
        <v>1191</v>
      </c>
      <c r="F923" s="282">
        <v>47284</v>
      </c>
      <c r="G923" s="283" t="s">
        <v>1811</v>
      </c>
      <c r="H923" s="283">
        <v>64</v>
      </c>
      <c r="I923" s="284">
        <v>1072.92</v>
      </c>
      <c r="J923" s="284">
        <v>68666.960000000006</v>
      </c>
      <c r="K923" s="283" t="s">
        <v>103</v>
      </c>
      <c r="L923" s="287">
        <v>1.6000000000000001E-3</v>
      </c>
    </row>
    <row r="924" spans="1:12" ht="15.75" thickBot="1" x14ac:dyDescent="0.3">
      <c r="A924" s="286" t="s">
        <v>127</v>
      </c>
      <c r="B924" s="281" t="s">
        <v>962</v>
      </c>
      <c r="C924" s="281" t="s">
        <v>999</v>
      </c>
      <c r="D924" s="138" t="s">
        <v>1084</v>
      </c>
      <c r="E924" s="281" t="s">
        <v>1665</v>
      </c>
      <c r="F924" s="282">
        <v>47192</v>
      </c>
      <c r="G924" s="283" t="s">
        <v>1812</v>
      </c>
      <c r="H924" s="283">
        <v>616</v>
      </c>
      <c r="I924" s="284">
        <v>1194.6400000000001</v>
      </c>
      <c r="J924" s="284">
        <v>735899.7</v>
      </c>
      <c r="K924" s="283" t="s">
        <v>103</v>
      </c>
      <c r="L924" s="287">
        <v>2.3199999999999998E-2</v>
      </c>
    </row>
    <row r="925" spans="1:12" ht="15.75" thickBot="1" x14ac:dyDescent="0.3">
      <c r="A925" s="286" t="s">
        <v>127</v>
      </c>
      <c r="B925" s="281" t="s">
        <v>233</v>
      </c>
      <c r="C925" s="281" t="s">
        <v>453</v>
      </c>
      <c r="D925" s="138" t="s">
        <v>495</v>
      </c>
      <c r="E925" s="281" t="s">
        <v>541</v>
      </c>
      <c r="F925" s="282">
        <v>46883</v>
      </c>
      <c r="G925" s="283" t="s">
        <v>1814</v>
      </c>
      <c r="H925" s="283">
        <v>46</v>
      </c>
      <c r="I925" s="284">
        <v>873.7</v>
      </c>
      <c r="J925" s="284">
        <v>40190.03</v>
      </c>
      <c r="K925" s="283" t="s">
        <v>103</v>
      </c>
      <c r="L925" s="287">
        <v>9.4999999999999998E-3</v>
      </c>
    </row>
    <row r="926" spans="1:12" ht="15.75" thickBot="1" x14ac:dyDescent="0.3">
      <c r="A926" s="286" t="s">
        <v>127</v>
      </c>
      <c r="B926" s="281" t="s">
        <v>233</v>
      </c>
      <c r="C926" s="281" t="s">
        <v>920</v>
      </c>
      <c r="D926" s="138" t="s">
        <v>458</v>
      </c>
      <c r="E926" s="281" t="s">
        <v>644</v>
      </c>
      <c r="F926" s="282">
        <v>46152</v>
      </c>
      <c r="G926" s="283" t="s">
        <v>1652</v>
      </c>
      <c r="H926" s="283">
        <v>431</v>
      </c>
      <c r="I926" s="284">
        <v>1022.78</v>
      </c>
      <c r="J926" s="284">
        <v>440818.65</v>
      </c>
      <c r="K926" s="283" t="s">
        <v>103</v>
      </c>
      <c r="L926" s="287">
        <v>3.5999999999999999E-3</v>
      </c>
    </row>
    <row r="927" spans="1:12" ht="15.75" thickBot="1" x14ac:dyDescent="0.3">
      <c r="A927" s="286" t="s">
        <v>127</v>
      </c>
      <c r="B927" s="281" t="s">
        <v>233</v>
      </c>
      <c r="C927" s="281" t="s">
        <v>920</v>
      </c>
      <c r="D927" s="138" t="s">
        <v>495</v>
      </c>
      <c r="E927" s="281" t="s">
        <v>596</v>
      </c>
      <c r="F927" s="282">
        <v>46883</v>
      </c>
      <c r="G927" s="283" t="s">
        <v>1814</v>
      </c>
      <c r="H927" s="283">
        <v>150</v>
      </c>
      <c r="I927" s="284">
        <v>873.7</v>
      </c>
      <c r="J927" s="284">
        <v>131054.45</v>
      </c>
      <c r="K927" s="283" t="s">
        <v>103</v>
      </c>
      <c r="L927" s="287">
        <v>1.1000000000000001E-3</v>
      </c>
    </row>
    <row r="928" spans="1:12" ht="15.75" thickBot="1" x14ac:dyDescent="0.3">
      <c r="A928" s="286" t="s">
        <v>127</v>
      </c>
      <c r="B928" s="281" t="s">
        <v>233</v>
      </c>
      <c r="C928" s="281" t="s">
        <v>998</v>
      </c>
      <c r="D928" s="138" t="s">
        <v>458</v>
      </c>
      <c r="E928" s="281" t="s">
        <v>165</v>
      </c>
      <c r="F928" s="282">
        <v>46152</v>
      </c>
      <c r="G928" s="283" t="s">
        <v>1652</v>
      </c>
      <c r="H928" s="283">
        <v>147</v>
      </c>
      <c r="I928" s="284">
        <v>1022.78</v>
      </c>
      <c r="J928" s="284">
        <v>150348.82</v>
      </c>
      <c r="K928" s="283" t="s">
        <v>103</v>
      </c>
      <c r="L928" s="287">
        <v>3.2000000000000002E-3</v>
      </c>
    </row>
    <row r="929" spans="1:12" ht="15.75" thickBot="1" x14ac:dyDescent="0.3">
      <c r="A929" s="286" t="s">
        <v>127</v>
      </c>
      <c r="B929" s="281" t="s">
        <v>233</v>
      </c>
      <c r="C929" s="281" t="s">
        <v>100</v>
      </c>
      <c r="D929" s="138" t="s">
        <v>458</v>
      </c>
      <c r="E929" s="281" t="s">
        <v>670</v>
      </c>
      <c r="F929" s="282">
        <v>46152</v>
      </c>
      <c r="G929" s="283" t="s">
        <v>1652</v>
      </c>
      <c r="H929" s="285">
        <v>2444</v>
      </c>
      <c r="I929" s="284">
        <v>1022.78</v>
      </c>
      <c r="J929" s="284">
        <v>2499676.96</v>
      </c>
      <c r="K929" s="283" t="s">
        <v>103</v>
      </c>
      <c r="L929" s="287">
        <v>5.0000000000000001E-3</v>
      </c>
    </row>
    <row r="930" spans="1:12" ht="15.75" thickBot="1" x14ac:dyDescent="0.3">
      <c r="A930" s="286" t="s">
        <v>127</v>
      </c>
      <c r="B930" s="281" t="s">
        <v>233</v>
      </c>
      <c r="C930" s="281" t="s">
        <v>100</v>
      </c>
      <c r="D930" s="138" t="s">
        <v>495</v>
      </c>
      <c r="E930" s="281" t="s">
        <v>1137</v>
      </c>
      <c r="F930" s="282">
        <v>46883</v>
      </c>
      <c r="G930" s="283" t="s">
        <v>1814</v>
      </c>
      <c r="H930" s="285">
        <v>1267</v>
      </c>
      <c r="I930" s="284">
        <v>873.7</v>
      </c>
      <c r="J930" s="284">
        <v>1106973.26</v>
      </c>
      <c r="K930" s="283" t="s">
        <v>103</v>
      </c>
      <c r="L930" s="287">
        <v>2.2000000000000001E-3</v>
      </c>
    </row>
    <row r="931" spans="1:12" ht="15.75" thickBot="1" x14ac:dyDescent="0.3">
      <c r="A931" s="286" t="s">
        <v>127</v>
      </c>
      <c r="B931" s="281" t="s">
        <v>233</v>
      </c>
      <c r="C931" s="281" t="s">
        <v>108</v>
      </c>
      <c r="D931" s="138" t="s">
        <v>458</v>
      </c>
      <c r="E931" s="281" t="s">
        <v>853</v>
      </c>
      <c r="F931" s="282">
        <v>46152</v>
      </c>
      <c r="G931" s="283" t="s">
        <v>1652</v>
      </c>
      <c r="H931" s="285">
        <v>3073</v>
      </c>
      <c r="I931" s="284">
        <v>1022.78</v>
      </c>
      <c r="J931" s="284">
        <v>3143006.26</v>
      </c>
      <c r="K931" s="283" t="s">
        <v>103</v>
      </c>
      <c r="L931" s="287">
        <v>1.14E-2</v>
      </c>
    </row>
    <row r="932" spans="1:12" ht="15.75" thickBot="1" x14ac:dyDescent="0.3">
      <c r="A932" s="286" t="s">
        <v>127</v>
      </c>
      <c r="B932" s="281" t="s">
        <v>233</v>
      </c>
      <c r="C932" s="281" t="s">
        <v>108</v>
      </c>
      <c r="D932" s="138" t="s">
        <v>495</v>
      </c>
      <c r="E932" s="281" t="s">
        <v>1245</v>
      </c>
      <c r="F932" s="282">
        <v>46883</v>
      </c>
      <c r="G932" s="283" t="s">
        <v>1814</v>
      </c>
      <c r="H932" s="285">
        <v>1191</v>
      </c>
      <c r="I932" s="284">
        <v>873.7</v>
      </c>
      <c r="J932" s="284">
        <v>1040572.34</v>
      </c>
      <c r="K932" s="283" t="s">
        <v>103</v>
      </c>
      <c r="L932" s="287">
        <v>3.8E-3</v>
      </c>
    </row>
    <row r="933" spans="1:12" ht="15.75" thickBot="1" x14ac:dyDescent="0.3">
      <c r="A933" s="286" t="s">
        <v>127</v>
      </c>
      <c r="B933" s="281" t="s">
        <v>233</v>
      </c>
      <c r="C933" s="281" t="s">
        <v>350</v>
      </c>
      <c r="D933" s="138" t="s">
        <v>458</v>
      </c>
      <c r="E933" s="281" t="s">
        <v>624</v>
      </c>
      <c r="F933" s="282">
        <v>46152</v>
      </c>
      <c r="G933" s="283" t="s">
        <v>1652</v>
      </c>
      <c r="H933" s="285">
        <v>2769</v>
      </c>
      <c r="I933" s="284">
        <v>1022.78</v>
      </c>
      <c r="J933" s="284">
        <v>2832080.81</v>
      </c>
      <c r="K933" s="283" t="s">
        <v>103</v>
      </c>
      <c r="L933" s="287">
        <v>1.1299999999999999E-2</v>
      </c>
    </row>
    <row r="934" spans="1:12" ht="15.75" thickBot="1" x14ac:dyDescent="0.3">
      <c r="A934" s="286" t="s">
        <v>127</v>
      </c>
      <c r="B934" s="281" t="s">
        <v>233</v>
      </c>
      <c r="C934" s="281" t="s">
        <v>350</v>
      </c>
      <c r="D934" s="138" t="s">
        <v>495</v>
      </c>
      <c r="E934" s="281" t="s">
        <v>1246</v>
      </c>
      <c r="F934" s="282">
        <v>46883</v>
      </c>
      <c r="G934" s="283" t="s">
        <v>1814</v>
      </c>
      <c r="H934" s="285">
        <v>2011</v>
      </c>
      <c r="I934" s="284">
        <v>873.7</v>
      </c>
      <c r="J934" s="284">
        <v>1757003.34</v>
      </c>
      <c r="K934" s="283" t="s">
        <v>103</v>
      </c>
      <c r="L934" s="287">
        <v>7.0000000000000001E-3</v>
      </c>
    </row>
    <row r="935" spans="1:12" ht="15.75" thickBot="1" x14ac:dyDescent="0.3">
      <c r="A935" s="286" t="s">
        <v>127</v>
      </c>
      <c r="B935" s="281" t="s">
        <v>233</v>
      </c>
      <c r="C935" s="281" t="s">
        <v>1064</v>
      </c>
      <c r="D935" s="138" t="s">
        <v>458</v>
      </c>
      <c r="E935" s="281" t="s">
        <v>1192</v>
      </c>
      <c r="F935" s="282">
        <v>46152</v>
      </c>
      <c r="G935" s="283" t="s">
        <v>1652</v>
      </c>
      <c r="H935" s="283">
        <v>147</v>
      </c>
      <c r="I935" s="284">
        <v>1022.78</v>
      </c>
      <c r="J935" s="284">
        <v>150348.82</v>
      </c>
      <c r="K935" s="283" t="s">
        <v>103</v>
      </c>
      <c r="L935" s="287">
        <v>3.5999999999999999E-3</v>
      </c>
    </row>
    <row r="936" spans="1:12" ht="15.75" thickBot="1" x14ac:dyDescent="0.3">
      <c r="A936" s="286" t="s">
        <v>127</v>
      </c>
      <c r="B936" s="281" t="s">
        <v>233</v>
      </c>
      <c r="C936" s="281" t="s">
        <v>1064</v>
      </c>
      <c r="D936" s="138" t="s">
        <v>495</v>
      </c>
      <c r="E936" s="281" t="s">
        <v>1191</v>
      </c>
      <c r="F936" s="282">
        <v>46883</v>
      </c>
      <c r="G936" s="283" t="s">
        <v>1814</v>
      </c>
      <c r="H936" s="283">
        <v>64</v>
      </c>
      <c r="I936" s="284">
        <v>873.7</v>
      </c>
      <c r="J936" s="284">
        <v>55916.57</v>
      </c>
      <c r="K936" s="283" t="s">
        <v>103</v>
      </c>
      <c r="L936" s="287">
        <v>1.2999999999999999E-3</v>
      </c>
    </row>
    <row r="937" spans="1:12" ht="15.75" thickBot="1" x14ac:dyDescent="0.3">
      <c r="A937" s="286" t="s">
        <v>127</v>
      </c>
      <c r="B937" s="281" t="s">
        <v>233</v>
      </c>
      <c r="C937" s="281" t="s">
        <v>999</v>
      </c>
      <c r="D937" s="138" t="s">
        <v>458</v>
      </c>
      <c r="E937" s="281" t="s">
        <v>165</v>
      </c>
      <c r="F937" s="282">
        <v>46152</v>
      </c>
      <c r="G937" s="283" t="s">
        <v>1652</v>
      </c>
      <c r="H937" s="283">
        <v>92</v>
      </c>
      <c r="I937" s="284">
        <v>1022.78</v>
      </c>
      <c r="J937" s="284">
        <v>94095.86</v>
      </c>
      <c r="K937" s="283" t="s">
        <v>103</v>
      </c>
      <c r="L937" s="287">
        <v>3.0000000000000001E-3</v>
      </c>
    </row>
    <row r="938" spans="1:12" ht="15.75" thickBot="1" x14ac:dyDescent="0.3">
      <c r="A938" s="286" t="s">
        <v>127</v>
      </c>
      <c r="B938" s="281" t="s">
        <v>1421</v>
      </c>
      <c r="C938" s="281" t="s">
        <v>1294</v>
      </c>
      <c r="D938" s="138" t="s">
        <v>1376</v>
      </c>
      <c r="E938" s="281" t="s">
        <v>165</v>
      </c>
      <c r="F938" s="282">
        <v>49324</v>
      </c>
      <c r="G938" s="283" t="s">
        <v>1815</v>
      </c>
      <c r="H938" s="285">
        <v>1303</v>
      </c>
      <c r="I938" s="284">
        <v>1040.18</v>
      </c>
      <c r="J938" s="284">
        <v>1355351.63</v>
      </c>
      <c r="K938" s="283" t="s">
        <v>103</v>
      </c>
      <c r="L938" s="287">
        <v>1.8499999999999999E-2</v>
      </c>
    </row>
    <row r="939" spans="1:12" ht="15.75" thickBot="1" x14ac:dyDescent="0.3">
      <c r="A939" s="286" t="s">
        <v>127</v>
      </c>
      <c r="B939" s="281" t="s">
        <v>960</v>
      </c>
      <c r="C939" s="281" t="s">
        <v>350</v>
      </c>
      <c r="D939" s="138" t="s">
        <v>959</v>
      </c>
      <c r="E939" s="281" t="s">
        <v>852</v>
      </c>
      <c r="F939" s="282">
        <v>47311</v>
      </c>
      <c r="G939" s="283" t="s">
        <v>103</v>
      </c>
      <c r="H939" s="285">
        <v>3300</v>
      </c>
      <c r="I939" s="284">
        <v>992.04</v>
      </c>
      <c r="J939" s="284">
        <v>3273745.88</v>
      </c>
      <c r="K939" s="283" t="s">
        <v>103</v>
      </c>
      <c r="L939" s="287">
        <v>1.3100000000000001E-2</v>
      </c>
    </row>
    <row r="940" spans="1:12" ht="15.75" thickBot="1" x14ac:dyDescent="0.3">
      <c r="A940" s="286" t="s">
        <v>127</v>
      </c>
      <c r="B940" s="281" t="s">
        <v>1357</v>
      </c>
      <c r="C940" s="281" t="s">
        <v>1294</v>
      </c>
      <c r="D940" s="138" t="s">
        <v>1358</v>
      </c>
      <c r="E940" s="281" t="s">
        <v>165</v>
      </c>
      <c r="F940" s="282">
        <v>49140</v>
      </c>
      <c r="G940" s="283" t="s">
        <v>1578</v>
      </c>
      <c r="H940" s="285">
        <v>1020</v>
      </c>
      <c r="I940" s="284">
        <v>986.44</v>
      </c>
      <c r="J940" s="284">
        <v>1006173.31</v>
      </c>
      <c r="K940" s="283" t="s">
        <v>103</v>
      </c>
      <c r="L940" s="287">
        <v>1.37E-2</v>
      </c>
    </row>
    <row r="941" spans="1:12" ht="15.75" thickBot="1" x14ac:dyDescent="0.3">
      <c r="A941" s="286" t="s">
        <v>127</v>
      </c>
      <c r="B941" s="281" t="s">
        <v>162</v>
      </c>
      <c r="C941" s="281" t="s">
        <v>245</v>
      </c>
      <c r="D941" s="138" t="s">
        <v>275</v>
      </c>
      <c r="E941" s="281" t="s">
        <v>672</v>
      </c>
      <c r="F941" s="282">
        <v>48136</v>
      </c>
      <c r="G941" s="283" t="s">
        <v>1795</v>
      </c>
      <c r="H941" s="283">
        <v>500</v>
      </c>
      <c r="I941" s="284">
        <v>1112.68</v>
      </c>
      <c r="J941" s="284">
        <v>556342.07999999996</v>
      </c>
      <c r="K941" s="283" t="s">
        <v>103</v>
      </c>
      <c r="L941" s="287">
        <v>4.5400000000000003E-2</v>
      </c>
    </row>
    <row r="942" spans="1:12" ht="15.75" thickBot="1" x14ac:dyDescent="0.3">
      <c r="A942" s="286" t="s">
        <v>127</v>
      </c>
      <c r="B942" s="281" t="s">
        <v>831</v>
      </c>
      <c r="C942" s="281" t="s">
        <v>453</v>
      </c>
      <c r="D942" s="138" t="s">
        <v>459</v>
      </c>
      <c r="E942" s="281" t="s">
        <v>1193</v>
      </c>
      <c r="F942" s="282">
        <v>46664</v>
      </c>
      <c r="G942" s="283" t="s">
        <v>1816</v>
      </c>
      <c r="H942" s="283">
        <v>62</v>
      </c>
      <c r="I942" s="284">
        <v>739.63</v>
      </c>
      <c r="J942" s="284">
        <v>45857.279999999999</v>
      </c>
      <c r="K942" s="283" t="s">
        <v>103</v>
      </c>
      <c r="L942" s="287">
        <v>1.0800000000000001E-2</v>
      </c>
    </row>
    <row r="943" spans="1:12" ht="15.75" thickBot="1" x14ac:dyDescent="0.3">
      <c r="A943" s="286" t="s">
        <v>127</v>
      </c>
      <c r="B943" s="281" t="s">
        <v>831</v>
      </c>
      <c r="C943" s="281" t="s">
        <v>354</v>
      </c>
      <c r="D943" s="138" t="s">
        <v>459</v>
      </c>
      <c r="E943" s="281" t="s">
        <v>1511</v>
      </c>
      <c r="F943" s="282">
        <v>46664</v>
      </c>
      <c r="G943" s="283" t="s">
        <v>1816</v>
      </c>
      <c r="H943" s="283">
        <v>114</v>
      </c>
      <c r="I943" s="284">
        <v>739.63</v>
      </c>
      <c r="J943" s="284">
        <v>84318.22</v>
      </c>
      <c r="K943" s="283" t="s">
        <v>103</v>
      </c>
      <c r="L943" s="287">
        <v>0.1477</v>
      </c>
    </row>
    <row r="944" spans="1:12" ht="15.75" thickBot="1" x14ac:dyDescent="0.3">
      <c r="A944" s="286" t="s">
        <v>127</v>
      </c>
      <c r="B944" s="281" t="s">
        <v>831</v>
      </c>
      <c r="C944" s="281" t="s">
        <v>920</v>
      </c>
      <c r="D944" s="138" t="s">
        <v>459</v>
      </c>
      <c r="E944" s="281" t="s">
        <v>940</v>
      </c>
      <c r="F944" s="282">
        <v>46664</v>
      </c>
      <c r="G944" s="283" t="s">
        <v>1816</v>
      </c>
      <c r="H944" s="283">
        <v>687</v>
      </c>
      <c r="I944" s="284">
        <v>739.63</v>
      </c>
      <c r="J944" s="284">
        <v>508128.21</v>
      </c>
      <c r="K944" s="283" t="s">
        <v>103</v>
      </c>
      <c r="L944" s="287">
        <v>4.1000000000000003E-3</v>
      </c>
    </row>
    <row r="945" spans="1:12" ht="15.75" thickBot="1" x14ac:dyDescent="0.3">
      <c r="A945" s="286" t="s">
        <v>127</v>
      </c>
      <c r="B945" s="281" t="s">
        <v>831</v>
      </c>
      <c r="C945" s="281" t="s">
        <v>998</v>
      </c>
      <c r="D945" s="138" t="s">
        <v>459</v>
      </c>
      <c r="E945" s="281" t="s">
        <v>165</v>
      </c>
      <c r="F945" s="282">
        <v>46664</v>
      </c>
      <c r="G945" s="283" t="s">
        <v>1816</v>
      </c>
      <c r="H945" s="283">
        <v>205</v>
      </c>
      <c r="I945" s="284">
        <v>739.63</v>
      </c>
      <c r="J945" s="284">
        <v>151624.87</v>
      </c>
      <c r="K945" s="283" t="s">
        <v>103</v>
      </c>
      <c r="L945" s="287">
        <v>3.2000000000000002E-3</v>
      </c>
    </row>
    <row r="946" spans="1:12" ht="15.75" thickBot="1" x14ac:dyDescent="0.3">
      <c r="A946" s="286" t="s">
        <v>127</v>
      </c>
      <c r="B946" s="281" t="s">
        <v>831</v>
      </c>
      <c r="C946" s="281" t="s">
        <v>100</v>
      </c>
      <c r="D946" s="138" t="s">
        <v>459</v>
      </c>
      <c r="E946" s="281" t="s">
        <v>792</v>
      </c>
      <c r="F946" s="282">
        <v>46664</v>
      </c>
      <c r="G946" s="283" t="s">
        <v>1816</v>
      </c>
      <c r="H946" s="285">
        <v>3255</v>
      </c>
      <c r="I946" s="284">
        <v>739.63</v>
      </c>
      <c r="J946" s="284">
        <v>2407507.02</v>
      </c>
      <c r="K946" s="283" t="s">
        <v>103</v>
      </c>
      <c r="L946" s="287">
        <v>4.7999999999999996E-3</v>
      </c>
    </row>
    <row r="947" spans="1:12" ht="15.75" thickBot="1" x14ac:dyDescent="0.3">
      <c r="A947" s="286" t="s">
        <v>127</v>
      </c>
      <c r="B947" s="281" t="s">
        <v>831</v>
      </c>
      <c r="C947" s="281" t="s">
        <v>108</v>
      </c>
      <c r="D947" s="138" t="s">
        <v>459</v>
      </c>
      <c r="E947" s="281" t="s">
        <v>793</v>
      </c>
      <c r="F947" s="282">
        <v>46664</v>
      </c>
      <c r="G947" s="283" t="s">
        <v>1816</v>
      </c>
      <c r="H947" s="285">
        <v>2616</v>
      </c>
      <c r="I947" s="284">
        <v>739.63</v>
      </c>
      <c r="J947" s="284">
        <v>1934881.22</v>
      </c>
      <c r="K947" s="283" t="s">
        <v>103</v>
      </c>
      <c r="L947" s="287">
        <v>7.0000000000000001E-3</v>
      </c>
    </row>
    <row r="948" spans="1:12" ht="15.75" thickBot="1" x14ac:dyDescent="0.3">
      <c r="A948" s="286" t="s">
        <v>127</v>
      </c>
      <c r="B948" s="281" t="s">
        <v>831</v>
      </c>
      <c r="C948" s="281" t="s">
        <v>350</v>
      </c>
      <c r="D948" s="138" t="s">
        <v>459</v>
      </c>
      <c r="E948" s="281" t="s">
        <v>1063</v>
      </c>
      <c r="F948" s="282">
        <v>46664</v>
      </c>
      <c r="G948" s="283" t="s">
        <v>1816</v>
      </c>
      <c r="H948" s="285">
        <v>4261</v>
      </c>
      <c r="I948" s="284">
        <v>739.63</v>
      </c>
      <c r="J948" s="284">
        <v>3151578.32</v>
      </c>
      <c r="K948" s="283" t="s">
        <v>103</v>
      </c>
      <c r="L948" s="287">
        <v>1.26E-2</v>
      </c>
    </row>
    <row r="949" spans="1:12" ht="15.75" thickBot="1" x14ac:dyDescent="0.3">
      <c r="A949" s="286" t="s">
        <v>127</v>
      </c>
      <c r="B949" s="281" t="s">
        <v>831</v>
      </c>
      <c r="C949" s="281" t="s">
        <v>999</v>
      </c>
      <c r="D949" s="138" t="s">
        <v>459</v>
      </c>
      <c r="E949" s="281" t="s">
        <v>165</v>
      </c>
      <c r="F949" s="282">
        <v>46664</v>
      </c>
      <c r="G949" s="283" t="s">
        <v>1816</v>
      </c>
      <c r="H949" s="283">
        <v>146</v>
      </c>
      <c r="I949" s="284">
        <v>739.63</v>
      </c>
      <c r="J949" s="284">
        <v>107986.49</v>
      </c>
      <c r="K949" s="283" t="s">
        <v>103</v>
      </c>
      <c r="L949" s="287">
        <v>3.3999999999999998E-3</v>
      </c>
    </row>
    <row r="950" spans="1:12" ht="15.75" thickBot="1" x14ac:dyDescent="0.3">
      <c r="A950" s="286" t="s">
        <v>127</v>
      </c>
      <c r="B950" s="281" t="s">
        <v>1247</v>
      </c>
      <c r="C950" s="281" t="s">
        <v>920</v>
      </c>
      <c r="D950" s="138" t="s">
        <v>1120</v>
      </c>
      <c r="E950" s="281" t="s">
        <v>1422</v>
      </c>
      <c r="F950" s="282">
        <v>50024</v>
      </c>
      <c r="G950" s="283" t="s">
        <v>1567</v>
      </c>
      <c r="H950" s="285">
        <v>2419</v>
      </c>
      <c r="I950" s="284">
        <v>1036.32</v>
      </c>
      <c r="J950" s="284">
        <v>2506847.5</v>
      </c>
      <c r="K950" s="283" t="s">
        <v>103</v>
      </c>
      <c r="L950" s="287">
        <v>2.0400000000000001E-2</v>
      </c>
    </row>
    <row r="951" spans="1:12" ht="15.75" thickBot="1" x14ac:dyDescent="0.3">
      <c r="A951" s="286" t="s">
        <v>127</v>
      </c>
      <c r="B951" s="281" t="s">
        <v>1247</v>
      </c>
      <c r="C951" s="281" t="s">
        <v>998</v>
      </c>
      <c r="D951" s="138" t="s">
        <v>1120</v>
      </c>
      <c r="E951" s="281" t="s">
        <v>1423</v>
      </c>
      <c r="F951" s="282">
        <v>50024</v>
      </c>
      <c r="G951" s="283" t="s">
        <v>1567</v>
      </c>
      <c r="H951" s="285">
        <v>1581</v>
      </c>
      <c r="I951" s="284">
        <v>1036.32</v>
      </c>
      <c r="J951" s="284">
        <v>1638415.01</v>
      </c>
      <c r="K951" s="283" t="s">
        <v>103</v>
      </c>
      <c r="L951" s="287">
        <v>3.44E-2</v>
      </c>
    </row>
    <row r="952" spans="1:12" ht="15.75" thickBot="1" x14ac:dyDescent="0.3">
      <c r="A952" s="286" t="s">
        <v>127</v>
      </c>
      <c r="B952" s="281" t="s">
        <v>1247</v>
      </c>
      <c r="C952" s="281" t="s">
        <v>1294</v>
      </c>
      <c r="D952" s="138" t="s">
        <v>1120</v>
      </c>
      <c r="E952" s="281" t="s">
        <v>672</v>
      </c>
      <c r="F952" s="282">
        <v>50024</v>
      </c>
      <c r="G952" s="283" t="s">
        <v>1567</v>
      </c>
      <c r="H952" s="283">
        <v>500</v>
      </c>
      <c r="I952" s="284">
        <v>1036.32</v>
      </c>
      <c r="J952" s="284">
        <v>518157.81</v>
      </c>
      <c r="K952" s="283" t="s">
        <v>103</v>
      </c>
      <c r="L952" s="287">
        <v>7.1000000000000004E-3</v>
      </c>
    </row>
    <row r="953" spans="1:12" ht="15.75" thickBot="1" x14ac:dyDescent="0.3">
      <c r="A953" s="286" t="s">
        <v>127</v>
      </c>
      <c r="B953" s="281" t="s">
        <v>1247</v>
      </c>
      <c r="C953" s="281" t="s">
        <v>999</v>
      </c>
      <c r="D953" s="138" t="s">
        <v>1120</v>
      </c>
      <c r="E953" s="281" t="s">
        <v>672</v>
      </c>
      <c r="F953" s="282">
        <v>50024</v>
      </c>
      <c r="G953" s="283" t="s">
        <v>1567</v>
      </c>
      <c r="H953" s="283">
        <v>500</v>
      </c>
      <c r="I953" s="284">
        <v>1036.32</v>
      </c>
      <c r="J953" s="284">
        <v>518157.81</v>
      </c>
      <c r="K953" s="283" t="s">
        <v>103</v>
      </c>
      <c r="L953" s="287">
        <v>1.6299999999999999E-2</v>
      </c>
    </row>
    <row r="954" spans="1:12" ht="15.75" thickBot="1" x14ac:dyDescent="0.3">
      <c r="A954" s="286" t="s">
        <v>127</v>
      </c>
      <c r="B954" s="281" t="s">
        <v>751</v>
      </c>
      <c r="C954" s="281" t="s">
        <v>245</v>
      </c>
      <c r="D954" s="138" t="s">
        <v>755</v>
      </c>
      <c r="E954" s="281" t="s">
        <v>756</v>
      </c>
      <c r="F954" s="282">
        <v>48106</v>
      </c>
      <c r="G954" s="283" t="s">
        <v>1680</v>
      </c>
      <c r="H954" s="283">
        <v>191</v>
      </c>
      <c r="I954" s="284">
        <v>1038.96</v>
      </c>
      <c r="J954" s="284">
        <v>198442.16</v>
      </c>
      <c r="K954" s="283" t="s">
        <v>103</v>
      </c>
      <c r="L954" s="287">
        <v>1.6199999999999999E-2</v>
      </c>
    </row>
    <row r="955" spans="1:12" ht="15.75" thickBot="1" x14ac:dyDescent="0.3">
      <c r="A955" s="286" t="s">
        <v>127</v>
      </c>
      <c r="B955" s="281" t="s">
        <v>751</v>
      </c>
      <c r="C955" s="281" t="s">
        <v>998</v>
      </c>
      <c r="D955" s="138" t="s">
        <v>755</v>
      </c>
      <c r="E955" s="281" t="s">
        <v>1474</v>
      </c>
      <c r="F955" s="282">
        <v>48106</v>
      </c>
      <c r="G955" s="283" t="s">
        <v>1680</v>
      </c>
      <c r="H955" s="283">
        <v>660</v>
      </c>
      <c r="I955" s="284">
        <v>1038.96</v>
      </c>
      <c r="J955" s="284">
        <v>685716.37</v>
      </c>
      <c r="K955" s="283" t="s">
        <v>103</v>
      </c>
      <c r="L955" s="287">
        <v>1.44E-2</v>
      </c>
    </row>
    <row r="956" spans="1:12" ht="15.75" thickBot="1" x14ac:dyDescent="0.3">
      <c r="A956" s="286" t="s">
        <v>127</v>
      </c>
      <c r="B956" s="281" t="s">
        <v>1359</v>
      </c>
      <c r="C956" s="281" t="s">
        <v>920</v>
      </c>
      <c r="D956" s="138" t="s">
        <v>1447</v>
      </c>
      <c r="E956" s="281" t="s">
        <v>1512</v>
      </c>
      <c r="F956" s="282">
        <v>48990</v>
      </c>
      <c r="G956" s="283" t="s">
        <v>1537</v>
      </c>
      <c r="H956" s="285">
        <v>2090</v>
      </c>
      <c r="I956" s="284">
        <v>983.11</v>
      </c>
      <c r="J956" s="284">
        <v>2054697.85</v>
      </c>
      <c r="K956" s="283" t="s">
        <v>103</v>
      </c>
      <c r="L956" s="287">
        <v>1.67E-2</v>
      </c>
    </row>
    <row r="957" spans="1:12" ht="15.75" thickBot="1" x14ac:dyDescent="0.3">
      <c r="A957" s="286" t="s">
        <v>127</v>
      </c>
      <c r="B957" s="281" t="s">
        <v>1359</v>
      </c>
      <c r="C957" s="281" t="s">
        <v>998</v>
      </c>
      <c r="D957" s="138" t="s">
        <v>1447</v>
      </c>
      <c r="E957" s="281" t="s">
        <v>1513</v>
      </c>
      <c r="F957" s="282">
        <v>48990</v>
      </c>
      <c r="G957" s="283" t="s">
        <v>1537</v>
      </c>
      <c r="H957" s="285">
        <v>1520</v>
      </c>
      <c r="I957" s="284">
        <v>983.11</v>
      </c>
      <c r="J957" s="284">
        <v>1494325.71</v>
      </c>
      <c r="K957" s="283" t="s">
        <v>103</v>
      </c>
      <c r="L957" s="287">
        <v>3.1300000000000001E-2</v>
      </c>
    </row>
    <row r="958" spans="1:12" ht="15.75" thickBot="1" x14ac:dyDescent="0.3">
      <c r="A958" s="286" t="s">
        <v>127</v>
      </c>
      <c r="B958" s="281" t="s">
        <v>1359</v>
      </c>
      <c r="C958" s="281" t="s">
        <v>1294</v>
      </c>
      <c r="D958" s="138" t="s">
        <v>1360</v>
      </c>
      <c r="E958" s="281" t="s">
        <v>165</v>
      </c>
      <c r="F958" s="282">
        <v>49933</v>
      </c>
      <c r="G958" s="283" t="s">
        <v>1640</v>
      </c>
      <c r="H958" s="285">
        <v>2025</v>
      </c>
      <c r="I958" s="284">
        <v>965.64</v>
      </c>
      <c r="J958" s="284">
        <v>1955425.51</v>
      </c>
      <c r="K958" s="283" t="s">
        <v>103</v>
      </c>
      <c r="L958" s="287">
        <v>2.6700000000000002E-2</v>
      </c>
    </row>
    <row r="959" spans="1:12" ht="15.75" thickBot="1" x14ac:dyDescent="0.3">
      <c r="A959" s="286" t="s">
        <v>127</v>
      </c>
      <c r="B959" s="281" t="s">
        <v>1359</v>
      </c>
      <c r="C959" s="281" t="s">
        <v>1294</v>
      </c>
      <c r="D959" s="138" t="s">
        <v>1447</v>
      </c>
      <c r="E959" s="281" t="s">
        <v>1514</v>
      </c>
      <c r="F959" s="282">
        <v>48990</v>
      </c>
      <c r="G959" s="283" t="s">
        <v>1537</v>
      </c>
      <c r="H959" s="285">
        <v>1038</v>
      </c>
      <c r="I959" s="284">
        <v>983.11</v>
      </c>
      <c r="J959" s="284">
        <v>1020467.16</v>
      </c>
      <c r="K959" s="283" t="s">
        <v>103</v>
      </c>
      <c r="L959" s="287">
        <v>1.3899999999999999E-2</v>
      </c>
    </row>
    <row r="960" spans="1:12" ht="15.75" thickBot="1" x14ac:dyDescent="0.3">
      <c r="A960" s="286" t="s">
        <v>127</v>
      </c>
      <c r="B960" s="281" t="s">
        <v>1359</v>
      </c>
      <c r="C960" s="281" t="s">
        <v>999</v>
      </c>
      <c r="D960" s="138" t="s">
        <v>1447</v>
      </c>
      <c r="E960" s="281" t="s">
        <v>1515</v>
      </c>
      <c r="F960" s="282">
        <v>48990</v>
      </c>
      <c r="G960" s="283" t="s">
        <v>1537</v>
      </c>
      <c r="H960" s="283">
        <v>552</v>
      </c>
      <c r="I960" s="284">
        <v>983.11</v>
      </c>
      <c r="J960" s="284">
        <v>542676.18000000005</v>
      </c>
      <c r="K960" s="283" t="s">
        <v>103</v>
      </c>
      <c r="L960" s="287">
        <v>1.7100000000000001E-2</v>
      </c>
    </row>
    <row r="961" spans="1:12" ht="15.75" thickBot="1" x14ac:dyDescent="0.3">
      <c r="A961" s="286" t="s">
        <v>127</v>
      </c>
      <c r="B961" s="281" t="s">
        <v>1361</v>
      </c>
      <c r="C961" s="281" t="s">
        <v>1294</v>
      </c>
      <c r="D961" s="138" t="s">
        <v>1362</v>
      </c>
      <c r="E961" s="281" t="s">
        <v>1817</v>
      </c>
      <c r="F961" s="282">
        <v>49140</v>
      </c>
      <c r="G961" s="283" t="s">
        <v>1792</v>
      </c>
      <c r="H961" s="283">
        <v>499</v>
      </c>
      <c r="I961" s="284">
        <v>1002.13</v>
      </c>
      <c r="J961" s="284">
        <v>500063.68</v>
      </c>
      <c r="K961" s="283" t="s">
        <v>103</v>
      </c>
      <c r="L961" s="287">
        <v>6.7999999999999996E-3</v>
      </c>
    </row>
    <row r="962" spans="1:12" ht="15.75" thickBot="1" x14ac:dyDescent="0.3">
      <c r="A962" s="286" t="s">
        <v>127</v>
      </c>
      <c r="B962" s="281" t="s">
        <v>1361</v>
      </c>
      <c r="C962" s="281" t="s">
        <v>999</v>
      </c>
      <c r="D962" s="138" t="s">
        <v>1362</v>
      </c>
      <c r="E962" s="281" t="s">
        <v>1818</v>
      </c>
      <c r="F962" s="282">
        <v>49140</v>
      </c>
      <c r="G962" s="283" t="s">
        <v>1792</v>
      </c>
      <c r="H962" s="283">
        <v>501</v>
      </c>
      <c r="I962" s="284">
        <v>1002.13</v>
      </c>
      <c r="J962" s="284">
        <v>502067.95</v>
      </c>
      <c r="K962" s="283" t="s">
        <v>103</v>
      </c>
      <c r="L962" s="287">
        <v>1.5800000000000002E-2</v>
      </c>
    </row>
    <row r="963" spans="1:12" ht="15.75" thickBot="1" x14ac:dyDescent="0.3">
      <c r="A963" s="286" t="s">
        <v>127</v>
      </c>
      <c r="B963" s="281" t="s">
        <v>1363</v>
      </c>
      <c r="C963" s="281" t="s">
        <v>1294</v>
      </c>
      <c r="D963" s="138" t="s">
        <v>1364</v>
      </c>
      <c r="E963" s="281" t="s">
        <v>165</v>
      </c>
      <c r="F963" s="282">
        <v>49689</v>
      </c>
      <c r="G963" s="283" t="s">
        <v>1667</v>
      </c>
      <c r="H963" s="283">
        <v>350</v>
      </c>
      <c r="I963" s="284">
        <v>1123.5</v>
      </c>
      <c r="J963" s="284">
        <v>393225.66</v>
      </c>
      <c r="K963" s="283" t="s">
        <v>103</v>
      </c>
      <c r="L963" s="287">
        <v>5.4000000000000003E-3</v>
      </c>
    </row>
    <row r="964" spans="1:12" ht="15.75" thickBot="1" x14ac:dyDescent="0.3">
      <c r="A964" s="286" t="s">
        <v>127</v>
      </c>
      <c r="B964" s="281" t="s">
        <v>212</v>
      </c>
      <c r="C964" s="281" t="s">
        <v>920</v>
      </c>
      <c r="D964" s="138" t="s">
        <v>1091</v>
      </c>
      <c r="E964" s="281" t="s">
        <v>1561</v>
      </c>
      <c r="F964" s="282">
        <v>49202</v>
      </c>
      <c r="G964" s="283" t="s">
        <v>1643</v>
      </c>
      <c r="H964" s="285">
        <v>1683</v>
      </c>
      <c r="I964" s="284">
        <v>1087.3800000000001</v>
      </c>
      <c r="J964" s="284">
        <v>1830067.29</v>
      </c>
      <c r="K964" s="283" t="s">
        <v>103</v>
      </c>
      <c r="L964" s="287">
        <v>1.49E-2</v>
      </c>
    </row>
    <row r="965" spans="1:12" ht="15.75" thickBot="1" x14ac:dyDescent="0.3">
      <c r="A965" s="286" t="s">
        <v>127</v>
      </c>
      <c r="B965" s="281" t="s">
        <v>212</v>
      </c>
      <c r="C965" s="281" t="s">
        <v>920</v>
      </c>
      <c r="D965" s="138" t="s">
        <v>325</v>
      </c>
      <c r="E965" s="281" t="s">
        <v>941</v>
      </c>
      <c r="F965" s="282">
        <v>46492</v>
      </c>
      <c r="G965" s="283" t="s">
        <v>1819</v>
      </c>
      <c r="H965" s="283">
        <v>472</v>
      </c>
      <c r="I965" s="284">
        <v>1005.77</v>
      </c>
      <c r="J965" s="284">
        <v>474724.48</v>
      </c>
      <c r="K965" s="283" t="s">
        <v>103</v>
      </c>
      <c r="L965" s="287">
        <v>3.8999999999999998E-3</v>
      </c>
    </row>
    <row r="966" spans="1:12" ht="15.75" thickBot="1" x14ac:dyDescent="0.3">
      <c r="A966" s="286" t="s">
        <v>127</v>
      </c>
      <c r="B966" s="281" t="s">
        <v>212</v>
      </c>
      <c r="C966" s="281" t="s">
        <v>998</v>
      </c>
      <c r="D966" s="138" t="s">
        <v>1091</v>
      </c>
      <c r="E966" s="281" t="s">
        <v>1424</v>
      </c>
      <c r="F966" s="282">
        <v>49202</v>
      </c>
      <c r="G966" s="283" t="s">
        <v>1643</v>
      </c>
      <c r="H966" s="283">
        <v>483</v>
      </c>
      <c r="I966" s="284">
        <v>1087.3800000000001</v>
      </c>
      <c r="J966" s="284">
        <v>525206.48</v>
      </c>
      <c r="K966" s="283" t="s">
        <v>103</v>
      </c>
      <c r="L966" s="287">
        <v>1.0999999999999999E-2</v>
      </c>
    </row>
    <row r="967" spans="1:12" ht="15.75" thickBot="1" x14ac:dyDescent="0.3">
      <c r="A967" s="286" t="s">
        <v>127</v>
      </c>
      <c r="B967" s="281" t="s">
        <v>212</v>
      </c>
      <c r="C967" s="281" t="s">
        <v>100</v>
      </c>
      <c r="D967" s="138" t="s">
        <v>325</v>
      </c>
      <c r="E967" s="281" t="s">
        <v>854</v>
      </c>
      <c r="F967" s="282">
        <v>46492</v>
      </c>
      <c r="G967" s="283" t="s">
        <v>1819</v>
      </c>
      <c r="H967" s="285">
        <v>3222</v>
      </c>
      <c r="I967" s="284">
        <v>1005.77</v>
      </c>
      <c r="J967" s="284">
        <v>3240598.01</v>
      </c>
      <c r="K967" s="283" t="s">
        <v>103</v>
      </c>
      <c r="L967" s="287">
        <v>6.4000000000000003E-3</v>
      </c>
    </row>
    <row r="968" spans="1:12" ht="15.75" thickBot="1" x14ac:dyDescent="0.3">
      <c r="A968" s="286" t="s">
        <v>127</v>
      </c>
      <c r="B968" s="281" t="s">
        <v>212</v>
      </c>
      <c r="C968" s="281" t="s">
        <v>108</v>
      </c>
      <c r="D968" s="138" t="s">
        <v>325</v>
      </c>
      <c r="E968" s="281" t="s">
        <v>705</v>
      </c>
      <c r="F968" s="282">
        <v>46492</v>
      </c>
      <c r="G968" s="283" t="s">
        <v>1819</v>
      </c>
      <c r="H968" s="285">
        <v>3532</v>
      </c>
      <c r="I968" s="284">
        <v>1005.77</v>
      </c>
      <c r="J968" s="284">
        <v>3552387.39</v>
      </c>
      <c r="K968" s="283" t="s">
        <v>103</v>
      </c>
      <c r="L968" s="287">
        <v>1.2800000000000001E-2</v>
      </c>
    </row>
    <row r="969" spans="1:12" ht="15.75" thickBot="1" x14ac:dyDescent="0.3">
      <c r="A969" s="286" t="s">
        <v>127</v>
      </c>
      <c r="B969" s="281" t="s">
        <v>212</v>
      </c>
      <c r="C969" s="281" t="s">
        <v>350</v>
      </c>
      <c r="D969" s="138" t="s">
        <v>325</v>
      </c>
      <c r="E969" s="281" t="s">
        <v>1591</v>
      </c>
      <c r="F969" s="282">
        <v>46492</v>
      </c>
      <c r="G969" s="283" t="s">
        <v>1819</v>
      </c>
      <c r="H969" s="285">
        <v>5268</v>
      </c>
      <c r="I969" s="284">
        <v>1005.77</v>
      </c>
      <c r="J969" s="284">
        <v>5298407.92</v>
      </c>
      <c r="K969" s="283" t="s">
        <v>103</v>
      </c>
      <c r="L969" s="287">
        <v>2.12E-2</v>
      </c>
    </row>
    <row r="970" spans="1:12" ht="15.75" thickBot="1" x14ac:dyDescent="0.3">
      <c r="A970" s="286" t="s">
        <v>127</v>
      </c>
      <c r="B970" s="281" t="s">
        <v>212</v>
      </c>
      <c r="C970" s="281" t="s">
        <v>1064</v>
      </c>
      <c r="D970" s="138" t="s">
        <v>325</v>
      </c>
      <c r="E970" s="281" t="s">
        <v>1406</v>
      </c>
      <c r="F970" s="282">
        <v>46492</v>
      </c>
      <c r="G970" s="283" t="s">
        <v>1819</v>
      </c>
      <c r="H970" s="283">
        <v>277</v>
      </c>
      <c r="I970" s="284">
        <v>1005.77</v>
      </c>
      <c r="J970" s="284">
        <v>278598.90000000002</v>
      </c>
      <c r="K970" s="283" t="s">
        <v>103</v>
      </c>
      <c r="L970" s="287">
        <v>6.6E-3</v>
      </c>
    </row>
    <row r="971" spans="1:12" ht="15.75" thickBot="1" x14ac:dyDescent="0.3">
      <c r="A971" s="286" t="s">
        <v>127</v>
      </c>
      <c r="B971" s="281" t="s">
        <v>212</v>
      </c>
      <c r="C971" s="281" t="s">
        <v>999</v>
      </c>
      <c r="D971" s="138" t="s">
        <v>1091</v>
      </c>
      <c r="E971" s="281" t="s">
        <v>1531</v>
      </c>
      <c r="F971" s="282">
        <v>49202</v>
      </c>
      <c r="G971" s="283" t="s">
        <v>1643</v>
      </c>
      <c r="H971" s="283">
        <v>334</v>
      </c>
      <c r="I971" s="284">
        <v>1087.3800000000001</v>
      </c>
      <c r="J971" s="284">
        <v>363186.26</v>
      </c>
      <c r="K971" s="283" t="s">
        <v>103</v>
      </c>
      <c r="L971" s="287">
        <v>1.14E-2</v>
      </c>
    </row>
    <row r="972" spans="1:12" ht="15.75" thickBot="1" x14ac:dyDescent="0.3">
      <c r="A972" s="286" t="s">
        <v>127</v>
      </c>
      <c r="B972" s="281" t="s">
        <v>478</v>
      </c>
      <c r="C972" s="281" t="s">
        <v>245</v>
      </c>
      <c r="D972" s="138" t="s">
        <v>479</v>
      </c>
      <c r="E972" s="281" t="s">
        <v>660</v>
      </c>
      <c r="F972" s="282">
        <v>52032</v>
      </c>
      <c r="G972" s="283" t="s">
        <v>1669</v>
      </c>
      <c r="H972" s="283">
        <v>550</v>
      </c>
      <c r="I972" s="284">
        <v>1198.03</v>
      </c>
      <c r="J972" s="284">
        <v>658917.86</v>
      </c>
      <c r="K972" s="283" t="s">
        <v>103</v>
      </c>
      <c r="L972" s="287">
        <v>5.3699999999999998E-2</v>
      </c>
    </row>
    <row r="973" spans="1:12" ht="15.75" thickBot="1" x14ac:dyDescent="0.3">
      <c r="A973" s="286" t="s">
        <v>127</v>
      </c>
      <c r="B973" s="281" t="s">
        <v>478</v>
      </c>
      <c r="C973" s="281" t="s">
        <v>920</v>
      </c>
      <c r="D973" s="138" t="s">
        <v>479</v>
      </c>
      <c r="E973" s="281" t="s">
        <v>1670</v>
      </c>
      <c r="F973" s="282">
        <v>52032</v>
      </c>
      <c r="G973" s="283" t="s">
        <v>1669</v>
      </c>
      <c r="H973" s="285">
        <v>1118</v>
      </c>
      <c r="I973" s="284">
        <v>1198.03</v>
      </c>
      <c r="J973" s="284">
        <v>1339400.31</v>
      </c>
      <c r="K973" s="283" t="s">
        <v>103</v>
      </c>
      <c r="L973" s="287">
        <v>1.09E-2</v>
      </c>
    </row>
    <row r="974" spans="1:12" ht="15.75" thickBot="1" x14ac:dyDescent="0.3">
      <c r="A974" s="286" t="s">
        <v>127</v>
      </c>
      <c r="B974" s="281" t="s">
        <v>478</v>
      </c>
      <c r="C974" s="281" t="s">
        <v>998</v>
      </c>
      <c r="D974" s="138" t="s">
        <v>479</v>
      </c>
      <c r="E974" s="281" t="s">
        <v>1425</v>
      </c>
      <c r="F974" s="282">
        <v>52032</v>
      </c>
      <c r="G974" s="283" t="s">
        <v>1669</v>
      </c>
      <c r="H974" s="283">
        <v>319</v>
      </c>
      <c r="I974" s="284">
        <v>1198.03</v>
      </c>
      <c r="J974" s="284">
        <v>382172.36</v>
      </c>
      <c r="K974" s="283" t="s">
        <v>103</v>
      </c>
      <c r="L974" s="287">
        <v>8.0000000000000002E-3</v>
      </c>
    </row>
    <row r="975" spans="1:12" ht="15.75" thickBot="1" x14ac:dyDescent="0.3">
      <c r="A975" s="286" t="s">
        <v>127</v>
      </c>
      <c r="B975" s="281" t="s">
        <v>478</v>
      </c>
      <c r="C975" s="281" t="s">
        <v>999</v>
      </c>
      <c r="D975" s="138" t="s">
        <v>479</v>
      </c>
      <c r="E975" s="281" t="s">
        <v>1671</v>
      </c>
      <c r="F975" s="282">
        <v>52032</v>
      </c>
      <c r="G975" s="283" t="s">
        <v>1669</v>
      </c>
      <c r="H975" s="283">
        <v>213</v>
      </c>
      <c r="I975" s="284">
        <v>1198.03</v>
      </c>
      <c r="J975" s="284">
        <v>255180.92</v>
      </c>
      <c r="K975" s="283" t="s">
        <v>103</v>
      </c>
      <c r="L975" s="287">
        <v>8.0000000000000002E-3</v>
      </c>
    </row>
    <row r="976" spans="1:12" ht="15.75" thickBot="1" x14ac:dyDescent="0.3">
      <c r="A976" s="286" t="s">
        <v>127</v>
      </c>
      <c r="B976" s="281" t="s">
        <v>202</v>
      </c>
      <c r="C976" s="281" t="s">
        <v>453</v>
      </c>
      <c r="D976" s="138" t="s">
        <v>711</v>
      </c>
      <c r="E976" s="281" t="s">
        <v>1194</v>
      </c>
      <c r="F976" s="282">
        <v>46142</v>
      </c>
      <c r="G976" s="283" t="s">
        <v>103</v>
      </c>
      <c r="H976" s="283">
        <v>25</v>
      </c>
      <c r="I976" s="284">
        <v>1396.92</v>
      </c>
      <c r="J976" s="284">
        <v>34923.01</v>
      </c>
      <c r="K976" s="283" t="s">
        <v>103</v>
      </c>
      <c r="L976" s="287">
        <v>8.3000000000000001E-3</v>
      </c>
    </row>
    <row r="977" spans="1:12" ht="15.75" thickBot="1" x14ac:dyDescent="0.3">
      <c r="A977" s="286" t="s">
        <v>127</v>
      </c>
      <c r="B977" s="281" t="s">
        <v>202</v>
      </c>
      <c r="C977" s="281" t="s">
        <v>100</v>
      </c>
      <c r="D977" s="138" t="s">
        <v>711</v>
      </c>
      <c r="E977" s="281" t="s">
        <v>813</v>
      </c>
      <c r="F977" s="282">
        <v>46142</v>
      </c>
      <c r="G977" s="283" t="s">
        <v>103</v>
      </c>
      <c r="H977" s="285">
        <v>1207</v>
      </c>
      <c r="I977" s="284">
        <v>1396.92</v>
      </c>
      <c r="J977" s="284">
        <v>1686082.72</v>
      </c>
      <c r="K977" s="283" t="s">
        <v>103</v>
      </c>
      <c r="L977" s="287">
        <v>3.3999999999999998E-3</v>
      </c>
    </row>
    <row r="978" spans="1:12" ht="15.75" thickBot="1" x14ac:dyDescent="0.3">
      <c r="A978" s="286" t="s">
        <v>127</v>
      </c>
      <c r="B978" s="281" t="s">
        <v>202</v>
      </c>
      <c r="C978" s="281" t="s">
        <v>108</v>
      </c>
      <c r="D978" s="138" t="s">
        <v>711</v>
      </c>
      <c r="E978" s="281" t="s">
        <v>814</v>
      </c>
      <c r="F978" s="282">
        <v>46142</v>
      </c>
      <c r="G978" s="283" t="s">
        <v>103</v>
      </c>
      <c r="H978" s="285">
        <v>1099</v>
      </c>
      <c r="I978" s="284">
        <v>1396.92</v>
      </c>
      <c r="J978" s="284">
        <v>1535215.33</v>
      </c>
      <c r="K978" s="283" t="s">
        <v>103</v>
      </c>
      <c r="L978" s="287">
        <v>5.4999999999999997E-3</v>
      </c>
    </row>
    <row r="979" spans="1:12" ht="15.75" thickBot="1" x14ac:dyDescent="0.3">
      <c r="A979" s="286" t="s">
        <v>127</v>
      </c>
      <c r="B979" s="281" t="s">
        <v>202</v>
      </c>
      <c r="C979" s="281" t="s">
        <v>350</v>
      </c>
      <c r="D979" s="138" t="s">
        <v>711</v>
      </c>
      <c r="E979" s="281" t="s">
        <v>1138</v>
      </c>
      <c r="F979" s="282">
        <v>46142</v>
      </c>
      <c r="G979" s="283" t="s">
        <v>103</v>
      </c>
      <c r="H979" s="285">
        <v>2856</v>
      </c>
      <c r="I979" s="284">
        <v>1396.92</v>
      </c>
      <c r="J979" s="284">
        <v>3989604.19</v>
      </c>
      <c r="K979" s="283" t="s">
        <v>103</v>
      </c>
      <c r="L979" s="287">
        <v>1.5900000000000001E-2</v>
      </c>
    </row>
    <row r="980" spans="1:12" ht="15.75" thickBot="1" x14ac:dyDescent="0.3">
      <c r="A980" s="286" t="s">
        <v>127</v>
      </c>
      <c r="B980" s="281" t="s">
        <v>202</v>
      </c>
      <c r="C980" s="281" t="s">
        <v>999</v>
      </c>
      <c r="D980" s="138" t="s">
        <v>711</v>
      </c>
      <c r="E980" s="281" t="s">
        <v>165</v>
      </c>
      <c r="F980" s="282">
        <v>46142</v>
      </c>
      <c r="G980" s="283" t="s">
        <v>103</v>
      </c>
      <c r="H980" s="283">
        <v>162</v>
      </c>
      <c r="I980" s="284">
        <v>1396.92</v>
      </c>
      <c r="J980" s="284">
        <v>226301.08</v>
      </c>
      <c r="K980" s="283" t="s">
        <v>103</v>
      </c>
      <c r="L980" s="287">
        <v>7.1000000000000004E-3</v>
      </c>
    </row>
    <row r="981" spans="1:12" ht="15.75" thickBot="1" x14ac:dyDescent="0.3">
      <c r="A981" s="286" t="s">
        <v>127</v>
      </c>
      <c r="B981" s="281" t="s">
        <v>416</v>
      </c>
      <c r="C981" s="281" t="s">
        <v>920</v>
      </c>
      <c r="D981" s="138" t="s">
        <v>340</v>
      </c>
      <c r="E981" s="281" t="s">
        <v>942</v>
      </c>
      <c r="F981" s="282">
        <v>47250</v>
      </c>
      <c r="G981" s="283" t="s">
        <v>1820</v>
      </c>
      <c r="H981" s="283">
        <v>360</v>
      </c>
      <c r="I981" s="284">
        <v>997.86</v>
      </c>
      <c r="J981" s="284">
        <v>359228.96</v>
      </c>
      <c r="K981" s="283" t="s">
        <v>103</v>
      </c>
      <c r="L981" s="287">
        <v>2.8999999999999998E-3</v>
      </c>
    </row>
    <row r="982" spans="1:12" ht="15.75" thickBot="1" x14ac:dyDescent="0.3">
      <c r="A982" s="286" t="s">
        <v>127</v>
      </c>
      <c r="B982" s="281" t="s">
        <v>416</v>
      </c>
      <c r="C982" s="281" t="s">
        <v>100</v>
      </c>
      <c r="D982" s="138" t="s">
        <v>340</v>
      </c>
      <c r="E982" s="281" t="s">
        <v>1821</v>
      </c>
      <c r="F982" s="282">
        <v>47250</v>
      </c>
      <c r="G982" s="283" t="s">
        <v>1820</v>
      </c>
      <c r="H982" s="285">
        <v>1552</v>
      </c>
      <c r="I982" s="284">
        <v>997.86</v>
      </c>
      <c r="J982" s="284">
        <v>1548675.95</v>
      </c>
      <c r="K982" s="283" t="s">
        <v>103</v>
      </c>
      <c r="L982" s="287">
        <v>3.0999999999999999E-3</v>
      </c>
    </row>
    <row r="983" spans="1:12" ht="15.75" thickBot="1" x14ac:dyDescent="0.3">
      <c r="A983" s="286" t="s">
        <v>127</v>
      </c>
      <c r="B983" s="281" t="s">
        <v>416</v>
      </c>
      <c r="C983" s="281" t="s">
        <v>108</v>
      </c>
      <c r="D983" s="138" t="s">
        <v>340</v>
      </c>
      <c r="E983" s="281" t="s">
        <v>673</v>
      </c>
      <c r="F983" s="282">
        <v>47250</v>
      </c>
      <c r="G983" s="283" t="s">
        <v>1820</v>
      </c>
      <c r="H983" s="285">
        <v>1646</v>
      </c>
      <c r="I983" s="284">
        <v>997.86</v>
      </c>
      <c r="J983" s="284">
        <v>1642474.63</v>
      </c>
      <c r="K983" s="283" t="s">
        <v>103</v>
      </c>
      <c r="L983" s="287">
        <v>5.8999999999999999E-3</v>
      </c>
    </row>
    <row r="984" spans="1:12" ht="15.75" thickBot="1" x14ac:dyDescent="0.3">
      <c r="A984" s="286" t="s">
        <v>127</v>
      </c>
      <c r="B984" s="281" t="s">
        <v>416</v>
      </c>
      <c r="C984" s="281" t="s">
        <v>108</v>
      </c>
      <c r="D984" s="138" t="s">
        <v>1083</v>
      </c>
      <c r="E984" s="281" t="s">
        <v>586</v>
      </c>
      <c r="F984" s="282">
        <v>48346</v>
      </c>
      <c r="G984" s="283" t="s">
        <v>1672</v>
      </c>
      <c r="H984" s="283">
        <v>73</v>
      </c>
      <c r="I984" s="284">
        <v>999.17</v>
      </c>
      <c r="J984" s="284">
        <v>72939.47</v>
      </c>
      <c r="K984" s="283" t="s">
        <v>103</v>
      </c>
      <c r="L984" s="287">
        <v>2.9999999999999997E-4</v>
      </c>
    </row>
    <row r="985" spans="1:12" ht="15.75" thickBot="1" x14ac:dyDescent="0.3">
      <c r="A985" s="286" t="s">
        <v>127</v>
      </c>
      <c r="B985" s="281" t="s">
        <v>416</v>
      </c>
      <c r="C985" s="281" t="s">
        <v>350</v>
      </c>
      <c r="D985" s="138" t="s">
        <v>340</v>
      </c>
      <c r="E985" s="281" t="s">
        <v>1475</v>
      </c>
      <c r="F985" s="282">
        <v>47250</v>
      </c>
      <c r="G985" s="283" t="s">
        <v>1820</v>
      </c>
      <c r="H985" s="285">
        <v>1006</v>
      </c>
      <c r="I985" s="284">
        <v>997.86</v>
      </c>
      <c r="J985" s="284">
        <v>1003845.37</v>
      </c>
      <c r="K985" s="283" t="s">
        <v>103</v>
      </c>
      <c r="L985" s="287">
        <v>4.0000000000000001E-3</v>
      </c>
    </row>
    <row r="986" spans="1:12" ht="15.75" thickBot="1" x14ac:dyDescent="0.3">
      <c r="A986" s="286" t="s">
        <v>127</v>
      </c>
      <c r="B986" s="281" t="s">
        <v>416</v>
      </c>
      <c r="C986" s="281" t="s">
        <v>350</v>
      </c>
      <c r="D986" s="138" t="s">
        <v>832</v>
      </c>
      <c r="E986" s="281" t="s">
        <v>833</v>
      </c>
      <c r="F986" s="282">
        <v>48527</v>
      </c>
      <c r="G986" s="283" t="s">
        <v>1822</v>
      </c>
      <c r="H986" s="283">
        <v>655</v>
      </c>
      <c r="I986" s="284">
        <v>982.05</v>
      </c>
      <c r="J986" s="284">
        <v>643243.82999999996</v>
      </c>
      <c r="K986" s="283" t="s">
        <v>103</v>
      </c>
      <c r="L986" s="287">
        <v>2.5999999999999999E-3</v>
      </c>
    </row>
    <row r="987" spans="1:12" ht="15.75" thickBot="1" x14ac:dyDescent="0.3">
      <c r="A987" s="286" t="s">
        <v>127</v>
      </c>
      <c r="B987" s="281" t="s">
        <v>416</v>
      </c>
      <c r="C987" s="281" t="s">
        <v>350</v>
      </c>
      <c r="D987" s="138" t="s">
        <v>1083</v>
      </c>
      <c r="E987" s="281" t="s">
        <v>629</v>
      </c>
      <c r="F987" s="282">
        <v>48346</v>
      </c>
      <c r="G987" s="283" t="s">
        <v>1672</v>
      </c>
      <c r="H987" s="283">
        <v>110</v>
      </c>
      <c r="I987" s="284">
        <v>999.17</v>
      </c>
      <c r="J987" s="284">
        <v>109908.8</v>
      </c>
      <c r="K987" s="283" t="s">
        <v>103</v>
      </c>
      <c r="L987" s="287">
        <v>4.0000000000000002E-4</v>
      </c>
    </row>
    <row r="988" spans="1:12" ht="15.75" thickBot="1" x14ac:dyDescent="0.3">
      <c r="A988" s="286" t="s">
        <v>127</v>
      </c>
      <c r="B988" s="281" t="s">
        <v>416</v>
      </c>
      <c r="C988" s="281" t="s">
        <v>1064</v>
      </c>
      <c r="D988" s="138" t="s">
        <v>1083</v>
      </c>
      <c r="E988" s="281" t="s">
        <v>1195</v>
      </c>
      <c r="F988" s="282">
        <v>48346</v>
      </c>
      <c r="G988" s="283" t="s">
        <v>1672</v>
      </c>
      <c r="H988" s="283">
        <v>100</v>
      </c>
      <c r="I988" s="284">
        <v>999.17</v>
      </c>
      <c r="J988" s="284">
        <v>99917.09</v>
      </c>
      <c r="K988" s="283" t="s">
        <v>103</v>
      </c>
      <c r="L988" s="287">
        <v>2.3999999999999998E-3</v>
      </c>
    </row>
    <row r="989" spans="1:12" ht="15.75" thickBot="1" x14ac:dyDescent="0.3">
      <c r="A989" s="286" t="s">
        <v>127</v>
      </c>
      <c r="B989" s="281" t="s">
        <v>1365</v>
      </c>
      <c r="C989" s="281" t="s">
        <v>1294</v>
      </c>
      <c r="D989" s="138" t="s">
        <v>1366</v>
      </c>
      <c r="E989" s="281" t="s">
        <v>165</v>
      </c>
      <c r="F989" s="282">
        <v>48044</v>
      </c>
      <c r="G989" s="283" t="s">
        <v>1617</v>
      </c>
      <c r="H989" s="283">
        <v>250</v>
      </c>
      <c r="I989" s="284">
        <v>1036.33</v>
      </c>
      <c r="J989" s="284">
        <v>259082</v>
      </c>
      <c r="K989" s="283" t="s">
        <v>103</v>
      </c>
      <c r="L989" s="287">
        <v>3.5000000000000001E-3</v>
      </c>
    </row>
    <row r="990" spans="1:12" ht="15.75" thickBot="1" x14ac:dyDescent="0.3">
      <c r="A990" s="286" t="s">
        <v>127</v>
      </c>
      <c r="B990" s="281" t="s">
        <v>1367</v>
      </c>
      <c r="C990" s="281" t="s">
        <v>1294</v>
      </c>
      <c r="D990" s="138" t="s">
        <v>1368</v>
      </c>
      <c r="E990" s="281" t="s">
        <v>165</v>
      </c>
      <c r="F990" s="282">
        <v>52305</v>
      </c>
      <c r="G990" s="283" t="s">
        <v>1582</v>
      </c>
      <c r="H990" s="283">
        <v>375</v>
      </c>
      <c r="I990" s="284">
        <v>1016.96</v>
      </c>
      <c r="J990" s="284">
        <v>381361.61</v>
      </c>
      <c r="K990" s="283" t="s">
        <v>103</v>
      </c>
      <c r="L990" s="287">
        <v>5.1999999999999998E-3</v>
      </c>
    </row>
    <row r="991" spans="1:12" ht="15.75" thickBot="1" x14ac:dyDescent="0.3">
      <c r="A991" s="286" t="s">
        <v>127</v>
      </c>
      <c r="B991" s="281" t="s">
        <v>884</v>
      </c>
      <c r="C991" s="281" t="s">
        <v>245</v>
      </c>
      <c r="D991" s="138" t="s">
        <v>867</v>
      </c>
      <c r="E991" s="281" t="s">
        <v>866</v>
      </c>
      <c r="F991" s="282">
        <v>52671</v>
      </c>
      <c r="G991" s="283" t="s">
        <v>1823</v>
      </c>
      <c r="H991" s="283">
        <v>230</v>
      </c>
      <c r="I991" s="284">
        <v>1032.6400000000001</v>
      </c>
      <c r="J991" s="284">
        <v>237508.34</v>
      </c>
      <c r="K991" s="283" t="s">
        <v>103</v>
      </c>
      <c r="L991" s="287">
        <v>1.9400000000000001E-2</v>
      </c>
    </row>
    <row r="992" spans="1:12" ht="15.75" thickBot="1" x14ac:dyDescent="0.3">
      <c r="A992" s="286" t="s">
        <v>127</v>
      </c>
      <c r="B992" s="281" t="s">
        <v>884</v>
      </c>
      <c r="C992" s="281" t="s">
        <v>920</v>
      </c>
      <c r="D992" s="138" t="s">
        <v>867</v>
      </c>
      <c r="E992" s="281" t="s">
        <v>1427</v>
      </c>
      <c r="F992" s="282">
        <v>52671</v>
      </c>
      <c r="G992" s="283" t="s">
        <v>1823</v>
      </c>
      <c r="H992" s="283">
        <v>621</v>
      </c>
      <c r="I992" s="284">
        <v>1032.6400000000001</v>
      </c>
      <c r="J992" s="284">
        <v>641272.52</v>
      </c>
      <c r="K992" s="283" t="s">
        <v>103</v>
      </c>
      <c r="L992" s="287">
        <v>5.1999999999999998E-3</v>
      </c>
    </row>
    <row r="993" spans="1:12" ht="15.75" thickBot="1" x14ac:dyDescent="0.3">
      <c r="A993" s="286" t="s">
        <v>127</v>
      </c>
      <c r="B993" s="281" t="s">
        <v>884</v>
      </c>
      <c r="C993" s="281" t="s">
        <v>998</v>
      </c>
      <c r="D993" s="138" t="s">
        <v>867</v>
      </c>
      <c r="E993" s="281" t="s">
        <v>1428</v>
      </c>
      <c r="F993" s="282">
        <v>52671</v>
      </c>
      <c r="G993" s="283" t="s">
        <v>1823</v>
      </c>
      <c r="H993" s="283">
        <v>149</v>
      </c>
      <c r="I993" s="284">
        <v>1032.6400000000001</v>
      </c>
      <c r="J993" s="284">
        <v>153864.1</v>
      </c>
      <c r="K993" s="283" t="s">
        <v>103</v>
      </c>
      <c r="L993" s="287">
        <v>3.2000000000000002E-3</v>
      </c>
    </row>
    <row r="994" spans="1:12" ht="15.75" thickBot="1" x14ac:dyDescent="0.3">
      <c r="A994" s="286" t="s">
        <v>127</v>
      </c>
      <c r="B994" s="281" t="s">
        <v>1248</v>
      </c>
      <c r="C994" s="281" t="s">
        <v>920</v>
      </c>
      <c r="D994" s="138" t="s">
        <v>1220</v>
      </c>
      <c r="E994" s="281" t="s">
        <v>1674</v>
      </c>
      <c r="F994" s="282">
        <v>48136</v>
      </c>
      <c r="G994" s="283" t="s">
        <v>1672</v>
      </c>
      <c r="H994" s="285">
        <v>2059</v>
      </c>
      <c r="I994" s="284">
        <v>1108.46</v>
      </c>
      <c r="J994" s="284">
        <v>2282327.96</v>
      </c>
      <c r="K994" s="283" t="s">
        <v>103</v>
      </c>
      <c r="L994" s="287">
        <v>1.8599999999999998E-2</v>
      </c>
    </row>
    <row r="995" spans="1:12" ht="15.75" thickBot="1" x14ac:dyDescent="0.3">
      <c r="A995" s="286" t="s">
        <v>127</v>
      </c>
      <c r="B995" s="281" t="s">
        <v>1248</v>
      </c>
      <c r="C995" s="281" t="s">
        <v>998</v>
      </c>
      <c r="D995" s="138" t="s">
        <v>1220</v>
      </c>
      <c r="E995" s="281" t="s">
        <v>1429</v>
      </c>
      <c r="F995" s="282">
        <v>48136</v>
      </c>
      <c r="G995" s="283" t="s">
        <v>1672</v>
      </c>
      <c r="H995" s="283">
        <v>581</v>
      </c>
      <c r="I995" s="284">
        <v>1108.46</v>
      </c>
      <c r="J995" s="284">
        <v>644017.75</v>
      </c>
      <c r="K995" s="283" t="s">
        <v>103</v>
      </c>
      <c r="L995" s="287">
        <v>1.35E-2</v>
      </c>
    </row>
    <row r="996" spans="1:12" ht="15.75" thickBot="1" x14ac:dyDescent="0.3">
      <c r="A996" s="286" t="s">
        <v>127</v>
      </c>
      <c r="B996" s="281" t="s">
        <v>1248</v>
      </c>
      <c r="C996" s="281" t="s">
        <v>999</v>
      </c>
      <c r="D996" s="138" t="s">
        <v>1220</v>
      </c>
      <c r="E996" s="281" t="s">
        <v>1675</v>
      </c>
      <c r="F996" s="282">
        <v>48136</v>
      </c>
      <c r="G996" s="283" t="s">
        <v>1672</v>
      </c>
      <c r="H996" s="283">
        <v>365</v>
      </c>
      <c r="I996" s="284">
        <v>1108.46</v>
      </c>
      <c r="J996" s="284">
        <v>404589.46</v>
      </c>
      <c r="K996" s="283" t="s">
        <v>103</v>
      </c>
      <c r="L996" s="287">
        <v>1.2699999999999999E-2</v>
      </c>
    </row>
    <row r="997" spans="1:12" ht="15.75" thickBot="1" x14ac:dyDescent="0.3">
      <c r="A997" s="286" t="s">
        <v>127</v>
      </c>
      <c r="B997" s="281" t="s">
        <v>1369</v>
      </c>
      <c r="C997" s="281" t="s">
        <v>1294</v>
      </c>
      <c r="D997" s="138" t="s">
        <v>1370</v>
      </c>
      <c r="E997" s="281" t="s">
        <v>165</v>
      </c>
      <c r="F997" s="282">
        <v>52793</v>
      </c>
      <c r="G997" s="283" t="s">
        <v>1676</v>
      </c>
      <c r="H997" s="285">
        <v>1084</v>
      </c>
      <c r="I997" s="284">
        <v>1013.7</v>
      </c>
      <c r="J997" s="284">
        <v>1098847.21</v>
      </c>
      <c r="K997" s="283" t="s">
        <v>103</v>
      </c>
      <c r="L997" s="287">
        <v>1.4999999999999999E-2</v>
      </c>
    </row>
    <row r="998" spans="1:12" ht="15.75" thickBot="1" x14ac:dyDescent="0.3">
      <c r="A998" s="286" t="s">
        <v>127</v>
      </c>
      <c r="B998" s="281" t="s">
        <v>213</v>
      </c>
      <c r="C998" s="281" t="s">
        <v>245</v>
      </c>
      <c r="D998" s="138" t="s">
        <v>161</v>
      </c>
      <c r="E998" s="281" t="s">
        <v>656</v>
      </c>
      <c r="F998" s="282">
        <v>46645</v>
      </c>
      <c r="G998" s="283" t="s">
        <v>1824</v>
      </c>
      <c r="H998" s="283">
        <v>390</v>
      </c>
      <c r="I998" s="284">
        <v>1254.8800000000001</v>
      </c>
      <c r="J998" s="284">
        <v>489403.74</v>
      </c>
      <c r="K998" s="283" t="s">
        <v>103</v>
      </c>
      <c r="L998" s="287">
        <v>3.9899999999999998E-2</v>
      </c>
    </row>
    <row r="999" spans="1:12" ht="15.75" thickBot="1" x14ac:dyDescent="0.3">
      <c r="A999" s="286" t="s">
        <v>127</v>
      </c>
      <c r="B999" s="281" t="s">
        <v>460</v>
      </c>
      <c r="C999" s="281" t="s">
        <v>354</v>
      </c>
      <c r="D999" s="138" t="s">
        <v>1036</v>
      </c>
      <c r="E999" s="281" t="s">
        <v>165</v>
      </c>
      <c r="F999" s="282">
        <v>47325</v>
      </c>
      <c r="G999" s="283" t="s">
        <v>103</v>
      </c>
      <c r="H999" s="283">
        <v>22</v>
      </c>
      <c r="I999" s="284">
        <v>43.06</v>
      </c>
      <c r="J999" s="284">
        <v>947.23</v>
      </c>
      <c r="K999" s="283" t="s">
        <v>103</v>
      </c>
      <c r="L999" s="287">
        <v>1.6999999999999999E-3</v>
      </c>
    </row>
    <row r="1000" spans="1:12" ht="15.75" thickBot="1" x14ac:dyDescent="0.3">
      <c r="A1000" s="286" t="s">
        <v>127</v>
      </c>
      <c r="B1000" s="281" t="s">
        <v>460</v>
      </c>
      <c r="C1000" s="281" t="s">
        <v>106</v>
      </c>
      <c r="D1000" s="138" t="s">
        <v>1036</v>
      </c>
      <c r="E1000" s="281" t="s">
        <v>165</v>
      </c>
      <c r="F1000" s="282">
        <v>47325</v>
      </c>
      <c r="G1000" s="283" t="s">
        <v>103</v>
      </c>
      <c r="H1000" s="283">
        <v>357</v>
      </c>
      <c r="I1000" s="284">
        <v>44.35</v>
      </c>
      <c r="J1000" s="284">
        <v>15834.12</v>
      </c>
      <c r="K1000" s="283" t="s">
        <v>103</v>
      </c>
      <c r="L1000" s="287">
        <v>2.8400000000000002E-2</v>
      </c>
    </row>
    <row r="1001" spans="1:12" ht="15.75" thickBot="1" x14ac:dyDescent="0.3">
      <c r="A1001" s="286" t="s">
        <v>127</v>
      </c>
      <c r="B1001" s="281" t="s">
        <v>460</v>
      </c>
      <c r="C1001" s="281" t="s">
        <v>998</v>
      </c>
      <c r="D1001" s="138" t="s">
        <v>1036</v>
      </c>
      <c r="E1001" s="281" t="s">
        <v>165</v>
      </c>
      <c r="F1001" s="282">
        <v>47325</v>
      </c>
      <c r="G1001" s="283" t="s">
        <v>103</v>
      </c>
      <c r="H1001" s="283">
        <v>97</v>
      </c>
      <c r="I1001" s="284">
        <v>44.35</v>
      </c>
      <c r="J1001" s="284">
        <v>4302.2700000000004</v>
      </c>
      <c r="K1001" s="283" t="s">
        <v>103</v>
      </c>
      <c r="L1001" s="287">
        <v>1E-4</v>
      </c>
    </row>
    <row r="1002" spans="1:12" ht="15.75" thickBot="1" x14ac:dyDescent="0.3">
      <c r="A1002" s="286" t="s">
        <v>127</v>
      </c>
      <c r="B1002" s="281" t="s">
        <v>460</v>
      </c>
      <c r="C1002" s="281" t="s">
        <v>100</v>
      </c>
      <c r="D1002" s="138" t="s">
        <v>1036</v>
      </c>
      <c r="E1002" s="281" t="s">
        <v>165</v>
      </c>
      <c r="F1002" s="282">
        <v>47325</v>
      </c>
      <c r="G1002" s="283" t="s">
        <v>103</v>
      </c>
      <c r="H1002" s="285">
        <v>2280</v>
      </c>
      <c r="I1002" s="284">
        <v>44.35</v>
      </c>
      <c r="J1002" s="284">
        <v>101125.5</v>
      </c>
      <c r="K1002" s="283" t="s">
        <v>103</v>
      </c>
      <c r="L1002" s="287">
        <v>2.0000000000000001E-4</v>
      </c>
    </row>
    <row r="1003" spans="1:12" ht="15.75" thickBot="1" x14ac:dyDescent="0.3">
      <c r="A1003" s="286" t="s">
        <v>127</v>
      </c>
      <c r="B1003" s="281" t="s">
        <v>460</v>
      </c>
      <c r="C1003" s="281" t="s">
        <v>108</v>
      </c>
      <c r="D1003" s="138" t="s">
        <v>1036</v>
      </c>
      <c r="E1003" s="281" t="s">
        <v>165</v>
      </c>
      <c r="F1003" s="282">
        <v>47325</v>
      </c>
      <c r="G1003" s="283" t="s">
        <v>103</v>
      </c>
      <c r="H1003" s="285">
        <v>2306</v>
      </c>
      <c r="I1003" s="284">
        <v>44.35</v>
      </c>
      <c r="J1003" s="284">
        <v>102278.69</v>
      </c>
      <c r="K1003" s="283" t="s">
        <v>103</v>
      </c>
      <c r="L1003" s="287">
        <v>4.0000000000000002E-4</v>
      </c>
    </row>
    <row r="1004" spans="1:12" ht="15.75" thickBot="1" x14ac:dyDescent="0.3">
      <c r="A1004" s="286" t="s">
        <v>127</v>
      </c>
      <c r="B1004" s="281" t="s">
        <v>460</v>
      </c>
      <c r="C1004" s="281" t="s">
        <v>101</v>
      </c>
      <c r="D1004" s="138" t="s">
        <v>1037</v>
      </c>
      <c r="E1004" s="281" t="s">
        <v>165</v>
      </c>
      <c r="F1004" s="282">
        <v>47325</v>
      </c>
      <c r="G1004" s="283" t="s">
        <v>103</v>
      </c>
      <c r="H1004" s="283">
        <v>725</v>
      </c>
      <c r="I1004" s="284">
        <v>48.59</v>
      </c>
      <c r="J1004" s="284">
        <v>35226.449999999997</v>
      </c>
      <c r="K1004" s="283" t="s">
        <v>103</v>
      </c>
      <c r="L1004" s="287">
        <v>1.1999999999999999E-3</v>
      </c>
    </row>
    <row r="1005" spans="1:12" ht="15.75" thickBot="1" x14ac:dyDescent="0.3">
      <c r="A1005" s="286" t="s">
        <v>127</v>
      </c>
      <c r="B1005" s="281" t="s">
        <v>460</v>
      </c>
      <c r="C1005" s="281" t="s">
        <v>350</v>
      </c>
      <c r="D1005" s="138" t="s">
        <v>1037</v>
      </c>
      <c r="E1005" s="281" t="s">
        <v>165</v>
      </c>
      <c r="F1005" s="282">
        <v>47325</v>
      </c>
      <c r="G1005" s="283" t="s">
        <v>103</v>
      </c>
      <c r="H1005" s="283">
        <v>816</v>
      </c>
      <c r="I1005" s="284">
        <v>50.11</v>
      </c>
      <c r="J1005" s="284">
        <v>40892.980000000003</v>
      </c>
      <c r="K1005" s="283" t="s">
        <v>103</v>
      </c>
      <c r="L1005" s="287">
        <v>2.0000000000000001E-4</v>
      </c>
    </row>
    <row r="1006" spans="1:12" ht="15.75" thickBot="1" x14ac:dyDescent="0.3">
      <c r="A1006" s="286" t="s">
        <v>127</v>
      </c>
      <c r="B1006" s="281" t="s">
        <v>460</v>
      </c>
      <c r="C1006" s="281" t="s">
        <v>350</v>
      </c>
      <c r="D1006" s="138" t="s">
        <v>1036</v>
      </c>
      <c r="E1006" s="281" t="s">
        <v>165</v>
      </c>
      <c r="F1006" s="282">
        <v>47325</v>
      </c>
      <c r="G1006" s="283" t="s">
        <v>103</v>
      </c>
      <c r="H1006" s="283">
        <v>70</v>
      </c>
      <c r="I1006" s="284">
        <v>44.35</v>
      </c>
      <c r="J1006" s="284">
        <v>3104.73</v>
      </c>
      <c r="K1006" s="283" t="s">
        <v>103</v>
      </c>
      <c r="L1006" s="287">
        <v>0</v>
      </c>
    </row>
    <row r="1007" spans="1:12" ht="15.75" thickBot="1" x14ac:dyDescent="0.3">
      <c r="A1007" s="286" t="s">
        <v>127</v>
      </c>
      <c r="B1007" s="281" t="s">
        <v>10</v>
      </c>
      <c r="C1007" s="281" t="s">
        <v>245</v>
      </c>
      <c r="D1007" s="138" t="s">
        <v>274</v>
      </c>
      <c r="E1007" s="281" t="s">
        <v>672</v>
      </c>
      <c r="F1007" s="282">
        <v>48044</v>
      </c>
      <c r="G1007" s="283" t="s">
        <v>1825</v>
      </c>
      <c r="H1007" s="283">
        <v>500</v>
      </c>
      <c r="I1007" s="284">
        <v>1093.79</v>
      </c>
      <c r="J1007" s="284">
        <v>546895.37</v>
      </c>
      <c r="K1007" s="283" t="s">
        <v>103</v>
      </c>
      <c r="L1007" s="287">
        <v>4.4600000000000001E-2</v>
      </c>
    </row>
    <row r="1008" spans="1:12" ht="15.75" thickBot="1" x14ac:dyDescent="0.3">
      <c r="A1008" s="286" t="s">
        <v>127</v>
      </c>
      <c r="B1008" s="281" t="s">
        <v>10</v>
      </c>
      <c r="C1008" s="281" t="s">
        <v>920</v>
      </c>
      <c r="D1008" s="138" t="s">
        <v>274</v>
      </c>
      <c r="E1008" s="281" t="s">
        <v>1677</v>
      </c>
      <c r="F1008" s="282">
        <v>48044</v>
      </c>
      <c r="G1008" s="283" t="s">
        <v>1825</v>
      </c>
      <c r="H1008" s="285">
        <v>3271</v>
      </c>
      <c r="I1008" s="284">
        <v>1093.79</v>
      </c>
      <c r="J1008" s="284">
        <v>3577789.5</v>
      </c>
      <c r="K1008" s="283" t="s">
        <v>103</v>
      </c>
      <c r="L1008" s="287">
        <v>2.9100000000000001E-2</v>
      </c>
    </row>
    <row r="1009" spans="1:12" ht="15.75" thickBot="1" x14ac:dyDescent="0.3">
      <c r="A1009" s="286" t="s">
        <v>127</v>
      </c>
      <c r="B1009" s="281" t="s">
        <v>10</v>
      </c>
      <c r="C1009" s="281" t="s">
        <v>920</v>
      </c>
      <c r="D1009" s="138" t="s">
        <v>9</v>
      </c>
      <c r="E1009" s="281" t="s">
        <v>541</v>
      </c>
      <c r="F1009" s="282">
        <v>46068</v>
      </c>
      <c r="G1009" s="283" t="s">
        <v>1618</v>
      </c>
      <c r="H1009" s="283">
        <v>46</v>
      </c>
      <c r="I1009" s="284">
        <v>5116.08</v>
      </c>
      <c r="J1009" s="284">
        <v>235339.49</v>
      </c>
      <c r="K1009" s="283" t="s">
        <v>103</v>
      </c>
      <c r="L1009" s="287">
        <v>1.9E-3</v>
      </c>
    </row>
    <row r="1010" spans="1:12" ht="15.75" thickBot="1" x14ac:dyDescent="0.3">
      <c r="A1010" s="286" t="s">
        <v>127</v>
      </c>
      <c r="B1010" s="281" t="s">
        <v>10</v>
      </c>
      <c r="C1010" s="281" t="s">
        <v>998</v>
      </c>
      <c r="D1010" s="138" t="s">
        <v>274</v>
      </c>
      <c r="E1010" s="281" t="s">
        <v>1385</v>
      </c>
      <c r="F1010" s="282">
        <v>48044</v>
      </c>
      <c r="G1010" s="283" t="s">
        <v>1825</v>
      </c>
      <c r="H1010" s="283">
        <v>897</v>
      </c>
      <c r="I1010" s="284">
        <v>1093.79</v>
      </c>
      <c r="J1010" s="284">
        <v>981130.29</v>
      </c>
      <c r="K1010" s="283" t="s">
        <v>103</v>
      </c>
      <c r="L1010" s="287">
        <v>2.06E-2</v>
      </c>
    </row>
    <row r="1011" spans="1:12" ht="15.75" thickBot="1" x14ac:dyDescent="0.3">
      <c r="A1011" s="286" t="s">
        <v>127</v>
      </c>
      <c r="B1011" s="281" t="s">
        <v>10</v>
      </c>
      <c r="C1011" s="281" t="s">
        <v>999</v>
      </c>
      <c r="D1011" s="138" t="s">
        <v>274</v>
      </c>
      <c r="E1011" s="281" t="s">
        <v>1678</v>
      </c>
      <c r="F1011" s="282">
        <v>48044</v>
      </c>
      <c r="G1011" s="283" t="s">
        <v>1825</v>
      </c>
      <c r="H1011" s="283">
        <v>438</v>
      </c>
      <c r="I1011" s="284">
        <v>1093.79</v>
      </c>
      <c r="J1011" s="284">
        <v>479080.34</v>
      </c>
      <c r="K1011" s="283" t="s">
        <v>103</v>
      </c>
      <c r="L1011" s="287">
        <v>1.5100000000000001E-2</v>
      </c>
    </row>
    <row r="1012" spans="1:12" ht="15.75" thickBot="1" x14ac:dyDescent="0.3">
      <c r="A1012" s="286" t="s">
        <v>127</v>
      </c>
      <c r="B1012" s="281" t="s">
        <v>1371</v>
      </c>
      <c r="C1012" s="281" t="s">
        <v>1294</v>
      </c>
      <c r="D1012" s="138" t="s">
        <v>1372</v>
      </c>
      <c r="E1012" s="281" t="s">
        <v>165</v>
      </c>
      <c r="F1012" s="282">
        <v>52124</v>
      </c>
      <c r="G1012" s="283" t="s">
        <v>1582</v>
      </c>
      <c r="H1012" s="285">
        <v>664939</v>
      </c>
      <c r="I1012" s="284">
        <v>0.98</v>
      </c>
      <c r="J1012" s="284">
        <v>649258.41</v>
      </c>
      <c r="K1012" s="283" t="s">
        <v>103</v>
      </c>
      <c r="L1012" s="287">
        <v>8.8999999999999999E-3</v>
      </c>
    </row>
    <row r="1013" spans="1:12" ht="15.75" thickBot="1" x14ac:dyDescent="0.3">
      <c r="A1013" s="286" t="s">
        <v>127</v>
      </c>
      <c r="B1013" s="281" t="s">
        <v>1371</v>
      </c>
      <c r="C1013" s="281" t="s">
        <v>1294</v>
      </c>
      <c r="D1013" s="138" t="s">
        <v>1373</v>
      </c>
      <c r="E1013" s="281" t="s">
        <v>165</v>
      </c>
      <c r="F1013" s="282">
        <v>51881</v>
      </c>
      <c r="G1013" s="283" t="s">
        <v>1724</v>
      </c>
      <c r="H1013" s="285">
        <v>2659</v>
      </c>
      <c r="I1013" s="284">
        <v>9.64</v>
      </c>
      <c r="J1013" s="284">
        <v>25644.75</v>
      </c>
      <c r="K1013" s="283" t="s">
        <v>103</v>
      </c>
      <c r="L1013" s="287">
        <v>4.0000000000000002E-4</v>
      </c>
    </row>
    <row r="1014" spans="1:12" ht="15.75" thickBot="1" x14ac:dyDescent="0.3">
      <c r="A1014" s="286" t="s">
        <v>127</v>
      </c>
      <c r="B1014" s="281" t="s">
        <v>480</v>
      </c>
      <c r="C1014" s="281" t="s">
        <v>245</v>
      </c>
      <c r="D1014" s="138" t="s">
        <v>481</v>
      </c>
      <c r="E1014" s="281" t="s">
        <v>672</v>
      </c>
      <c r="F1014" s="282">
        <v>48349</v>
      </c>
      <c r="G1014" s="283" t="s">
        <v>1826</v>
      </c>
      <c r="H1014" s="283">
        <v>500</v>
      </c>
      <c r="I1014" s="284">
        <v>1074.8399999999999</v>
      </c>
      <c r="J1014" s="284">
        <v>537417.86</v>
      </c>
      <c r="K1014" s="283" t="s">
        <v>103</v>
      </c>
      <c r="L1014" s="287">
        <v>4.3799999999999999E-2</v>
      </c>
    </row>
    <row r="1015" spans="1:12" ht="15.75" thickBot="1" x14ac:dyDescent="0.3">
      <c r="A1015" s="286" t="s">
        <v>127</v>
      </c>
      <c r="B1015" s="281" t="s">
        <v>480</v>
      </c>
      <c r="C1015" s="281" t="s">
        <v>1294</v>
      </c>
      <c r="D1015" s="138" t="s">
        <v>1374</v>
      </c>
      <c r="E1015" s="281" t="s">
        <v>165</v>
      </c>
      <c r="F1015" s="282">
        <v>50175</v>
      </c>
      <c r="G1015" s="283" t="s">
        <v>1567</v>
      </c>
      <c r="H1015" s="283">
        <v>225</v>
      </c>
      <c r="I1015" s="284">
        <v>1047.8699999999999</v>
      </c>
      <c r="J1015" s="284">
        <v>235771.47</v>
      </c>
      <c r="K1015" s="283" t="s">
        <v>103</v>
      </c>
      <c r="L1015" s="287">
        <v>3.2000000000000002E-3</v>
      </c>
    </row>
    <row r="1016" spans="1:12" ht="15.75" thickBot="1" x14ac:dyDescent="0.3">
      <c r="A1016" s="286" t="s">
        <v>127</v>
      </c>
      <c r="B1016" s="281" t="s">
        <v>46</v>
      </c>
      <c r="C1016" s="281" t="s">
        <v>245</v>
      </c>
      <c r="D1016" s="138" t="s">
        <v>47</v>
      </c>
      <c r="E1016" s="281" t="s">
        <v>676</v>
      </c>
      <c r="F1016" s="282">
        <v>47192</v>
      </c>
      <c r="G1016" s="283" t="s">
        <v>1827</v>
      </c>
      <c r="H1016" s="283">
        <v>425</v>
      </c>
      <c r="I1016" s="284">
        <v>1296.42</v>
      </c>
      <c r="J1016" s="284">
        <v>550977.28000000003</v>
      </c>
      <c r="K1016" s="283" t="s">
        <v>103</v>
      </c>
      <c r="L1016" s="287">
        <v>4.4900000000000002E-2</v>
      </c>
    </row>
    <row r="1017" spans="1:12" ht="15.75" thickBot="1" x14ac:dyDescent="0.3">
      <c r="A1017" s="286" t="s">
        <v>127</v>
      </c>
      <c r="B1017" s="281" t="s">
        <v>46</v>
      </c>
      <c r="C1017" s="281" t="s">
        <v>920</v>
      </c>
      <c r="D1017" s="138" t="s">
        <v>4</v>
      </c>
      <c r="E1017" s="281" t="s">
        <v>1380</v>
      </c>
      <c r="F1017" s="282">
        <v>46461</v>
      </c>
      <c r="G1017" s="283" t="s">
        <v>1828</v>
      </c>
      <c r="H1017" s="285">
        <v>1707</v>
      </c>
      <c r="I1017" s="284">
        <v>1017.99</v>
      </c>
      <c r="J1017" s="284">
        <v>1737716.23</v>
      </c>
      <c r="K1017" s="283" t="s">
        <v>103</v>
      </c>
      <c r="L1017" s="287">
        <v>1.4200000000000001E-2</v>
      </c>
    </row>
    <row r="1018" spans="1:12" ht="15.75" thickBot="1" x14ac:dyDescent="0.3">
      <c r="A1018" s="286" t="s">
        <v>127</v>
      </c>
      <c r="B1018" s="281" t="s">
        <v>46</v>
      </c>
      <c r="C1018" s="281" t="s">
        <v>920</v>
      </c>
      <c r="D1018" s="138" t="s">
        <v>1216</v>
      </c>
      <c r="E1018" s="281" t="s">
        <v>1430</v>
      </c>
      <c r="F1018" s="282">
        <v>50479</v>
      </c>
      <c r="G1018" s="283" t="s">
        <v>1667</v>
      </c>
      <c r="H1018" s="285">
        <v>1670</v>
      </c>
      <c r="I1018" s="284">
        <v>967.56</v>
      </c>
      <c r="J1018" s="284">
        <v>1615821.54</v>
      </c>
      <c r="K1018" s="283" t="s">
        <v>103</v>
      </c>
      <c r="L1018" s="287">
        <v>1.32E-2</v>
      </c>
    </row>
    <row r="1019" spans="1:12" ht="15.75" thickBot="1" x14ac:dyDescent="0.3">
      <c r="A1019" s="286" t="s">
        <v>127</v>
      </c>
      <c r="B1019" s="281" t="s">
        <v>46</v>
      </c>
      <c r="C1019" s="281" t="s">
        <v>998</v>
      </c>
      <c r="D1019" s="138" t="s">
        <v>1216</v>
      </c>
      <c r="E1019" s="281" t="s">
        <v>1431</v>
      </c>
      <c r="F1019" s="282">
        <v>50479</v>
      </c>
      <c r="G1019" s="283" t="s">
        <v>1667</v>
      </c>
      <c r="H1019" s="283">
        <v>400</v>
      </c>
      <c r="I1019" s="284">
        <v>967.56</v>
      </c>
      <c r="J1019" s="284">
        <v>387023.12</v>
      </c>
      <c r="K1019" s="283" t="s">
        <v>103</v>
      </c>
      <c r="L1019" s="287">
        <v>8.0999999999999996E-3</v>
      </c>
    </row>
    <row r="1020" spans="1:12" ht="15.75" thickBot="1" x14ac:dyDescent="0.3">
      <c r="A1020" s="286" t="s">
        <v>127</v>
      </c>
      <c r="B1020" s="281" t="s">
        <v>46</v>
      </c>
      <c r="C1020" s="281" t="s">
        <v>350</v>
      </c>
      <c r="D1020" s="138" t="s">
        <v>4</v>
      </c>
      <c r="E1020" s="281" t="s">
        <v>1829</v>
      </c>
      <c r="F1020" s="282">
        <v>46461</v>
      </c>
      <c r="G1020" s="283" t="s">
        <v>1828</v>
      </c>
      <c r="H1020" s="285">
        <v>1371</v>
      </c>
      <c r="I1020" s="284">
        <v>1017.99</v>
      </c>
      <c r="J1020" s="284">
        <v>1395670.16</v>
      </c>
      <c r="K1020" s="283" t="s">
        <v>103</v>
      </c>
      <c r="L1020" s="287">
        <v>5.5999999999999999E-3</v>
      </c>
    </row>
    <row r="1021" spans="1:12" ht="15.75" thickBot="1" x14ac:dyDescent="0.3">
      <c r="A1021" s="286" t="s">
        <v>127</v>
      </c>
      <c r="B1021" s="281" t="s">
        <v>214</v>
      </c>
      <c r="C1021" s="281" t="s">
        <v>354</v>
      </c>
      <c r="D1021" s="138" t="s">
        <v>215</v>
      </c>
      <c r="E1021" s="281" t="s">
        <v>523</v>
      </c>
      <c r="F1021" s="282">
        <v>47572</v>
      </c>
      <c r="G1021" s="283" t="s">
        <v>103</v>
      </c>
      <c r="H1021" s="283">
        <v>2</v>
      </c>
      <c r="I1021" s="284">
        <v>260.43</v>
      </c>
      <c r="J1021" s="284">
        <v>520.86</v>
      </c>
      <c r="K1021" s="283" t="s">
        <v>103</v>
      </c>
      <c r="L1021" s="287">
        <v>8.9999999999999998E-4</v>
      </c>
    </row>
    <row r="1022" spans="1:12" ht="15.75" thickBot="1" x14ac:dyDescent="0.3">
      <c r="A1022" s="286" t="s">
        <v>127</v>
      </c>
      <c r="B1022" s="281" t="s">
        <v>214</v>
      </c>
      <c r="C1022" s="281" t="s">
        <v>920</v>
      </c>
      <c r="D1022" s="138" t="s">
        <v>215</v>
      </c>
      <c r="E1022" s="281" t="s">
        <v>943</v>
      </c>
      <c r="F1022" s="282">
        <v>47572</v>
      </c>
      <c r="G1022" s="283" t="s">
        <v>103</v>
      </c>
      <c r="H1022" s="283">
        <v>18</v>
      </c>
      <c r="I1022" s="284">
        <v>260.43</v>
      </c>
      <c r="J1022" s="284">
        <v>4687.78</v>
      </c>
      <c r="K1022" s="283" t="s">
        <v>103</v>
      </c>
      <c r="L1022" s="287">
        <v>0</v>
      </c>
    </row>
    <row r="1023" spans="1:12" ht="15.75" thickBot="1" x14ac:dyDescent="0.3">
      <c r="A1023" s="286" t="s">
        <v>127</v>
      </c>
      <c r="B1023" s="281" t="s">
        <v>214</v>
      </c>
      <c r="C1023" s="281" t="s">
        <v>998</v>
      </c>
      <c r="D1023" s="138" t="s">
        <v>215</v>
      </c>
      <c r="E1023" s="281" t="s">
        <v>165</v>
      </c>
      <c r="F1023" s="282">
        <v>47572</v>
      </c>
      <c r="G1023" s="283" t="s">
        <v>103</v>
      </c>
      <c r="H1023" s="283">
        <v>6</v>
      </c>
      <c r="I1023" s="284">
        <v>260.43</v>
      </c>
      <c r="J1023" s="284">
        <v>1562.59</v>
      </c>
      <c r="K1023" s="283" t="s">
        <v>103</v>
      </c>
      <c r="L1023" s="287">
        <v>0</v>
      </c>
    </row>
    <row r="1024" spans="1:12" ht="15.75" thickBot="1" x14ac:dyDescent="0.3">
      <c r="A1024" s="286" t="s">
        <v>127</v>
      </c>
      <c r="B1024" s="281" t="s">
        <v>214</v>
      </c>
      <c r="C1024" s="281" t="s">
        <v>100</v>
      </c>
      <c r="D1024" s="138" t="s">
        <v>215</v>
      </c>
      <c r="E1024" s="281" t="s">
        <v>518</v>
      </c>
      <c r="F1024" s="282">
        <v>47572</v>
      </c>
      <c r="G1024" s="283" t="s">
        <v>103</v>
      </c>
      <c r="H1024" s="283">
        <v>70</v>
      </c>
      <c r="I1024" s="284">
        <v>260.43</v>
      </c>
      <c r="J1024" s="284">
        <v>18230.27</v>
      </c>
      <c r="K1024" s="283" t="s">
        <v>103</v>
      </c>
      <c r="L1024" s="287">
        <v>0</v>
      </c>
    </row>
    <row r="1025" spans="1:12" ht="15.75" thickBot="1" x14ac:dyDescent="0.3">
      <c r="A1025" s="286" t="s">
        <v>127</v>
      </c>
      <c r="B1025" s="281" t="s">
        <v>214</v>
      </c>
      <c r="C1025" s="281" t="s">
        <v>108</v>
      </c>
      <c r="D1025" s="138" t="s">
        <v>215</v>
      </c>
      <c r="E1025" s="281" t="s">
        <v>620</v>
      </c>
      <c r="F1025" s="282">
        <v>47572</v>
      </c>
      <c r="G1025" s="283" t="s">
        <v>103</v>
      </c>
      <c r="H1025" s="283">
        <v>74</v>
      </c>
      <c r="I1025" s="284">
        <v>260.43</v>
      </c>
      <c r="J1025" s="284">
        <v>19272</v>
      </c>
      <c r="K1025" s="283" t="s">
        <v>103</v>
      </c>
      <c r="L1025" s="287">
        <v>1E-4</v>
      </c>
    </row>
    <row r="1026" spans="1:12" ht="15.75" thickBot="1" x14ac:dyDescent="0.3">
      <c r="A1026" s="286" t="s">
        <v>127</v>
      </c>
      <c r="B1026" s="281" t="s">
        <v>214</v>
      </c>
      <c r="C1026" s="281" t="s">
        <v>999</v>
      </c>
      <c r="D1026" s="138" t="s">
        <v>215</v>
      </c>
      <c r="E1026" s="281" t="s">
        <v>165</v>
      </c>
      <c r="F1026" s="282">
        <v>47572</v>
      </c>
      <c r="G1026" s="283" t="s">
        <v>103</v>
      </c>
      <c r="H1026" s="283">
        <v>6</v>
      </c>
      <c r="I1026" s="284">
        <v>260.43</v>
      </c>
      <c r="J1026" s="284">
        <v>1562.59</v>
      </c>
      <c r="K1026" s="283" t="s">
        <v>103</v>
      </c>
      <c r="L1026" s="287">
        <v>0</v>
      </c>
    </row>
    <row r="1027" spans="1:12" ht="15.75" thickBot="1" x14ac:dyDescent="0.3">
      <c r="A1027" s="286" t="s">
        <v>127</v>
      </c>
      <c r="B1027" s="281" t="s">
        <v>232</v>
      </c>
      <c r="C1027" s="281" t="s">
        <v>453</v>
      </c>
      <c r="D1027" s="138" t="s">
        <v>238</v>
      </c>
      <c r="E1027" s="281" t="s">
        <v>1195</v>
      </c>
      <c r="F1027" s="282">
        <v>47030</v>
      </c>
      <c r="G1027" s="283" t="s">
        <v>1727</v>
      </c>
      <c r="H1027" s="283">
        <v>100</v>
      </c>
      <c r="I1027" s="284">
        <v>1013.88</v>
      </c>
      <c r="J1027" s="284">
        <v>101388.31</v>
      </c>
      <c r="K1027" s="283" t="s">
        <v>103</v>
      </c>
      <c r="L1027" s="287">
        <v>2.4E-2</v>
      </c>
    </row>
    <row r="1028" spans="1:12" ht="15.75" thickBot="1" x14ac:dyDescent="0.3">
      <c r="A1028" s="286" t="s">
        <v>127</v>
      </c>
      <c r="B1028" s="281" t="s">
        <v>232</v>
      </c>
      <c r="C1028" s="281" t="s">
        <v>920</v>
      </c>
      <c r="D1028" s="138" t="s">
        <v>326</v>
      </c>
      <c r="E1028" s="281" t="s">
        <v>1843</v>
      </c>
      <c r="F1028" s="282">
        <v>47253</v>
      </c>
      <c r="G1028" s="283" t="s">
        <v>103</v>
      </c>
      <c r="H1028" s="285">
        <v>3630</v>
      </c>
      <c r="I1028" s="284">
        <v>1068.3499999999999</v>
      </c>
      <c r="J1028" s="284">
        <v>3878100.09</v>
      </c>
      <c r="K1028" s="283" t="s">
        <v>103</v>
      </c>
      <c r="L1028" s="287">
        <v>3.1600000000000003E-2</v>
      </c>
    </row>
    <row r="1029" spans="1:12" ht="15.75" thickBot="1" x14ac:dyDescent="0.3">
      <c r="A1029" s="286" t="s">
        <v>127</v>
      </c>
      <c r="B1029" s="281" t="s">
        <v>232</v>
      </c>
      <c r="C1029" s="281" t="s">
        <v>998</v>
      </c>
      <c r="D1029" s="138" t="s">
        <v>326</v>
      </c>
      <c r="E1029" s="281" t="s">
        <v>1432</v>
      </c>
      <c r="F1029" s="282">
        <v>47253</v>
      </c>
      <c r="G1029" s="283" t="s">
        <v>103</v>
      </c>
      <c r="H1029" s="283">
        <v>870</v>
      </c>
      <c r="I1029" s="284">
        <v>1068.3499999999999</v>
      </c>
      <c r="J1029" s="284">
        <v>929462</v>
      </c>
      <c r="K1029" s="283" t="s">
        <v>103</v>
      </c>
      <c r="L1029" s="287">
        <v>1.95E-2</v>
      </c>
    </row>
    <row r="1030" spans="1:12" ht="15.75" thickBot="1" x14ac:dyDescent="0.3">
      <c r="A1030" s="286" t="s">
        <v>127</v>
      </c>
      <c r="B1030" s="281" t="s">
        <v>232</v>
      </c>
      <c r="C1030" s="281" t="s">
        <v>100</v>
      </c>
      <c r="D1030" s="138" t="s">
        <v>238</v>
      </c>
      <c r="E1030" s="281" t="s">
        <v>1433</v>
      </c>
      <c r="F1030" s="282">
        <v>47030</v>
      </c>
      <c r="G1030" s="283" t="s">
        <v>1727</v>
      </c>
      <c r="H1030" s="285">
        <v>5387</v>
      </c>
      <c r="I1030" s="284">
        <v>1013.88</v>
      </c>
      <c r="J1030" s="284">
        <v>5461788.4000000004</v>
      </c>
      <c r="K1030" s="283" t="s">
        <v>103</v>
      </c>
      <c r="L1030" s="287">
        <v>1.09E-2</v>
      </c>
    </row>
    <row r="1031" spans="1:12" ht="15.75" thickBot="1" x14ac:dyDescent="0.3">
      <c r="A1031" s="286" t="s">
        <v>127</v>
      </c>
      <c r="B1031" s="281" t="s">
        <v>232</v>
      </c>
      <c r="C1031" s="281" t="s">
        <v>108</v>
      </c>
      <c r="D1031" s="138" t="s">
        <v>238</v>
      </c>
      <c r="E1031" s="281" t="s">
        <v>896</v>
      </c>
      <c r="F1031" s="282">
        <v>47030</v>
      </c>
      <c r="G1031" s="283" t="s">
        <v>1727</v>
      </c>
      <c r="H1031" s="285">
        <v>3306</v>
      </c>
      <c r="I1031" s="284">
        <v>1013.88</v>
      </c>
      <c r="J1031" s="284">
        <v>3351897.61</v>
      </c>
      <c r="K1031" s="283" t="s">
        <v>103</v>
      </c>
      <c r="L1031" s="287">
        <v>1.21E-2</v>
      </c>
    </row>
    <row r="1032" spans="1:12" ht="15.75" thickBot="1" x14ac:dyDescent="0.3">
      <c r="A1032" s="286" t="s">
        <v>127</v>
      </c>
      <c r="B1032" s="281" t="s">
        <v>232</v>
      </c>
      <c r="C1032" s="281" t="s">
        <v>1064</v>
      </c>
      <c r="D1032" s="138" t="s">
        <v>238</v>
      </c>
      <c r="E1032" s="281" t="s">
        <v>1196</v>
      </c>
      <c r="F1032" s="282">
        <v>47030</v>
      </c>
      <c r="G1032" s="283" t="s">
        <v>1727</v>
      </c>
      <c r="H1032" s="285">
        <v>1773</v>
      </c>
      <c r="I1032" s="284">
        <v>1013.88</v>
      </c>
      <c r="J1032" s="284">
        <v>1797614.78</v>
      </c>
      <c r="K1032" s="283" t="s">
        <v>103</v>
      </c>
      <c r="L1032" s="287">
        <v>4.2700000000000002E-2</v>
      </c>
    </row>
    <row r="1033" spans="1:12" ht="15.75" thickBot="1" x14ac:dyDescent="0.3">
      <c r="A1033" s="286" t="s">
        <v>127</v>
      </c>
      <c r="B1033" s="281" t="s">
        <v>492</v>
      </c>
      <c r="C1033" s="281" t="s">
        <v>920</v>
      </c>
      <c r="D1033" s="138" t="s">
        <v>821</v>
      </c>
      <c r="E1033" s="281" t="s">
        <v>944</v>
      </c>
      <c r="F1033" s="282">
        <v>47157</v>
      </c>
      <c r="G1033" s="283" t="s">
        <v>1830</v>
      </c>
      <c r="H1033" s="283">
        <v>703</v>
      </c>
      <c r="I1033" s="284">
        <v>1038.28</v>
      </c>
      <c r="J1033" s="284">
        <v>729911.9</v>
      </c>
      <c r="K1033" s="283" t="s">
        <v>103</v>
      </c>
      <c r="L1033" s="287">
        <v>5.8999999999999999E-3</v>
      </c>
    </row>
    <row r="1034" spans="1:12" ht="15.75" thickBot="1" x14ac:dyDescent="0.3">
      <c r="A1034" s="286" t="s">
        <v>127</v>
      </c>
      <c r="B1034" s="281" t="s">
        <v>492</v>
      </c>
      <c r="C1034" s="281" t="s">
        <v>100</v>
      </c>
      <c r="D1034" s="138" t="s">
        <v>821</v>
      </c>
      <c r="E1034" s="281" t="s">
        <v>1831</v>
      </c>
      <c r="F1034" s="282">
        <v>47157</v>
      </c>
      <c r="G1034" s="283" t="s">
        <v>1830</v>
      </c>
      <c r="H1034" s="285">
        <v>1880</v>
      </c>
      <c r="I1034" s="284">
        <v>1038.28</v>
      </c>
      <c r="J1034" s="284">
        <v>1951969.23</v>
      </c>
      <c r="K1034" s="283" t="s">
        <v>103</v>
      </c>
      <c r="L1034" s="287">
        <v>3.8999999999999998E-3</v>
      </c>
    </row>
    <row r="1035" spans="1:12" ht="15.75" thickBot="1" x14ac:dyDescent="0.3">
      <c r="A1035" s="286" t="s">
        <v>127</v>
      </c>
      <c r="B1035" s="281" t="s">
        <v>492</v>
      </c>
      <c r="C1035" s="281" t="s">
        <v>108</v>
      </c>
      <c r="D1035" s="138" t="s">
        <v>821</v>
      </c>
      <c r="E1035" s="281" t="s">
        <v>822</v>
      </c>
      <c r="F1035" s="282">
        <v>47157</v>
      </c>
      <c r="G1035" s="283" t="s">
        <v>1830</v>
      </c>
      <c r="H1035" s="285">
        <v>2406</v>
      </c>
      <c r="I1035" s="284">
        <v>1038.28</v>
      </c>
      <c r="J1035" s="284">
        <v>2498105.2999999998</v>
      </c>
      <c r="K1035" s="283" t="s">
        <v>103</v>
      </c>
      <c r="L1035" s="287">
        <v>8.9999999999999993E-3</v>
      </c>
    </row>
    <row r="1036" spans="1:12" ht="15.75" thickBot="1" x14ac:dyDescent="0.3">
      <c r="A1036" s="286" t="s">
        <v>127</v>
      </c>
      <c r="B1036" s="281" t="s">
        <v>492</v>
      </c>
      <c r="C1036" s="281" t="s">
        <v>1064</v>
      </c>
      <c r="D1036" s="138" t="s">
        <v>821</v>
      </c>
      <c r="E1036" s="281" t="s">
        <v>609</v>
      </c>
      <c r="F1036" s="282">
        <v>47157</v>
      </c>
      <c r="G1036" s="283" t="s">
        <v>1830</v>
      </c>
      <c r="H1036" s="283">
        <v>83</v>
      </c>
      <c r="I1036" s="284">
        <v>1038.28</v>
      </c>
      <c r="J1036" s="284">
        <v>86177.36</v>
      </c>
      <c r="K1036" s="283" t="s">
        <v>103</v>
      </c>
      <c r="L1036" s="287">
        <v>2E-3</v>
      </c>
    </row>
    <row r="1037" spans="1:12" ht="15.75" thickBot="1" x14ac:dyDescent="0.3">
      <c r="A1037" s="286" t="s">
        <v>235</v>
      </c>
      <c r="B1037" s="281" t="s">
        <v>236</v>
      </c>
      <c r="C1037" s="281" t="s">
        <v>920</v>
      </c>
      <c r="D1037" s="138" t="s">
        <v>305</v>
      </c>
      <c r="E1037" s="281" t="s">
        <v>165</v>
      </c>
      <c r="F1037" s="282">
        <v>47379</v>
      </c>
      <c r="G1037" s="283" t="s">
        <v>103</v>
      </c>
      <c r="H1037" s="283">
        <v>531</v>
      </c>
      <c r="I1037" s="284">
        <v>949.65</v>
      </c>
      <c r="J1037" s="284">
        <v>504262.38</v>
      </c>
      <c r="K1037" s="283" t="s">
        <v>103</v>
      </c>
      <c r="L1037" s="287">
        <v>4.1000000000000003E-3</v>
      </c>
    </row>
    <row r="1038" spans="1:12" ht="15.75" thickBot="1" x14ac:dyDescent="0.3">
      <c r="A1038" s="286" t="s">
        <v>235</v>
      </c>
      <c r="B1038" s="281" t="s">
        <v>236</v>
      </c>
      <c r="C1038" s="281" t="s">
        <v>999</v>
      </c>
      <c r="D1038" s="138" t="s">
        <v>305</v>
      </c>
      <c r="E1038" s="281" t="s">
        <v>165</v>
      </c>
      <c r="F1038" s="282">
        <v>47379</v>
      </c>
      <c r="G1038" s="283" t="s">
        <v>103</v>
      </c>
      <c r="H1038" s="283">
        <v>214</v>
      </c>
      <c r="I1038" s="284">
        <v>949.65</v>
      </c>
      <c r="J1038" s="284">
        <v>203224.39</v>
      </c>
      <c r="K1038" s="283" t="s">
        <v>103</v>
      </c>
      <c r="L1038" s="287">
        <v>6.4000000000000003E-3</v>
      </c>
    </row>
    <row r="1039" spans="1:12" ht="15.75" thickBot="1" x14ac:dyDescent="0.3">
      <c r="A1039" s="286" t="s">
        <v>235</v>
      </c>
      <c r="B1039" s="281" t="s">
        <v>265</v>
      </c>
      <c r="C1039" s="281" t="s">
        <v>453</v>
      </c>
      <c r="D1039" s="138" t="s">
        <v>426</v>
      </c>
      <c r="E1039" s="281" t="s">
        <v>165</v>
      </c>
      <c r="F1039" s="282">
        <v>46196</v>
      </c>
      <c r="G1039" s="283" t="s">
        <v>103</v>
      </c>
      <c r="H1039" s="283">
        <v>82</v>
      </c>
      <c r="I1039" s="284">
        <v>430.73</v>
      </c>
      <c r="J1039" s="284">
        <v>35319.79</v>
      </c>
      <c r="K1039" s="283" t="s">
        <v>103</v>
      </c>
      <c r="L1039" s="287">
        <v>8.3000000000000001E-3</v>
      </c>
    </row>
    <row r="1040" spans="1:12" ht="15.75" thickBot="1" x14ac:dyDescent="0.3">
      <c r="A1040" s="286" t="s">
        <v>235</v>
      </c>
      <c r="B1040" s="281" t="s">
        <v>265</v>
      </c>
      <c r="C1040" s="281" t="s">
        <v>453</v>
      </c>
      <c r="D1040" s="138" t="s">
        <v>945</v>
      </c>
      <c r="E1040" s="281" t="s">
        <v>610</v>
      </c>
      <c r="F1040" s="282">
        <v>46001</v>
      </c>
      <c r="G1040" s="283" t="s">
        <v>103</v>
      </c>
      <c r="H1040" s="283">
        <v>52</v>
      </c>
      <c r="I1040" s="284">
        <v>337.28</v>
      </c>
      <c r="J1040" s="284">
        <v>17538.8</v>
      </c>
      <c r="K1040" s="283" t="s">
        <v>103</v>
      </c>
      <c r="L1040" s="287">
        <v>4.1000000000000003E-3</v>
      </c>
    </row>
    <row r="1041" spans="1:12" ht="15.75" thickBot="1" x14ac:dyDescent="0.3">
      <c r="A1041" s="286" t="s">
        <v>235</v>
      </c>
      <c r="B1041" s="281" t="s">
        <v>265</v>
      </c>
      <c r="C1041" s="281" t="s">
        <v>920</v>
      </c>
      <c r="D1041" s="138" t="s">
        <v>426</v>
      </c>
      <c r="E1041" s="281" t="s">
        <v>165</v>
      </c>
      <c r="F1041" s="282">
        <v>46196</v>
      </c>
      <c r="G1041" s="283" t="s">
        <v>103</v>
      </c>
      <c r="H1041" s="283">
        <v>911</v>
      </c>
      <c r="I1041" s="284">
        <v>430.49</v>
      </c>
      <c r="J1041" s="284">
        <v>392173.66</v>
      </c>
      <c r="K1041" s="283" t="s">
        <v>103</v>
      </c>
      <c r="L1041" s="287">
        <v>3.2000000000000002E-3</v>
      </c>
    </row>
    <row r="1042" spans="1:12" ht="15.75" thickBot="1" x14ac:dyDescent="0.3">
      <c r="A1042" s="286" t="s">
        <v>235</v>
      </c>
      <c r="B1042" s="281" t="s">
        <v>265</v>
      </c>
      <c r="C1042" s="281" t="s">
        <v>920</v>
      </c>
      <c r="D1042" s="138" t="s">
        <v>945</v>
      </c>
      <c r="E1042" s="281" t="s">
        <v>946</v>
      </c>
      <c r="F1042" s="282">
        <v>46001</v>
      </c>
      <c r="G1042" s="283" t="s">
        <v>103</v>
      </c>
      <c r="H1042" s="283">
        <v>287</v>
      </c>
      <c r="I1042" s="284">
        <v>336.88</v>
      </c>
      <c r="J1042" s="284">
        <v>96684.53</v>
      </c>
      <c r="K1042" s="283" t="s">
        <v>103</v>
      </c>
      <c r="L1042" s="287">
        <v>8.0000000000000004E-4</v>
      </c>
    </row>
    <row r="1043" spans="1:12" ht="15.75" thickBot="1" x14ac:dyDescent="0.3">
      <c r="A1043" s="286" t="s">
        <v>235</v>
      </c>
      <c r="B1043" s="281" t="s">
        <v>265</v>
      </c>
      <c r="C1043" s="281" t="s">
        <v>998</v>
      </c>
      <c r="D1043" s="138" t="s">
        <v>426</v>
      </c>
      <c r="E1043" s="281" t="s">
        <v>165</v>
      </c>
      <c r="F1043" s="282">
        <v>46196</v>
      </c>
      <c r="G1043" s="283" t="s">
        <v>103</v>
      </c>
      <c r="H1043" s="283">
        <v>272</v>
      </c>
      <c r="I1043" s="284">
        <v>430.49</v>
      </c>
      <c r="J1043" s="284">
        <v>117092.47</v>
      </c>
      <c r="K1043" s="283" t="s">
        <v>103</v>
      </c>
      <c r="L1043" s="287">
        <v>2.5000000000000001E-3</v>
      </c>
    </row>
    <row r="1044" spans="1:12" ht="15.75" thickBot="1" x14ac:dyDescent="0.3">
      <c r="A1044" s="286" t="s">
        <v>235</v>
      </c>
      <c r="B1044" s="281" t="s">
        <v>265</v>
      </c>
      <c r="C1044" s="281" t="s">
        <v>350</v>
      </c>
      <c r="D1044" s="138" t="s">
        <v>426</v>
      </c>
      <c r="E1044" s="281" t="s">
        <v>165</v>
      </c>
      <c r="F1044" s="282">
        <v>46196</v>
      </c>
      <c r="G1044" s="283" t="s">
        <v>103</v>
      </c>
      <c r="H1044" s="285">
        <v>5344</v>
      </c>
      <c r="I1044" s="284">
        <v>430.49</v>
      </c>
      <c r="J1044" s="284">
        <v>2300522.56</v>
      </c>
      <c r="K1044" s="283" t="s">
        <v>103</v>
      </c>
      <c r="L1044" s="287">
        <v>9.1999999999999998E-3</v>
      </c>
    </row>
    <row r="1045" spans="1:12" ht="15.75" thickBot="1" x14ac:dyDescent="0.3">
      <c r="A1045" s="286" t="s">
        <v>235</v>
      </c>
      <c r="B1045" s="281" t="s">
        <v>265</v>
      </c>
      <c r="C1045" s="281" t="s">
        <v>350</v>
      </c>
      <c r="D1045" s="138" t="s">
        <v>945</v>
      </c>
      <c r="E1045" s="281" t="s">
        <v>947</v>
      </c>
      <c r="F1045" s="282">
        <v>46001</v>
      </c>
      <c r="G1045" s="283" t="s">
        <v>103</v>
      </c>
      <c r="H1045" s="285">
        <v>3482</v>
      </c>
      <c r="I1045" s="284">
        <v>336.88</v>
      </c>
      <c r="J1045" s="284">
        <v>1173015.8600000001</v>
      </c>
      <c r="K1045" s="283" t="s">
        <v>103</v>
      </c>
      <c r="L1045" s="287">
        <v>4.7000000000000002E-3</v>
      </c>
    </row>
    <row r="1046" spans="1:12" ht="15.75" thickBot="1" x14ac:dyDescent="0.3">
      <c r="A1046" s="286" t="s">
        <v>235</v>
      </c>
      <c r="B1046" s="281" t="s">
        <v>265</v>
      </c>
      <c r="C1046" s="281" t="s">
        <v>999</v>
      </c>
      <c r="D1046" s="138" t="s">
        <v>426</v>
      </c>
      <c r="E1046" s="281" t="s">
        <v>165</v>
      </c>
      <c r="F1046" s="282">
        <v>46196</v>
      </c>
      <c r="G1046" s="283" t="s">
        <v>103</v>
      </c>
      <c r="H1046" s="283">
        <v>193</v>
      </c>
      <c r="I1046" s="284">
        <v>430.49</v>
      </c>
      <c r="J1046" s="284">
        <v>83083.990000000005</v>
      </c>
      <c r="K1046" s="283" t="s">
        <v>103</v>
      </c>
      <c r="L1046" s="287">
        <v>2.5999999999999999E-3</v>
      </c>
    </row>
    <row r="1047" spans="1:12" ht="15.75" thickBot="1" x14ac:dyDescent="0.3">
      <c r="A1047" s="286" t="s">
        <v>235</v>
      </c>
      <c r="B1047" s="281" t="s">
        <v>265</v>
      </c>
      <c r="C1047" s="281" t="s">
        <v>999</v>
      </c>
      <c r="D1047" s="138" t="s">
        <v>945</v>
      </c>
      <c r="E1047" s="281" t="s">
        <v>165</v>
      </c>
      <c r="F1047" s="282">
        <v>46001</v>
      </c>
      <c r="G1047" s="283" t="s">
        <v>103</v>
      </c>
      <c r="H1047" s="283">
        <v>62</v>
      </c>
      <c r="I1047" s="284">
        <v>336.88</v>
      </c>
      <c r="J1047" s="284">
        <v>20886.55</v>
      </c>
      <c r="K1047" s="283" t="s">
        <v>103</v>
      </c>
      <c r="L1047" s="287">
        <v>6.9999999999999999E-4</v>
      </c>
    </row>
    <row r="1048" spans="1:12" ht="15.75" thickBot="1" x14ac:dyDescent="0.3">
      <c r="A1048" s="286" t="s">
        <v>235</v>
      </c>
      <c r="B1048" s="281" t="s">
        <v>703</v>
      </c>
      <c r="C1048" s="281" t="s">
        <v>453</v>
      </c>
      <c r="D1048" s="138" t="s">
        <v>425</v>
      </c>
      <c r="E1048" s="281" t="s">
        <v>1197</v>
      </c>
      <c r="F1048" s="282">
        <v>46658</v>
      </c>
      <c r="G1048" s="283" t="s">
        <v>103</v>
      </c>
      <c r="H1048" s="283">
        <v>61</v>
      </c>
      <c r="I1048" s="284">
        <v>634.73</v>
      </c>
      <c r="J1048" s="284">
        <v>38718.32</v>
      </c>
      <c r="K1048" s="283" t="s">
        <v>103</v>
      </c>
      <c r="L1048" s="287">
        <v>9.1999999999999998E-3</v>
      </c>
    </row>
    <row r="1049" spans="1:12" ht="15.75" thickBot="1" x14ac:dyDescent="0.3">
      <c r="A1049" s="286" t="s">
        <v>235</v>
      </c>
      <c r="B1049" s="281" t="s">
        <v>703</v>
      </c>
      <c r="C1049" s="281" t="s">
        <v>350</v>
      </c>
      <c r="D1049" s="138" t="s">
        <v>425</v>
      </c>
      <c r="E1049" s="281" t="s">
        <v>1476</v>
      </c>
      <c r="F1049" s="282">
        <v>46658</v>
      </c>
      <c r="G1049" s="283" t="s">
        <v>103</v>
      </c>
      <c r="H1049" s="285">
        <v>4977</v>
      </c>
      <c r="I1049" s="284">
        <v>624.30999999999995</v>
      </c>
      <c r="J1049" s="284">
        <v>3107200.89</v>
      </c>
      <c r="K1049" s="283" t="s">
        <v>103</v>
      </c>
      <c r="L1049" s="287">
        <v>1.24E-2</v>
      </c>
    </row>
    <row r="1050" spans="1:12" ht="15.75" thickBot="1" x14ac:dyDescent="0.3">
      <c r="A1050" s="286" t="s">
        <v>235</v>
      </c>
      <c r="B1050" s="281" t="s">
        <v>703</v>
      </c>
      <c r="C1050" s="281" t="s">
        <v>999</v>
      </c>
      <c r="D1050" s="138" t="s">
        <v>425</v>
      </c>
      <c r="E1050" s="281" t="s">
        <v>165</v>
      </c>
      <c r="F1050" s="282">
        <v>46658</v>
      </c>
      <c r="G1050" s="283" t="s">
        <v>103</v>
      </c>
      <c r="H1050" s="283">
        <v>143</v>
      </c>
      <c r="I1050" s="284">
        <v>624.30999999999995</v>
      </c>
      <c r="J1050" s="284">
        <v>89276.62</v>
      </c>
      <c r="K1050" s="283" t="s">
        <v>103</v>
      </c>
      <c r="L1050" s="287">
        <v>2.8E-3</v>
      </c>
    </row>
    <row r="1051" spans="1:12" ht="15.75" thickBot="1" x14ac:dyDescent="0.3">
      <c r="A1051" s="286" t="s">
        <v>186</v>
      </c>
      <c r="B1051" s="281" t="s">
        <v>188</v>
      </c>
      <c r="C1051" s="281" t="s">
        <v>453</v>
      </c>
      <c r="D1051" s="138" t="s">
        <v>266</v>
      </c>
      <c r="E1051" s="281" t="s">
        <v>1198</v>
      </c>
      <c r="F1051" s="282">
        <v>47953</v>
      </c>
      <c r="G1051" s="283" t="s">
        <v>103</v>
      </c>
      <c r="H1051" s="283">
        <v>116</v>
      </c>
      <c r="I1051" s="284">
        <v>1138.71</v>
      </c>
      <c r="J1051" s="284">
        <v>132090.51999999999</v>
      </c>
      <c r="K1051" s="283" t="s">
        <v>103</v>
      </c>
      <c r="L1051" s="287">
        <v>3.1199999999999999E-2</v>
      </c>
    </row>
    <row r="1052" spans="1:12" ht="15.75" thickBot="1" x14ac:dyDescent="0.3">
      <c r="A1052" s="286" t="s">
        <v>186</v>
      </c>
      <c r="B1052" s="281" t="s">
        <v>188</v>
      </c>
      <c r="C1052" s="281" t="s">
        <v>920</v>
      </c>
      <c r="D1052" s="138" t="s">
        <v>266</v>
      </c>
      <c r="E1052" s="281" t="s">
        <v>165</v>
      </c>
      <c r="F1052" s="282">
        <v>47953</v>
      </c>
      <c r="G1052" s="283" t="s">
        <v>103</v>
      </c>
      <c r="H1052" s="285">
        <v>1000</v>
      </c>
      <c r="I1052" s="284">
        <v>1111.57</v>
      </c>
      <c r="J1052" s="284">
        <v>1111571.52</v>
      </c>
      <c r="K1052" s="283" t="s">
        <v>103</v>
      </c>
      <c r="L1052" s="287">
        <v>9.1000000000000004E-3</v>
      </c>
    </row>
    <row r="1053" spans="1:12" ht="15.75" thickBot="1" x14ac:dyDescent="0.3">
      <c r="A1053" s="286" t="s">
        <v>186</v>
      </c>
      <c r="B1053" s="281" t="s">
        <v>188</v>
      </c>
      <c r="C1053" s="281" t="s">
        <v>100</v>
      </c>
      <c r="D1053" s="138" t="s">
        <v>266</v>
      </c>
      <c r="E1053" s="281" t="s">
        <v>823</v>
      </c>
      <c r="F1053" s="282">
        <v>47953</v>
      </c>
      <c r="G1053" s="283" t="s">
        <v>103</v>
      </c>
      <c r="H1053" s="285">
        <v>2730</v>
      </c>
      <c r="I1053" s="284">
        <v>1111.57</v>
      </c>
      <c r="J1053" s="284">
        <v>3034590.25</v>
      </c>
      <c r="K1053" s="283" t="s">
        <v>103</v>
      </c>
      <c r="L1053" s="287">
        <v>6.0000000000000001E-3</v>
      </c>
    </row>
    <row r="1054" spans="1:12" ht="15.75" thickBot="1" x14ac:dyDescent="0.3">
      <c r="A1054" s="286" t="s">
        <v>186</v>
      </c>
      <c r="B1054" s="281" t="s">
        <v>188</v>
      </c>
      <c r="C1054" s="281" t="s">
        <v>108</v>
      </c>
      <c r="D1054" s="138" t="s">
        <v>266</v>
      </c>
      <c r="E1054" s="281" t="s">
        <v>824</v>
      </c>
      <c r="F1054" s="282">
        <v>47953</v>
      </c>
      <c r="G1054" s="283" t="s">
        <v>103</v>
      </c>
      <c r="H1054" s="285">
        <v>2466</v>
      </c>
      <c r="I1054" s="284">
        <v>1111.57</v>
      </c>
      <c r="J1054" s="284">
        <v>2741135.38</v>
      </c>
      <c r="K1054" s="283" t="s">
        <v>103</v>
      </c>
      <c r="L1054" s="287">
        <v>9.9000000000000008E-3</v>
      </c>
    </row>
    <row r="1055" spans="1:12" ht="15.75" thickBot="1" x14ac:dyDescent="0.3">
      <c r="A1055" s="286" t="s">
        <v>186</v>
      </c>
      <c r="B1055" s="281" t="s">
        <v>188</v>
      </c>
      <c r="C1055" s="281" t="s">
        <v>350</v>
      </c>
      <c r="D1055" s="138" t="s">
        <v>266</v>
      </c>
      <c r="E1055" s="281" t="s">
        <v>825</v>
      </c>
      <c r="F1055" s="282">
        <v>47953</v>
      </c>
      <c r="G1055" s="283" t="s">
        <v>103</v>
      </c>
      <c r="H1055" s="285">
        <v>3549</v>
      </c>
      <c r="I1055" s="284">
        <v>1111.57</v>
      </c>
      <c r="J1055" s="284">
        <v>3944967.33</v>
      </c>
      <c r="K1055" s="283" t="s">
        <v>103</v>
      </c>
      <c r="L1055" s="287">
        <v>1.5699999999999999E-2</v>
      </c>
    </row>
    <row r="1056" spans="1:12" ht="15.75" thickBot="1" x14ac:dyDescent="0.3">
      <c r="A1056" s="286" t="s">
        <v>186</v>
      </c>
      <c r="B1056" s="281" t="s">
        <v>188</v>
      </c>
      <c r="C1056" s="281" t="s">
        <v>999</v>
      </c>
      <c r="D1056" s="138" t="s">
        <v>266</v>
      </c>
      <c r="E1056" s="281" t="s">
        <v>165</v>
      </c>
      <c r="F1056" s="282">
        <v>47953</v>
      </c>
      <c r="G1056" s="283" t="s">
        <v>103</v>
      </c>
      <c r="H1056" s="283">
        <v>245</v>
      </c>
      <c r="I1056" s="284">
        <v>1111.57</v>
      </c>
      <c r="J1056" s="284">
        <v>272335.02</v>
      </c>
      <c r="K1056" s="283" t="s">
        <v>103</v>
      </c>
      <c r="L1056" s="287">
        <v>8.6E-3</v>
      </c>
    </row>
    <row r="1057" spans="1:12" ht="15.75" thickBot="1" x14ac:dyDescent="0.3">
      <c r="A1057" s="286" t="s">
        <v>130</v>
      </c>
      <c r="B1057" s="281" t="s">
        <v>341</v>
      </c>
      <c r="C1057" s="281" t="s">
        <v>350</v>
      </c>
      <c r="D1057" s="138" t="s">
        <v>271</v>
      </c>
      <c r="E1057" s="281" t="s">
        <v>679</v>
      </c>
      <c r="F1057" s="282">
        <v>46428</v>
      </c>
      <c r="G1057" s="283" t="s">
        <v>103</v>
      </c>
      <c r="H1057" s="285">
        <v>100000</v>
      </c>
      <c r="I1057" s="284">
        <v>5.91</v>
      </c>
      <c r="J1057" s="284">
        <v>591303.25</v>
      </c>
      <c r="K1057" s="283" t="s">
        <v>103</v>
      </c>
      <c r="L1057" s="287">
        <v>2.3999999999999998E-3</v>
      </c>
    </row>
    <row r="1058" spans="1:12" ht="15.75" thickBot="1" x14ac:dyDescent="0.3">
      <c r="A1058" s="286" t="s">
        <v>130</v>
      </c>
      <c r="B1058" s="281" t="s">
        <v>388</v>
      </c>
      <c r="C1058" s="281" t="s">
        <v>101</v>
      </c>
      <c r="D1058" s="138" t="s">
        <v>1249</v>
      </c>
      <c r="E1058" s="281" t="s">
        <v>165</v>
      </c>
      <c r="F1058" s="282">
        <v>47118</v>
      </c>
      <c r="G1058" s="283" t="s">
        <v>103</v>
      </c>
      <c r="H1058" s="285">
        <v>104747</v>
      </c>
      <c r="I1058" s="284">
        <v>2.35</v>
      </c>
      <c r="J1058" s="284">
        <v>246351.39</v>
      </c>
      <c r="K1058" s="283" t="s">
        <v>103</v>
      </c>
      <c r="L1058" s="287">
        <v>8.3999999999999995E-3</v>
      </c>
    </row>
    <row r="1059" spans="1:12" ht="15.75" thickBot="1" x14ac:dyDescent="0.3">
      <c r="A1059" s="286" t="s">
        <v>130</v>
      </c>
      <c r="B1059" s="281" t="s">
        <v>388</v>
      </c>
      <c r="C1059" s="281" t="s">
        <v>101</v>
      </c>
      <c r="D1059" s="138" t="s">
        <v>1250</v>
      </c>
      <c r="E1059" s="281" t="s">
        <v>165</v>
      </c>
      <c r="F1059" s="282">
        <v>46752</v>
      </c>
      <c r="G1059" s="283" t="s">
        <v>103</v>
      </c>
      <c r="H1059" s="285">
        <v>29934</v>
      </c>
      <c r="I1059" s="284">
        <v>5.38</v>
      </c>
      <c r="J1059" s="284">
        <v>161148.79</v>
      </c>
      <c r="K1059" s="283" t="s">
        <v>103</v>
      </c>
      <c r="L1059" s="287">
        <v>5.4999999999999997E-3</v>
      </c>
    </row>
    <row r="1060" spans="1:12" ht="15.75" thickBot="1" x14ac:dyDescent="0.3">
      <c r="A1060" s="286" t="s">
        <v>130</v>
      </c>
      <c r="B1060" s="281" t="s">
        <v>388</v>
      </c>
      <c r="C1060" s="281" t="s">
        <v>101</v>
      </c>
      <c r="D1060" s="138" t="s">
        <v>1251</v>
      </c>
      <c r="E1060" s="281" t="s">
        <v>165</v>
      </c>
      <c r="F1060" s="282">
        <v>52962</v>
      </c>
      <c r="G1060" s="283" t="s">
        <v>103</v>
      </c>
      <c r="H1060" s="285">
        <v>131402</v>
      </c>
      <c r="I1060" s="284">
        <v>0.46</v>
      </c>
      <c r="J1060" s="284">
        <v>60614.01</v>
      </c>
      <c r="K1060" s="283" t="s">
        <v>103</v>
      </c>
      <c r="L1060" s="287">
        <v>2.0999999999999999E-3</v>
      </c>
    </row>
    <row r="1061" spans="1:12" ht="15.75" thickBot="1" x14ac:dyDescent="0.3">
      <c r="A1061" s="286" t="s">
        <v>130</v>
      </c>
      <c r="B1061" s="281" t="s">
        <v>388</v>
      </c>
      <c r="C1061" s="281" t="s">
        <v>350</v>
      </c>
      <c r="D1061" s="138" t="s">
        <v>1250</v>
      </c>
      <c r="E1061" s="281" t="s">
        <v>165</v>
      </c>
      <c r="F1061" s="282">
        <v>46752</v>
      </c>
      <c r="G1061" s="283" t="s">
        <v>103</v>
      </c>
      <c r="H1061" s="285">
        <v>183385</v>
      </c>
      <c r="I1061" s="284">
        <v>5.47</v>
      </c>
      <c r="J1061" s="284">
        <v>1003642.98</v>
      </c>
      <c r="K1061" s="283" t="s">
        <v>103</v>
      </c>
      <c r="L1061" s="287">
        <v>4.0000000000000001E-3</v>
      </c>
    </row>
    <row r="1062" spans="1:12" ht="15.75" thickBot="1" x14ac:dyDescent="0.3">
      <c r="A1062" s="286" t="s">
        <v>130</v>
      </c>
      <c r="B1062" s="281" t="s">
        <v>388</v>
      </c>
      <c r="C1062" s="281" t="s">
        <v>350</v>
      </c>
      <c r="D1062" s="138" t="s">
        <v>1249</v>
      </c>
      <c r="E1062" s="281" t="s">
        <v>165</v>
      </c>
      <c r="F1062" s="282">
        <v>47118</v>
      </c>
      <c r="G1062" s="283" t="s">
        <v>103</v>
      </c>
      <c r="H1062" s="285">
        <v>352155</v>
      </c>
      <c r="I1062" s="284">
        <v>2.19</v>
      </c>
      <c r="J1062" s="284">
        <v>770051.01</v>
      </c>
      <c r="K1062" s="283" t="s">
        <v>103</v>
      </c>
      <c r="L1062" s="287">
        <v>3.0999999999999999E-3</v>
      </c>
    </row>
    <row r="1063" spans="1:12" ht="15.75" thickBot="1" x14ac:dyDescent="0.3">
      <c r="A1063" s="286" t="s">
        <v>130</v>
      </c>
      <c r="B1063" s="281" t="s">
        <v>388</v>
      </c>
      <c r="C1063" s="281" t="s">
        <v>350</v>
      </c>
      <c r="D1063" s="138" t="s">
        <v>1251</v>
      </c>
      <c r="E1063" s="281" t="s">
        <v>165</v>
      </c>
      <c r="F1063" s="282">
        <v>52962</v>
      </c>
      <c r="G1063" s="283" t="s">
        <v>103</v>
      </c>
      <c r="H1063" s="285">
        <v>457247</v>
      </c>
      <c r="I1063" s="284">
        <v>0.28000000000000003</v>
      </c>
      <c r="J1063" s="284">
        <v>129786.55</v>
      </c>
      <c r="K1063" s="283" t="s">
        <v>103</v>
      </c>
      <c r="L1063" s="287">
        <v>5.0000000000000001E-4</v>
      </c>
    </row>
    <row r="1064" spans="1:12" ht="15.75" thickBot="1" x14ac:dyDescent="0.3">
      <c r="A1064" s="286" t="s">
        <v>130</v>
      </c>
      <c r="B1064" s="281" t="s">
        <v>133</v>
      </c>
      <c r="C1064" s="281" t="s">
        <v>101</v>
      </c>
      <c r="D1064" s="138" t="s">
        <v>1252</v>
      </c>
      <c r="E1064" s="281" t="s">
        <v>681</v>
      </c>
      <c r="F1064" s="283" t="s">
        <v>103</v>
      </c>
      <c r="G1064" s="283" t="s">
        <v>103</v>
      </c>
      <c r="H1064" s="285">
        <v>250000</v>
      </c>
      <c r="I1064" s="284">
        <v>4.93</v>
      </c>
      <c r="J1064" s="284">
        <v>1232027.97</v>
      </c>
      <c r="K1064" s="283" t="s">
        <v>103</v>
      </c>
      <c r="L1064" s="287">
        <v>4.2000000000000003E-2</v>
      </c>
    </row>
    <row r="1065" spans="1:12" ht="15.75" thickBot="1" x14ac:dyDescent="0.3">
      <c r="A1065" s="286" t="s">
        <v>130</v>
      </c>
      <c r="B1065" s="281" t="s">
        <v>1005</v>
      </c>
      <c r="C1065" s="281" t="s">
        <v>101</v>
      </c>
      <c r="D1065" s="138" t="s">
        <v>1253</v>
      </c>
      <c r="E1065" s="281" t="s">
        <v>165</v>
      </c>
      <c r="F1065" s="282">
        <v>46920</v>
      </c>
      <c r="G1065" s="283" t="s">
        <v>103</v>
      </c>
      <c r="H1065" s="285">
        <v>400000</v>
      </c>
      <c r="I1065" s="284">
        <v>5.31</v>
      </c>
      <c r="J1065" s="284">
        <v>2122508.06</v>
      </c>
      <c r="K1065" s="283" t="s">
        <v>103</v>
      </c>
      <c r="L1065" s="287">
        <v>7.2300000000000003E-2</v>
      </c>
    </row>
    <row r="1066" spans="1:12" ht="15.75" thickBot="1" x14ac:dyDescent="0.3">
      <c r="A1066" s="286" t="s">
        <v>130</v>
      </c>
      <c r="B1066" s="281" t="s">
        <v>1005</v>
      </c>
      <c r="C1066" s="281" t="s">
        <v>350</v>
      </c>
      <c r="D1066" s="138" t="s">
        <v>1006</v>
      </c>
      <c r="E1066" s="281" t="s">
        <v>165</v>
      </c>
      <c r="F1066" s="282">
        <v>46920</v>
      </c>
      <c r="G1066" s="283" t="s">
        <v>103</v>
      </c>
      <c r="H1066" s="285">
        <v>250000</v>
      </c>
      <c r="I1066" s="284">
        <v>5.31</v>
      </c>
      <c r="J1066" s="284">
        <v>1326579.76</v>
      </c>
      <c r="K1066" s="283" t="s">
        <v>103</v>
      </c>
      <c r="L1066" s="287">
        <v>5.3E-3</v>
      </c>
    </row>
    <row r="1067" spans="1:12" ht="15.75" thickBot="1" x14ac:dyDescent="0.3">
      <c r="A1067" s="286" t="s">
        <v>130</v>
      </c>
      <c r="B1067" s="281" t="s">
        <v>289</v>
      </c>
      <c r="C1067" s="281" t="s">
        <v>101</v>
      </c>
      <c r="D1067" s="138" t="s">
        <v>1254</v>
      </c>
      <c r="E1067" s="281" t="s">
        <v>679</v>
      </c>
      <c r="F1067" s="282">
        <v>47874</v>
      </c>
      <c r="G1067" s="283" t="s">
        <v>103</v>
      </c>
      <c r="H1067" s="285">
        <v>200000</v>
      </c>
      <c r="I1067" s="284">
        <v>4.3499999999999996</v>
      </c>
      <c r="J1067" s="284">
        <v>869402.88</v>
      </c>
      <c r="K1067" s="283" t="s">
        <v>103</v>
      </c>
      <c r="L1067" s="287">
        <v>2.9600000000000001E-2</v>
      </c>
    </row>
    <row r="1068" spans="1:12" ht="15.75" thickBot="1" x14ac:dyDescent="0.3">
      <c r="A1068" s="286" t="s">
        <v>130</v>
      </c>
      <c r="B1068" s="281" t="s">
        <v>1255</v>
      </c>
      <c r="C1068" s="281" t="s">
        <v>101</v>
      </c>
      <c r="D1068" s="138" t="s">
        <v>1256</v>
      </c>
      <c r="E1068" s="281" t="s">
        <v>1257</v>
      </c>
      <c r="F1068" s="282">
        <v>46182</v>
      </c>
      <c r="G1068" s="283" t="s">
        <v>103</v>
      </c>
      <c r="H1068" s="285">
        <v>400000</v>
      </c>
      <c r="I1068" s="284">
        <v>5.92</v>
      </c>
      <c r="J1068" s="284">
        <v>2366454.44</v>
      </c>
      <c r="K1068" s="283" t="s">
        <v>103</v>
      </c>
      <c r="L1068" s="287">
        <v>8.0600000000000005E-2</v>
      </c>
    </row>
    <row r="1069" spans="1:12" ht="15.75" thickBot="1" x14ac:dyDescent="0.3">
      <c r="A1069" s="286" t="s">
        <v>130</v>
      </c>
      <c r="B1069" s="281" t="s">
        <v>36</v>
      </c>
      <c r="C1069" s="281" t="s">
        <v>350</v>
      </c>
      <c r="D1069" s="138" t="s">
        <v>306</v>
      </c>
      <c r="E1069" s="281" t="s">
        <v>681</v>
      </c>
      <c r="F1069" s="282">
        <v>47227</v>
      </c>
      <c r="G1069" s="283" t="s">
        <v>103</v>
      </c>
      <c r="H1069" s="285">
        <v>250000</v>
      </c>
      <c r="I1069" s="284">
        <v>5.45</v>
      </c>
      <c r="J1069" s="284">
        <v>1362002.94</v>
      </c>
      <c r="K1069" s="283" t="s">
        <v>103</v>
      </c>
      <c r="L1069" s="287">
        <v>5.4000000000000003E-3</v>
      </c>
    </row>
    <row r="1070" spans="1:12" ht="15.75" thickBot="1" x14ac:dyDescent="0.3">
      <c r="A1070" s="286" t="s">
        <v>130</v>
      </c>
      <c r="B1070" s="281" t="s">
        <v>1243</v>
      </c>
      <c r="C1070" s="281" t="s">
        <v>101</v>
      </c>
      <c r="D1070" s="138" t="s">
        <v>1258</v>
      </c>
      <c r="E1070" s="281" t="s">
        <v>165</v>
      </c>
      <c r="F1070" s="282">
        <v>47219</v>
      </c>
      <c r="G1070" s="283" t="s">
        <v>103</v>
      </c>
      <c r="H1070" s="285">
        <v>200000</v>
      </c>
      <c r="I1070" s="284">
        <v>4.9000000000000004</v>
      </c>
      <c r="J1070" s="284">
        <v>980866.68</v>
      </c>
      <c r="K1070" s="283" t="s">
        <v>103</v>
      </c>
      <c r="L1070" s="287">
        <v>3.3399999999999999E-2</v>
      </c>
    </row>
    <row r="1071" spans="1:12" ht="15.75" thickBot="1" x14ac:dyDescent="0.3">
      <c r="A1071" s="286" t="s">
        <v>130</v>
      </c>
      <c r="B1071" s="281" t="s">
        <v>1243</v>
      </c>
      <c r="C1071" s="281" t="s">
        <v>350</v>
      </c>
      <c r="D1071" s="138" t="s">
        <v>985</v>
      </c>
      <c r="E1071" s="281" t="s">
        <v>165</v>
      </c>
      <c r="F1071" s="282">
        <v>47219</v>
      </c>
      <c r="G1071" s="283" t="s">
        <v>103</v>
      </c>
      <c r="H1071" s="285">
        <v>400000</v>
      </c>
      <c r="I1071" s="284">
        <v>4.88</v>
      </c>
      <c r="J1071" s="284">
        <v>1952007.61</v>
      </c>
      <c r="K1071" s="283" t="s">
        <v>103</v>
      </c>
      <c r="L1071" s="287">
        <v>7.7999999999999996E-3</v>
      </c>
    </row>
    <row r="1072" spans="1:12" ht="15.75" thickBot="1" x14ac:dyDescent="0.3">
      <c r="A1072" s="286" t="s">
        <v>130</v>
      </c>
      <c r="B1072" s="281" t="s">
        <v>231</v>
      </c>
      <c r="C1072" s="281" t="s">
        <v>101</v>
      </c>
      <c r="D1072" s="138" t="s">
        <v>1259</v>
      </c>
      <c r="E1072" s="281" t="s">
        <v>1257</v>
      </c>
      <c r="F1072" s="282">
        <v>46880</v>
      </c>
      <c r="G1072" s="283" t="s">
        <v>103</v>
      </c>
      <c r="H1072" s="285">
        <v>400000</v>
      </c>
      <c r="I1072" s="284">
        <v>5.54</v>
      </c>
      <c r="J1072" s="284">
        <v>2214879.56</v>
      </c>
      <c r="K1072" s="283" t="s">
        <v>103</v>
      </c>
      <c r="L1072" s="287">
        <v>7.5499999999999998E-2</v>
      </c>
    </row>
    <row r="1073" spans="1:12" ht="15.75" thickBot="1" x14ac:dyDescent="0.3">
      <c r="A1073" s="286" t="s">
        <v>130</v>
      </c>
      <c r="B1073" s="281" t="s">
        <v>1260</v>
      </c>
      <c r="C1073" s="281" t="s">
        <v>101</v>
      </c>
      <c r="D1073" s="138" t="s">
        <v>1261</v>
      </c>
      <c r="E1073" s="281" t="s">
        <v>680</v>
      </c>
      <c r="F1073" s="282">
        <v>52492</v>
      </c>
      <c r="G1073" s="283" t="s">
        <v>103</v>
      </c>
      <c r="H1073" s="285">
        <v>200000</v>
      </c>
      <c r="I1073" s="284">
        <v>4.66</v>
      </c>
      <c r="J1073" s="284">
        <v>931277.88</v>
      </c>
      <c r="K1073" s="283" t="s">
        <v>103</v>
      </c>
      <c r="L1073" s="287">
        <v>3.1699999999999999E-2</v>
      </c>
    </row>
    <row r="1074" spans="1:12" ht="15.75" thickBot="1" x14ac:dyDescent="0.3">
      <c r="A1074" s="286" t="s">
        <v>130</v>
      </c>
      <c r="B1074" s="281" t="s">
        <v>156</v>
      </c>
      <c r="C1074" s="281" t="s">
        <v>101</v>
      </c>
      <c r="D1074" s="138" t="s">
        <v>285</v>
      </c>
      <c r="E1074" s="281" t="s">
        <v>681</v>
      </c>
      <c r="F1074" s="283" t="s">
        <v>103</v>
      </c>
      <c r="G1074" s="283" t="s">
        <v>103</v>
      </c>
      <c r="H1074" s="285">
        <v>250000</v>
      </c>
      <c r="I1074" s="284">
        <v>5.88</v>
      </c>
      <c r="J1074" s="284">
        <v>1469547.18</v>
      </c>
      <c r="K1074" s="283" t="s">
        <v>103</v>
      </c>
      <c r="L1074" s="287">
        <v>5.0099999999999999E-2</v>
      </c>
    </row>
    <row r="1075" spans="1:12" ht="15.75" thickBot="1" x14ac:dyDescent="0.3">
      <c r="A1075" s="286" t="s">
        <v>130</v>
      </c>
      <c r="B1075" s="281" t="s">
        <v>156</v>
      </c>
      <c r="C1075" s="281" t="s">
        <v>350</v>
      </c>
      <c r="D1075" s="138" t="s">
        <v>285</v>
      </c>
      <c r="E1075" s="281" t="s">
        <v>679</v>
      </c>
      <c r="F1075" s="283" t="s">
        <v>103</v>
      </c>
      <c r="G1075" s="283" t="s">
        <v>103</v>
      </c>
      <c r="H1075" s="285">
        <v>500000</v>
      </c>
      <c r="I1075" s="284">
        <v>5.88</v>
      </c>
      <c r="J1075" s="284">
        <v>2941051.04</v>
      </c>
      <c r="K1075" s="283" t="s">
        <v>103</v>
      </c>
      <c r="L1075" s="287">
        <v>1.17E-2</v>
      </c>
    </row>
    <row r="1076" spans="1:12" ht="15.75" thickBot="1" x14ac:dyDescent="0.3">
      <c r="A1076" s="286" t="s">
        <v>130</v>
      </c>
      <c r="B1076" s="281" t="s">
        <v>1262</v>
      </c>
      <c r="C1076" s="281" t="s">
        <v>101</v>
      </c>
      <c r="D1076" s="138" t="s">
        <v>1263</v>
      </c>
      <c r="E1076" s="281" t="s">
        <v>681</v>
      </c>
      <c r="F1076" s="283" t="s">
        <v>103</v>
      </c>
      <c r="G1076" s="283" t="s">
        <v>103</v>
      </c>
      <c r="H1076" s="285">
        <v>250000</v>
      </c>
      <c r="I1076" s="284">
        <v>5.65</v>
      </c>
      <c r="J1076" s="284">
        <v>1411562.11</v>
      </c>
      <c r="K1076" s="283" t="s">
        <v>103</v>
      </c>
      <c r="L1076" s="287">
        <v>4.8099999999999997E-2</v>
      </c>
    </row>
    <row r="1077" spans="1:12" ht="15.75" thickBot="1" x14ac:dyDescent="0.3">
      <c r="A1077" s="286" t="s">
        <v>130</v>
      </c>
      <c r="B1077" s="281" t="s">
        <v>1264</v>
      </c>
      <c r="C1077" s="281" t="s">
        <v>101</v>
      </c>
      <c r="D1077" s="138" t="s">
        <v>1265</v>
      </c>
      <c r="E1077" s="281" t="s">
        <v>681</v>
      </c>
      <c r="F1077" s="282">
        <v>46678</v>
      </c>
      <c r="G1077" s="283" t="s">
        <v>103</v>
      </c>
      <c r="H1077" s="285">
        <v>250000</v>
      </c>
      <c r="I1077" s="284">
        <v>6.11</v>
      </c>
      <c r="J1077" s="284">
        <v>1528566.93</v>
      </c>
      <c r="K1077" s="283" t="s">
        <v>103</v>
      </c>
      <c r="L1077" s="287">
        <v>5.21E-2</v>
      </c>
    </row>
    <row r="1078" spans="1:12" ht="15.75" thickBot="1" x14ac:dyDescent="0.3">
      <c r="A1078" s="286" t="s">
        <v>131</v>
      </c>
      <c r="B1078" s="281" t="s">
        <v>140</v>
      </c>
      <c r="C1078" s="281" t="s">
        <v>245</v>
      </c>
      <c r="D1078" s="138">
        <v>760199</v>
      </c>
      <c r="E1078" s="281" t="s">
        <v>165</v>
      </c>
      <c r="F1078" s="282">
        <v>55015</v>
      </c>
      <c r="G1078" s="283" t="s">
        <v>103</v>
      </c>
      <c r="H1078" s="283">
        <v>-190</v>
      </c>
      <c r="I1078" s="284">
        <v>3265.33</v>
      </c>
      <c r="J1078" s="284">
        <v>-620413.05000000005</v>
      </c>
      <c r="K1078" s="283" t="s">
        <v>103</v>
      </c>
      <c r="L1078" s="287">
        <v>-5.0599999999999999E-2</v>
      </c>
    </row>
    <row r="1079" spans="1:12" ht="15.75" thickBot="1" x14ac:dyDescent="0.3">
      <c r="A1079" s="286" t="s">
        <v>131</v>
      </c>
      <c r="B1079" s="281" t="s">
        <v>140</v>
      </c>
      <c r="C1079" s="281" t="s">
        <v>901</v>
      </c>
      <c r="D1079" s="138">
        <v>760199</v>
      </c>
      <c r="E1079" s="281" t="s">
        <v>165</v>
      </c>
      <c r="F1079" s="282">
        <v>48441</v>
      </c>
      <c r="G1079" s="283" t="s">
        <v>103</v>
      </c>
      <c r="H1079" s="283">
        <v>50</v>
      </c>
      <c r="I1079" s="284">
        <v>4040.99</v>
      </c>
      <c r="J1079" s="284">
        <v>202049.47</v>
      </c>
      <c r="K1079" s="283" t="s">
        <v>103</v>
      </c>
      <c r="L1079" s="287">
        <v>1.9199999999999998E-2</v>
      </c>
    </row>
    <row r="1080" spans="1:12" ht="15.75" thickBot="1" x14ac:dyDescent="0.3">
      <c r="A1080" s="286" t="s">
        <v>131</v>
      </c>
      <c r="B1080" s="281" t="s">
        <v>140</v>
      </c>
      <c r="C1080" s="281" t="s">
        <v>106</v>
      </c>
      <c r="D1080" s="138">
        <v>760199</v>
      </c>
      <c r="E1080" s="281" t="s">
        <v>165</v>
      </c>
      <c r="F1080" s="282">
        <v>48441</v>
      </c>
      <c r="G1080" s="283" t="s">
        <v>103</v>
      </c>
      <c r="H1080" s="283">
        <v>20</v>
      </c>
      <c r="I1080" s="284">
        <v>3900.25</v>
      </c>
      <c r="J1080" s="284">
        <v>78005.08</v>
      </c>
      <c r="K1080" s="283" t="s">
        <v>103</v>
      </c>
      <c r="L1080" s="287">
        <v>0.14019999999999999</v>
      </c>
    </row>
    <row r="1081" spans="1:12" ht="15.75" thickBot="1" x14ac:dyDescent="0.3">
      <c r="A1081" s="286" t="s">
        <v>131</v>
      </c>
      <c r="B1081" s="281" t="s">
        <v>140</v>
      </c>
      <c r="C1081" s="281" t="s">
        <v>920</v>
      </c>
      <c r="D1081" s="138">
        <v>760199</v>
      </c>
      <c r="E1081" s="281" t="s">
        <v>165</v>
      </c>
      <c r="F1081" s="282">
        <v>47710</v>
      </c>
      <c r="G1081" s="283" t="s">
        <v>103</v>
      </c>
      <c r="H1081" s="285">
        <v>2768</v>
      </c>
      <c r="I1081" s="284">
        <v>4164.07</v>
      </c>
      <c r="J1081" s="284">
        <v>11526159.02</v>
      </c>
      <c r="K1081" s="283" t="s">
        <v>103</v>
      </c>
      <c r="L1081" s="287">
        <v>9.3899999999999997E-2</v>
      </c>
    </row>
    <row r="1082" spans="1:12" ht="15.75" thickBot="1" x14ac:dyDescent="0.3">
      <c r="A1082" s="286" t="s">
        <v>131</v>
      </c>
      <c r="B1082" s="281" t="s">
        <v>140</v>
      </c>
      <c r="C1082" s="281" t="s">
        <v>900</v>
      </c>
      <c r="D1082" s="138">
        <v>100000</v>
      </c>
      <c r="E1082" s="281" t="s">
        <v>165</v>
      </c>
      <c r="F1082" s="282">
        <v>47484</v>
      </c>
      <c r="G1082" s="283" t="s">
        <v>103</v>
      </c>
      <c r="H1082" s="285">
        <v>20574</v>
      </c>
      <c r="I1082" s="284">
        <v>521.24</v>
      </c>
      <c r="J1082" s="284">
        <v>10723956.08</v>
      </c>
      <c r="K1082" s="283" t="s">
        <v>103</v>
      </c>
      <c r="L1082" s="287">
        <v>8.9399999999999993E-2</v>
      </c>
    </row>
    <row r="1083" spans="1:12" ht="15.75" thickBot="1" x14ac:dyDescent="0.3">
      <c r="A1083" s="286" t="s">
        <v>131</v>
      </c>
      <c r="B1083" s="281" t="s">
        <v>140</v>
      </c>
      <c r="C1083" s="281" t="s">
        <v>1001</v>
      </c>
      <c r="D1083" s="138">
        <v>760199</v>
      </c>
      <c r="E1083" s="281" t="s">
        <v>165</v>
      </c>
      <c r="F1083" s="282">
        <v>48441</v>
      </c>
      <c r="G1083" s="283" t="s">
        <v>103</v>
      </c>
      <c r="H1083" s="283">
        <v>12</v>
      </c>
      <c r="I1083" s="284">
        <v>3951.71</v>
      </c>
      <c r="J1083" s="284">
        <v>47420.51</v>
      </c>
      <c r="K1083" s="283" t="s">
        <v>103</v>
      </c>
      <c r="L1083" s="287">
        <v>2.7400000000000001E-2</v>
      </c>
    </row>
    <row r="1084" spans="1:12" ht="15.75" thickBot="1" x14ac:dyDescent="0.3">
      <c r="A1084" s="286" t="s">
        <v>131</v>
      </c>
      <c r="B1084" s="281" t="s">
        <v>140</v>
      </c>
      <c r="C1084" s="281" t="s">
        <v>998</v>
      </c>
      <c r="D1084" s="138">
        <v>760199</v>
      </c>
      <c r="E1084" s="281" t="s">
        <v>165</v>
      </c>
      <c r="F1084" s="282">
        <v>49444</v>
      </c>
      <c r="G1084" s="283" t="s">
        <v>103</v>
      </c>
      <c r="H1084" s="283">
        <v>926</v>
      </c>
      <c r="I1084" s="284">
        <v>4018.09</v>
      </c>
      <c r="J1084" s="284">
        <v>3720753.38</v>
      </c>
      <c r="K1084" s="283" t="s">
        <v>103</v>
      </c>
      <c r="L1084" s="287">
        <v>7.8100000000000003E-2</v>
      </c>
    </row>
    <row r="1085" spans="1:12" ht="15.75" thickBot="1" x14ac:dyDescent="0.3">
      <c r="A1085" s="286" t="s">
        <v>131</v>
      </c>
      <c r="B1085" s="281" t="s">
        <v>140</v>
      </c>
      <c r="C1085" s="281" t="s">
        <v>104</v>
      </c>
      <c r="D1085" s="138">
        <v>760199</v>
      </c>
      <c r="E1085" s="281" t="s">
        <v>165</v>
      </c>
      <c r="F1085" s="282">
        <v>46980</v>
      </c>
      <c r="G1085" s="283" t="s">
        <v>103</v>
      </c>
      <c r="H1085" s="283">
        <v>679</v>
      </c>
      <c r="I1085" s="284">
        <v>4254.6000000000004</v>
      </c>
      <c r="J1085" s="284">
        <v>2888870.89</v>
      </c>
      <c r="K1085" s="283" t="s">
        <v>103</v>
      </c>
      <c r="L1085" s="287">
        <v>7.3899999999999993E-2</v>
      </c>
    </row>
    <row r="1086" spans="1:12" ht="15.75" thickBot="1" x14ac:dyDescent="0.3">
      <c r="A1086" s="286" t="s">
        <v>131</v>
      </c>
      <c r="B1086" s="281" t="s">
        <v>140</v>
      </c>
      <c r="C1086" s="281" t="s">
        <v>108</v>
      </c>
      <c r="D1086" s="138">
        <v>760199</v>
      </c>
      <c r="E1086" s="281" t="s">
        <v>165</v>
      </c>
      <c r="F1086" s="282">
        <v>49444</v>
      </c>
      <c r="G1086" s="283" t="s">
        <v>103</v>
      </c>
      <c r="H1086" s="285">
        <v>15382</v>
      </c>
      <c r="I1086" s="284">
        <v>4019.92</v>
      </c>
      <c r="J1086" s="284">
        <v>61834357.229999997</v>
      </c>
      <c r="K1086" s="283" t="s">
        <v>103</v>
      </c>
      <c r="L1086" s="287">
        <v>0.22339999999999999</v>
      </c>
    </row>
    <row r="1087" spans="1:12" ht="15.75" thickBot="1" x14ac:dyDescent="0.3">
      <c r="A1087" s="286" t="s">
        <v>131</v>
      </c>
      <c r="B1087" s="281" t="s">
        <v>140</v>
      </c>
      <c r="C1087" s="281" t="s">
        <v>350</v>
      </c>
      <c r="D1087" s="138">
        <v>100000</v>
      </c>
      <c r="E1087" s="281" t="s">
        <v>165</v>
      </c>
      <c r="F1087" s="282">
        <v>47484</v>
      </c>
      <c r="G1087" s="283" t="s">
        <v>103</v>
      </c>
      <c r="H1087" s="285">
        <v>23146</v>
      </c>
      <c r="I1087" s="284">
        <v>521.26</v>
      </c>
      <c r="J1087" s="284">
        <v>12065074.59</v>
      </c>
      <c r="K1087" s="283" t="s">
        <v>103</v>
      </c>
      <c r="L1087" s="287">
        <v>4.82E-2</v>
      </c>
    </row>
    <row r="1088" spans="1:12" ht="15.75" thickBot="1" x14ac:dyDescent="0.3">
      <c r="A1088" s="286" t="s">
        <v>131</v>
      </c>
      <c r="B1088" s="281" t="s">
        <v>140</v>
      </c>
      <c r="C1088" s="281" t="s">
        <v>1064</v>
      </c>
      <c r="D1088" s="138">
        <v>760199</v>
      </c>
      <c r="E1088" s="281" t="s">
        <v>165</v>
      </c>
      <c r="F1088" s="282">
        <v>46522</v>
      </c>
      <c r="G1088" s="283" t="s">
        <v>103</v>
      </c>
      <c r="H1088" s="285">
        <v>3441</v>
      </c>
      <c r="I1088" s="284">
        <v>4392.87</v>
      </c>
      <c r="J1088" s="284">
        <v>15115864.949999999</v>
      </c>
      <c r="K1088" s="283" t="s">
        <v>103</v>
      </c>
      <c r="L1088" s="287">
        <v>0.35899999999999999</v>
      </c>
    </row>
    <row r="1089" spans="1:12" ht="15.75" thickBot="1" x14ac:dyDescent="0.3">
      <c r="A1089" s="286" t="s">
        <v>131</v>
      </c>
      <c r="B1089" s="281" t="s">
        <v>140</v>
      </c>
      <c r="C1089" s="281" t="s">
        <v>1595</v>
      </c>
      <c r="D1089" s="138">
        <v>950199</v>
      </c>
      <c r="E1089" s="281" t="s">
        <v>165</v>
      </c>
      <c r="F1089" s="282">
        <v>49310</v>
      </c>
      <c r="G1089" s="283" t="s">
        <v>103</v>
      </c>
      <c r="H1089" s="283">
        <v>32</v>
      </c>
      <c r="I1089" s="284">
        <v>765.5</v>
      </c>
      <c r="J1089" s="284">
        <v>24495.88</v>
      </c>
      <c r="K1089" s="283" t="s">
        <v>103</v>
      </c>
      <c r="L1089" s="287">
        <v>5.0999999999999997E-2</v>
      </c>
    </row>
    <row r="1090" spans="1:12" ht="15.75" thickBot="1" x14ac:dyDescent="0.3">
      <c r="A1090" s="286" t="s">
        <v>131</v>
      </c>
      <c r="B1090" s="281" t="s">
        <v>140</v>
      </c>
      <c r="C1090" s="281" t="s">
        <v>749</v>
      </c>
      <c r="D1090" s="138">
        <v>760199</v>
      </c>
      <c r="E1090" s="281" t="s">
        <v>165</v>
      </c>
      <c r="F1090" s="282">
        <v>47710</v>
      </c>
      <c r="G1090" s="283" t="s">
        <v>103</v>
      </c>
      <c r="H1090" s="283">
        <v>15</v>
      </c>
      <c r="I1090" s="284">
        <v>4128.84</v>
      </c>
      <c r="J1090" s="284">
        <v>61932.57</v>
      </c>
      <c r="K1090" s="283" t="s">
        <v>103</v>
      </c>
      <c r="L1090" s="287">
        <v>1.9699999999999999E-2</v>
      </c>
    </row>
    <row r="1091" spans="1:12" ht="15.75" thickBot="1" x14ac:dyDescent="0.3">
      <c r="A1091" s="286" t="s">
        <v>131</v>
      </c>
      <c r="B1091" s="281" t="s">
        <v>140</v>
      </c>
      <c r="C1091" s="281" t="s">
        <v>1294</v>
      </c>
      <c r="D1091" s="138">
        <v>760199</v>
      </c>
      <c r="E1091" s="281" t="s">
        <v>165</v>
      </c>
      <c r="F1091" s="282">
        <v>46980</v>
      </c>
      <c r="G1091" s="283" t="s">
        <v>103</v>
      </c>
      <c r="H1091" s="285">
        <v>1943</v>
      </c>
      <c r="I1091" s="284">
        <v>4254.03</v>
      </c>
      <c r="J1091" s="284">
        <v>8265580.04</v>
      </c>
      <c r="K1091" s="283" t="s">
        <v>103</v>
      </c>
      <c r="L1091" s="287">
        <v>0.1129</v>
      </c>
    </row>
    <row r="1092" spans="1:12" ht="15.75" thickBot="1" x14ac:dyDescent="0.3">
      <c r="A1092" s="286" t="s">
        <v>131</v>
      </c>
      <c r="B1092" s="281" t="s">
        <v>140</v>
      </c>
      <c r="C1092" s="281" t="s">
        <v>293</v>
      </c>
      <c r="D1092" s="138">
        <v>760199</v>
      </c>
      <c r="E1092" s="281" t="s">
        <v>165</v>
      </c>
      <c r="F1092" s="282">
        <v>47710</v>
      </c>
      <c r="G1092" s="283" t="s">
        <v>103</v>
      </c>
      <c r="H1092" s="283">
        <v>7</v>
      </c>
      <c r="I1092" s="284">
        <v>4150.3599999999997</v>
      </c>
      <c r="J1092" s="284">
        <v>29052.53</v>
      </c>
      <c r="K1092" s="283" t="s">
        <v>103</v>
      </c>
      <c r="L1092" s="287">
        <v>1E-4</v>
      </c>
    </row>
    <row r="1093" spans="1:12" ht="15.75" thickBot="1" x14ac:dyDescent="0.3">
      <c r="A1093" s="286" t="s">
        <v>131</v>
      </c>
      <c r="B1093" s="281" t="s">
        <v>140</v>
      </c>
      <c r="C1093" s="281" t="s">
        <v>999</v>
      </c>
      <c r="D1093" s="138">
        <v>210100</v>
      </c>
      <c r="E1093" s="281" t="s">
        <v>165</v>
      </c>
      <c r="F1093" s="282">
        <v>46813</v>
      </c>
      <c r="G1093" s="283" t="s">
        <v>103</v>
      </c>
      <c r="H1093" s="283">
        <v>15</v>
      </c>
      <c r="I1093" s="284">
        <v>15657.38</v>
      </c>
      <c r="J1093" s="284">
        <v>234860.75</v>
      </c>
      <c r="K1093" s="283" t="s">
        <v>103</v>
      </c>
      <c r="L1093" s="287">
        <v>7.4000000000000003E-3</v>
      </c>
    </row>
    <row r="1094" spans="1:12" ht="15.75" thickBot="1" x14ac:dyDescent="0.3">
      <c r="A1094" s="286" t="s">
        <v>131</v>
      </c>
      <c r="B1094" s="281" t="s">
        <v>190</v>
      </c>
      <c r="C1094" s="281" t="s">
        <v>245</v>
      </c>
      <c r="D1094" s="138">
        <v>210100</v>
      </c>
      <c r="E1094" s="281" t="s">
        <v>165</v>
      </c>
      <c r="F1094" s="282">
        <v>46447</v>
      </c>
      <c r="G1094" s="283" t="s">
        <v>103</v>
      </c>
      <c r="H1094" s="283">
        <v>34</v>
      </c>
      <c r="I1094" s="284">
        <v>16144.77</v>
      </c>
      <c r="J1094" s="284">
        <v>548922.1</v>
      </c>
      <c r="K1094" s="283" t="s">
        <v>103</v>
      </c>
      <c r="L1094" s="287">
        <v>4.4699999999999997E-2</v>
      </c>
    </row>
    <row r="1095" spans="1:12" ht="15.75" thickBot="1" x14ac:dyDescent="0.3">
      <c r="A1095" s="286" t="s">
        <v>131</v>
      </c>
      <c r="B1095" s="281" t="s">
        <v>190</v>
      </c>
      <c r="C1095" s="281" t="s">
        <v>885</v>
      </c>
      <c r="D1095" s="138">
        <v>210100</v>
      </c>
      <c r="E1095" s="281" t="s">
        <v>165</v>
      </c>
      <c r="F1095" s="282">
        <v>46447</v>
      </c>
      <c r="G1095" s="283" t="s">
        <v>103</v>
      </c>
      <c r="H1095" s="283">
        <v>19</v>
      </c>
      <c r="I1095" s="284">
        <v>16077.44</v>
      </c>
      <c r="J1095" s="284">
        <v>305471.27</v>
      </c>
      <c r="K1095" s="283" t="s">
        <v>103</v>
      </c>
      <c r="L1095" s="287">
        <v>3.0999999999999999E-3</v>
      </c>
    </row>
    <row r="1096" spans="1:12" ht="15.75" thickBot="1" x14ac:dyDescent="0.3">
      <c r="A1096" s="286" t="s">
        <v>131</v>
      </c>
      <c r="B1096" s="281" t="s">
        <v>190</v>
      </c>
      <c r="C1096" s="281" t="s">
        <v>100</v>
      </c>
      <c r="D1096" s="138">
        <v>210100</v>
      </c>
      <c r="E1096" s="281" t="s">
        <v>165</v>
      </c>
      <c r="F1096" s="282">
        <v>46447</v>
      </c>
      <c r="G1096" s="283" t="s">
        <v>103</v>
      </c>
      <c r="H1096" s="285">
        <v>13374</v>
      </c>
      <c r="I1096" s="284">
        <v>16367.32</v>
      </c>
      <c r="J1096" s="284">
        <v>218896584.68000001</v>
      </c>
      <c r="K1096" s="283" t="s">
        <v>103</v>
      </c>
      <c r="L1096" s="287">
        <v>0.43540000000000001</v>
      </c>
    </row>
    <row r="1097" spans="1:12" ht="15.75" thickBot="1" x14ac:dyDescent="0.3">
      <c r="A1097" s="286" t="s">
        <v>131</v>
      </c>
      <c r="B1097" s="281" t="s">
        <v>361</v>
      </c>
      <c r="C1097" s="281" t="s">
        <v>998</v>
      </c>
      <c r="D1097" s="138" t="s">
        <v>1517</v>
      </c>
      <c r="E1097" s="281" t="s">
        <v>165</v>
      </c>
      <c r="F1097" s="282">
        <v>46333</v>
      </c>
      <c r="G1097" s="283" t="s">
        <v>103</v>
      </c>
      <c r="H1097" s="283">
        <v>-4</v>
      </c>
      <c r="I1097" s="284">
        <v>92457.69</v>
      </c>
      <c r="J1097" s="284">
        <v>-369830.75</v>
      </c>
      <c r="K1097" s="283" t="s">
        <v>103</v>
      </c>
      <c r="L1097" s="287">
        <v>-7.7999999999999996E-3</v>
      </c>
    </row>
    <row r="1098" spans="1:12" ht="15.75" thickBot="1" x14ac:dyDescent="0.3">
      <c r="A1098" s="286" t="s">
        <v>475</v>
      </c>
      <c r="B1098" s="281" t="s">
        <v>200</v>
      </c>
      <c r="C1098" s="281" t="s">
        <v>100</v>
      </c>
      <c r="D1098" s="138" t="s">
        <v>1212</v>
      </c>
      <c r="E1098" s="281" t="s">
        <v>165</v>
      </c>
      <c r="F1098" s="282">
        <v>46042</v>
      </c>
      <c r="G1098" s="283" t="s">
        <v>103</v>
      </c>
      <c r="H1098" s="285">
        <v>1336</v>
      </c>
      <c r="I1098" s="284">
        <v>1032.6099999999999</v>
      </c>
      <c r="J1098" s="284">
        <v>1379565.75</v>
      </c>
      <c r="K1098" s="283" t="s">
        <v>103</v>
      </c>
      <c r="L1098" s="287">
        <v>2.7000000000000001E-3</v>
      </c>
    </row>
    <row r="1099" spans="1:12" ht="15.75" thickBot="1" x14ac:dyDescent="0.3">
      <c r="A1099" s="286" t="s">
        <v>475</v>
      </c>
      <c r="B1099" s="281" t="s">
        <v>200</v>
      </c>
      <c r="C1099" s="281" t="s">
        <v>108</v>
      </c>
      <c r="D1099" s="138" t="s">
        <v>1213</v>
      </c>
      <c r="E1099" s="281" t="s">
        <v>165</v>
      </c>
      <c r="F1099" s="282">
        <v>46042</v>
      </c>
      <c r="G1099" s="283" t="s">
        <v>103</v>
      </c>
      <c r="H1099" s="285">
        <v>2955</v>
      </c>
      <c r="I1099" s="284">
        <v>1032.6099999999999</v>
      </c>
      <c r="J1099" s="284">
        <v>3051359.88</v>
      </c>
      <c r="K1099" s="283" t="s">
        <v>103</v>
      </c>
      <c r="L1099" s="287">
        <v>1.0999999999999999E-2</v>
      </c>
    </row>
    <row r="1100" spans="1:12" ht="15.75" thickBot="1" x14ac:dyDescent="0.3">
      <c r="A1100" s="286" t="s">
        <v>475</v>
      </c>
      <c r="B1100" s="281" t="s">
        <v>200</v>
      </c>
      <c r="C1100" s="281" t="s">
        <v>1064</v>
      </c>
      <c r="D1100" s="138" t="s">
        <v>1214</v>
      </c>
      <c r="E1100" s="281" t="s">
        <v>1215</v>
      </c>
      <c r="F1100" s="282">
        <v>46042</v>
      </c>
      <c r="G1100" s="283" t="s">
        <v>103</v>
      </c>
      <c r="H1100" s="283">
        <v>253</v>
      </c>
      <c r="I1100" s="284">
        <v>1032.6099999999999</v>
      </c>
      <c r="J1100" s="284">
        <v>261250.1</v>
      </c>
      <c r="K1100" s="283" t="s">
        <v>103</v>
      </c>
      <c r="L1100" s="287">
        <v>6.1999999999999998E-3</v>
      </c>
    </row>
    <row r="1101" spans="1:12" ht="15.75" thickBot="1" x14ac:dyDescent="0.3">
      <c r="A1101" s="286" t="s">
        <v>475</v>
      </c>
      <c r="B1101" s="281" t="s">
        <v>726</v>
      </c>
      <c r="C1101" s="281" t="s">
        <v>100</v>
      </c>
      <c r="D1101" s="138" t="s">
        <v>727</v>
      </c>
      <c r="E1101" s="281" t="s">
        <v>1832</v>
      </c>
      <c r="F1101" s="282">
        <v>45870</v>
      </c>
      <c r="G1101" s="283" t="s">
        <v>103</v>
      </c>
      <c r="H1101" s="285">
        <v>1571</v>
      </c>
      <c r="I1101" s="284">
        <v>1234.25</v>
      </c>
      <c r="J1101" s="284">
        <v>1939010.13</v>
      </c>
      <c r="K1101" s="283" t="s">
        <v>103</v>
      </c>
      <c r="L1101" s="287">
        <v>3.8999999999999998E-3</v>
      </c>
    </row>
    <row r="1102" spans="1:12" ht="15.75" thickBot="1" x14ac:dyDescent="0.3">
      <c r="A1102" s="286" t="s">
        <v>475</v>
      </c>
      <c r="B1102" s="281" t="s">
        <v>726</v>
      </c>
      <c r="C1102" s="281" t="s">
        <v>350</v>
      </c>
      <c r="D1102" s="138" t="s">
        <v>727</v>
      </c>
      <c r="E1102" s="281" t="s">
        <v>728</v>
      </c>
      <c r="F1102" s="282">
        <v>45870</v>
      </c>
      <c r="G1102" s="283" t="s">
        <v>103</v>
      </c>
      <c r="H1102" s="283">
        <v>568</v>
      </c>
      <c r="I1102" s="284">
        <v>1234.25</v>
      </c>
      <c r="J1102" s="284">
        <v>701055.22</v>
      </c>
      <c r="K1102" s="283" t="s">
        <v>103</v>
      </c>
      <c r="L1102" s="287">
        <v>2.8E-3</v>
      </c>
    </row>
    <row r="1103" spans="1:12" ht="15.75" thickBot="1" x14ac:dyDescent="0.3">
      <c r="A1103" s="286" t="s">
        <v>475</v>
      </c>
      <c r="B1103" s="281" t="s">
        <v>726</v>
      </c>
      <c r="C1103" s="281" t="s">
        <v>1064</v>
      </c>
      <c r="D1103" s="138" t="s">
        <v>727</v>
      </c>
      <c r="E1103" s="281" t="s">
        <v>1436</v>
      </c>
      <c r="F1103" s="282">
        <v>45870</v>
      </c>
      <c r="G1103" s="283" t="s">
        <v>103</v>
      </c>
      <c r="H1103" s="283">
        <v>579</v>
      </c>
      <c r="I1103" s="284">
        <v>1234.25</v>
      </c>
      <c r="J1103" s="284">
        <v>714631.99</v>
      </c>
      <c r="K1103" s="283" t="s">
        <v>103</v>
      </c>
      <c r="L1103" s="287">
        <v>1.7000000000000001E-2</v>
      </c>
    </row>
    <row r="1104" spans="1:12" ht="15.75" thickBot="1" x14ac:dyDescent="0.3">
      <c r="A1104" s="286" t="s">
        <v>475</v>
      </c>
      <c r="B1104" s="281" t="s">
        <v>334</v>
      </c>
      <c r="C1104" s="281" t="s">
        <v>885</v>
      </c>
      <c r="D1104" s="138" t="s">
        <v>957</v>
      </c>
      <c r="E1104" s="281" t="s">
        <v>165</v>
      </c>
      <c r="F1104" s="282">
        <v>46146</v>
      </c>
      <c r="G1104" s="283" t="s">
        <v>103</v>
      </c>
      <c r="H1104" s="285">
        <v>15000</v>
      </c>
      <c r="I1104" s="284">
        <v>1112.3</v>
      </c>
      <c r="J1104" s="284">
        <v>16684552.199999999</v>
      </c>
      <c r="K1104" s="283" t="s">
        <v>103</v>
      </c>
      <c r="L1104" s="287">
        <v>0.16919999999999999</v>
      </c>
    </row>
    <row r="1105" spans="1:12" ht="15.75" thickBot="1" x14ac:dyDescent="0.3">
      <c r="A1105" s="286" t="s">
        <v>475</v>
      </c>
      <c r="B1105" s="281" t="s">
        <v>334</v>
      </c>
      <c r="C1105" s="281" t="s">
        <v>885</v>
      </c>
      <c r="D1105" s="138" t="s">
        <v>1000</v>
      </c>
      <c r="E1105" s="281" t="s">
        <v>165</v>
      </c>
      <c r="F1105" s="282">
        <v>45923</v>
      </c>
      <c r="G1105" s="283" t="s">
        <v>103</v>
      </c>
      <c r="H1105" s="285">
        <v>5000</v>
      </c>
      <c r="I1105" s="284">
        <v>1067.42</v>
      </c>
      <c r="J1105" s="284">
        <v>5337098.5999999996</v>
      </c>
      <c r="K1105" s="283" t="s">
        <v>103</v>
      </c>
      <c r="L1105" s="287">
        <v>5.4100000000000002E-2</v>
      </c>
    </row>
    <row r="1106" spans="1:12" ht="15.75" thickBot="1" x14ac:dyDescent="0.3">
      <c r="A1106" s="286" t="s">
        <v>475</v>
      </c>
      <c r="B1106" s="281" t="s">
        <v>956</v>
      </c>
      <c r="C1106" s="281" t="s">
        <v>100</v>
      </c>
      <c r="D1106" s="138" t="s">
        <v>1007</v>
      </c>
      <c r="E1106" s="281" t="s">
        <v>165</v>
      </c>
      <c r="F1106" s="282">
        <v>45897</v>
      </c>
      <c r="G1106" s="283" t="s">
        <v>103</v>
      </c>
      <c r="H1106" s="285">
        <v>2100</v>
      </c>
      <c r="I1106" s="284">
        <v>1078.5999999999999</v>
      </c>
      <c r="J1106" s="284">
        <v>2265057.69</v>
      </c>
      <c r="K1106" s="283" t="s">
        <v>103</v>
      </c>
      <c r="L1106" s="287">
        <v>4.4999999999999997E-3</v>
      </c>
    </row>
    <row r="1107" spans="1:12" ht="15.75" thickBot="1" x14ac:dyDescent="0.3">
      <c r="A1107" s="286" t="s">
        <v>475</v>
      </c>
      <c r="B1107" s="281" t="s">
        <v>956</v>
      </c>
      <c r="C1107" s="281" t="s">
        <v>108</v>
      </c>
      <c r="D1107" s="138" t="s">
        <v>1008</v>
      </c>
      <c r="E1107" s="281" t="s">
        <v>1401</v>
      </c>
      <c r="F1107" s="282">
        <v>45897</v>
      </c>
      <c r="G1107" s="283" t="s">
        <v>103</v>
      </c>
      <c r="H1107" s="285">
        <v>1210</v>
      </c>
      <c r="I1107" s="284">
        <v>1078.5999999999999</v>
      </c>
      <c r="J1107" s="284">
        <v>1305104.67</v>
      </c>
      <c r="K1107" s="283" t="s">
        <v>103</v>
      </c>
      <c r="L1107" s="287">
        <v>4.7000000000000002E-3</v>
      </c>
    </row>
    <row r="1108" spans="1:12" ht="15.75" thickBot="1" x14ac:dyDescent="0.3">
      <c r="A1108" s="286" t="s">
        <v>475</v>
      </c>
      <c r="B1108" s="281" t="s">
        <v>956</v>
      </c>
      <c r="C1108" s="281" t="s">
        <v>108</v>
      </c>
      <c r="D1108" s="138" t="s">
        <v>1148</v>
      </c>
      <c r="E1108" s="281" t="s">
        <v>1401</v>
      </c>
      <c r="F1108" s="282">
        <v>45897</v>
      </c>
      <c r="G1108" s="283" t="s">
        <v>103</v>
      </c>
      <c r="H1108" s="283">
        <v>160</v>
      </c>
      <c r="I1108" s="284">
        <v>1078.5999999999999</v>
      </c>
      <c r="J1108" s="284">
        <v>172575.82</v>
      </c>
      <c r="K1108" s="283" t="s">
        <v>103</v>
      </c>
      <c r="L1108" s="287">
        <v>5.9999999999999995E-4</v>
      </c>
    </row>
    <row r="1109" spans="1:12" ht="15.75" thickBot="1" x14ac:dyDescent="0.3">
      <c r="A1109" s="286" t="s">
        <v>475</v>
      </c>
      <c r="B1109" s="281" t="s">
        <v>956</v>
      </c>
      <c r="C1109" s="281" t="s">
        <v>1064</v>
      </c>
      <c r="D1109" s="138" t="s">
        <v>1199</v>
      </c>
      <c r="E1109" s="281" t="s">
        <v>942</v>
      </c>
      <c r="F1109" s="282">
        <v>45897</v>
      </c>
      <c r="G1109" s="283" t="s">
        <v>103</v>
      </c>
      <c r="H1109" s="283">
        <v>360</v>
      </c>
      <c r="I1109" s="284">
        <v>1078.5999999999999</v>
      </c>
      <c r="J1109" s="284">
        <v>388295.6</v>
      </c>
      <c r="K1109" s="283" t="s">
        <v>103</v>
      </c>
      <c r="L1109" s="287">
        <v>9.1999999999999998E-3</v>
      </c>
    </row>
    <row r="1110" spans="1:12" ht="15.75" thickBot="1" x14ac:dyDescent="0.3">
      <c r="A1110" s="286" t="s">
        <v>475</v>
      </c>
      <c r="B1110" s="281" t="s">
        <v>1038</v>
      </c>
      <c r="C1110" s="281" t="s">
        <v>453</v>
      </c>
      <c r="D1110" s="138" t="s">
        <v>1200</v>
      </c>
      <c r="E1110" s="281" t="s">
        <v>165</v>
      </c>
      <c r="F1110" s="282">
        <v>45929</v>
      </c>
      <c r="G1110" s="283" t="s">
        <v>103</v>
      </c>
      <c r="H1110" s="283">
        <v>20</v>
      </c>
      <c r="I1110" s="284">
        <v>1069.74</v>
      </c>
      <c r="J1110" s="284">
        <v>21394.77</v>
      </c>
      <c r="K1110" s="283" t="s">
        <v>103</v>
      </c>
      <c r="L1110" s="287">
        <v>5.1000000000000004E-3</v>
      </c>
    </row>
    <row r="1111" spans="1:12" ht="15.75" thickBot="1" x14ac:dyDescent="0.3">
      <c r="A1111" s="286" t="s">
        <v>475</v>
      </c>
      <c r="B1111" s="281" t="s">
        <v>1038</v>
      </c>
      <c r="C1111" s="281" t="s">
        <v>100</v>
      </c>
      <c r="D1111" s="138" t="s">
        <v>1072</v>
      </c>
      <c r="E1111" s="281" t="s">
        <v>165</v>
      </c>
      <c r="F1111" s="282">
        <v>45810</v>
      </c>
      <c r="G1111" s="283" t="s">
        <v>103</v>
      </c>
      <c r="H1111" s="285">
        <v>4867</v>
      </c>
      <c r="I1111" s="284">
        <v>1047.75</v>
      </c>
      <c r="J1111" s="284">
        <v>5099383.68</v>
      </c>
      <c r="K1111" s="283" t="s">
        <v>103</v>
      </c>
      <c r="L1111" s="287">
        <v>1.01E-2</v>
      </c>
    </row>
    <row r="1112" spans="1:12" ht="15.75" thickBot="1" x14ac:dyDescent="0.3">
      <c r="A1112" s="286" t="s">
        <v>475</v>
      </c>
      <c r="B1112" s="281" t="s">
        <v>1038</v>
      </c>
      <c r="C1112" s="281" t="s">
        <v>100</v>
      </c>
      <c r="D1112" s="138" t="s">
        <v>1039</v>
      </c>
      <c r="E1112" s="281" t="s">
        <v>165</v>
      </c>
      <c r="F1112" s="282">
        <v>45929</v>
      </c>
      <c r="G1112" s="283" t="s">
        <v>103</v>
      </c>
      <c r="H1112" s="285">
        <v>4241</v>
      </c>
      <c r="I1112" s="284">
        <v>1070.4000000000001</v>
      </c>
      <c r="J1112" s="284">
        <v>4539545.62</v>
      </c>
      <c r="K1112" s="283" t="s">
        <v>103</v>
      </c>
      <c r="L1112" s="287">
        <v>8.9999999999999993E-3</v>
      </c>
    </row>
    <row r="1113" spans="1:12" ht="15.75" thickBot="1" x14ac:dyDescent="0.3">
      <c r="A1113" s="286" t="s">
        <v>475</v>
      </c>
      <c r="B1113" s="281" t="s">
        <v>1038</v>
      </c>
      <c r="C1113" s="281" t="s">
        <v>108</v>
      </c>
      <c r="D1113" s="138" t="s">
        <v>1073</v>
      </c>
      <c r="E1113" s="281" t="s">
        <v>165</v>
      </c>
      <c r="F1113" s="282">
        <v>45810</v>
      </c>
      <c r="G1113" s="283" t="s">
        <v>103</v>
      </c>
      <c r="H1113" s="285">
        <v>2957</v>
      </c>
      <c r="I1113" s="284">
        <v>1047.75</v>
      </c>
      <c r="J1113" s="284">
        <v>3098187.29</v>
      </c>
      <c r="K1113" s="283" t="s">
        <v>103</v>
      </c>
      <c r="L1113" s="287">
        <v>1.12E-2</v>
      </c>
    </row>
    <row r="1114" spans="1:12" ht="15.75" thickBot="1" x14ac:dyDescent="0.3">
      <c r="A1114" s="286" t="s">
        <v>475</v>
      </c>
      <c r="B1114" s="281" t="s">
        <v>1038</v>
      </c>
      <c r="C1114" s="281" t="s">
        <v>108</v>
      </c>
      <c r="D1114" s="138" t="s">
        <v>1040</v>
      </c>
      <c r="E1114" s="281" t="s">
        <v>1833</v>
      </c>
      <c r="F1114" s="282">
        <v>45929</v>
      </c>
      <c r="G1114" s="283" t="s">
        <v>103</v>
      </c>
      <c r="H1114" s="285">
        <v>2300</v>
      </c>
      <c r="I1114" s="284">
        <v>1070.4000000000001</v>
      </c>
      <c r="J1114" s="284">
        <v>2461908.73</v>
      </c>
      <c r="K1114" s="283" t="s">
        <v>103</v>
      </c>
      <c r="L1114" s="287">
        <v>8.8999999999999999E-3</v>
      </c>
    </row>
    <row r="1115" spans="1:12" ht="15.75" thickBot="1" x14ac:dyDescent="0.3">
      <c r="A1115" s="286" t="s">
        <v>475</v>
      </c>
      <c r="B1115" s="281" t="s">
        <v>1038</v>
      </c>
      <c r="C1115" s="281" t="s">
        <v>108</v>
      </c>
      <c r="D1115" s="138" t="s">
        <v>1149</v>
      </c>
      <c r="E1115" s="281" t="s">
        <v>1833</v>
      </c>
      <c r="F1115" s="282">
        <v>45929</v>
      </c>
      <c r="G1115" s="283" t="s">
        <v>103</v>
      </c>
      <c r="H1115" s="283">
        <v>128</v>
      </c>
      <c r="I1115" s="284">
        <v>1070.4000000000001</v>
      </c>
      <c r="J1115" s="284">
        <v>137010.57</v>
      </c>
      <c r="K1115" s="283" t="s">
        <v>103</v>
      </c>
      <c r="L1115" s="287">
        <v>5.0000000000000001E-4</v>
      </c>
    </row>
    <row r="1116" spans="1:12" ht="15.75" thickBot="1" x14ac:dyDescent="0.3">
      <c r="A1116" s="286" t="s">
        <v>475</v>
      </c>
      <c r="B1116" s="281" t="s">
        <v>1038</v>
      </c>
      <c r="C1116" s="281" t="s">
        <v>1064</v>
      </c>
      <c r="D1116" s="138" t="s">
        <v>1157</v>
      </c>
      <c r="E1116" s="281" t="s">
        <v>165</v>
      </c>
      <c r="F1116" s="282">
        <v>45810</v>
      </c>
      <c r="G1116" s="283" t="s">
        <v>103</v>
      </c>
      <c r="H1116" s="283">
        <v>369</v>
      </c>
      <c r="I1116" s="284">
        <v>1047.75</v>
      </c>
      <c r="J1116" s="284">
        <v>386618.57</v>
      </c>
      <c r="K1116" s="283" t="s">
        <v>103</v>
      </c>
      <c r="L1116" s="287">
        <v>9.1999999999999998E-3</v>
      </c>
    </row>
    <row r="1117" spans="1:12" ht="15.75" thickBot="1" x14ac:dyDescent="0.3">
      <c r="A1117" s="286" t="s">
        <v>475</v>
      </c>
      <c r="B1117" s="281" t="s">
        <v>1038</v>
      </c>
      <c r="C1117" s="281" t="s">
        <v>1064</v>
      </c>
      <c r="D1117" s="138" t="s">
        <v>1201</v>
      </c>
      <c r="E1117" s="281" t="s">
        <v>1202</v>
      </c>
      <c r="F1117" s="282">
        <v>45929</v>
      </c>
      <c r="G1117" s="283" t="s">
        <v>103</v>
      </c>
      <c r="H1117" s="283">
        <v>298</v>
      </c>
      <c r="I1117" s="284">
        <v>1070.4000000000001</v>
      </c>
      <c r="J1117" s="284">
        <v>318977.74</v>
      </c>
      <c r="K1117" s="283" t="s">
        <v>103</v>
      </c>
      <c r="L1117" s="287">
        <v>7.6E-3</v>
      </c>
    </row>
    <row r="1118" spans="1:12" ht="15.75" thickBot="1" x14ac:dyDescent="0.3">
      <c r="A1118" s="286" t="s">
        <v>475</v>
      </c>
      <c r="B1118" s="281" t="s">
        <v>761</v>
      </c>
      <c r="C1118" s="281" t="s">
        <v>885</v>
      </c>
      <c r="D1118" s="138" t="s">
        <v>955</v>
      </c>
      <c r="E1118" s="281" t="s">
        <v>165</v>
      </c>
      <c r="F1118" s="282">
        <v>45776</v>
      </c>
      <c r="G1118" s="283" t="s">
        <v>103</v>
      </c>
      <c r="H1118" s="285">
        <v>15000</v>
      </c>
      <c r="I1118" s="284">
        <v>1113.24</v>
      </c>
      <c r="J1118" s="284">
        <v>16698585.9</v>
      </c>
      <c r="K1118" s="283" t="s">
        <v>103</v>
      </c>
      <c r="L1118" s="287">
        <v>0.1694</v>
      </c>
    </row>
    <row r="1119" spans="1:12" ht="15.75" thickBot="1" x14ac:dyDescent="0.3">
      <c r="A1119" s="286" t="s">
        <v>475</v>
      </c>
      <c r="B1119" s="281" t="s">
        <v>761</v>
      </c>
      <c r="C1119" s="281" t="s">
        <v>885</v>
      </c>
      <c r="D1119" s="138" t="s">
        <v>986</v>
      </c>
      <c r="E1119" s="281" t="s">
        <v>165</v>
      </c>
      <c r="F1119" s="282">
        <v>45825</v>
      </c>
      <c r="G1119" s="283" t="s">
        <v>103</v>
      </c>
      <c r="H1119" s="285">
        <v>9000</v>
      </c>
      <c r="I1119" s="284">
        <v>1098.75</v>
      </c>
      <c r="J1119" s="284">
        <v>9888736.1400000006</v>
      </c>
      <c r="K1119" s="283" t="s">
        <v>103</v>
      </c>
      <c r="L1119" s="287">
        <v>0.1003</v>
      </c>
    </row>
    <row r="1120" spans="1:12" ht="15.75" thickBot="1" x14ac:dyDescent="0.3">
      <c r="A1120" s="286" t="s">
        <v>475</v>
      </c>
      <c r="B1120" s="281" t="s">
        <v>989</v>
      </c>
      <c r="C1120" s="281" t="s">
        <v>100</v>
      </c>
      <c r="D1120" s="138" t="s">
        <v>1061</v>
      </c>
      <c r="E1120" s="281" t="s">
        <v>165</v>
      </c>
      <c r="F1120" s="282">
        <v>45943</v>
      </c>
      <c r="G1120" s="283" t="s">
        <v>103</v>
      </c>
      <c r="H1120" s="285">
        <v>3076</v>
      </c>
      <c r="I1120" s="284">
        <v>1070.01</v>
      </c>
      <c r="J1120" s="284">
        <v>3291344.02</v>
      </c>
      <c r="K1120" s="283" t="s">
        <v>103</v>
      </c>
      <c r="L1120" s="287">
        <v>6.4999999999999997E-3</v>
      </c>
    </row>
    <row r="1121" spans="1:12" ht="15.75" thickBot="1" x14ac:dyDescent="0.3">
      <c r="A1121" s="286" t="s">
        <v>475</v>
      </c>
      <c r="B1121" s="281" t="s">
        <v>989</v>
      </c>
      <c r="C1121" s="281" t="s">
        <v>100</v>
      </c>
      <c r="D1121" s="138" t="s">
        <v>1043</v>
      </c>
      <c r="E1121" s="281" t="s">
        <v>165</v>
      </c>
      <c r="F1121" s="282">
        <v>45869</v>
      </c>
      <c r="G1121" s="283" t="s">
        <v>103</v>
      </c>
      <c r="H1121" s="285">
        <v>1523</v>
      </c>
      <c r="I1121" s="284">
        <v>1096.0899999999999</v>
      </c>
      <c r="J1121" s="284">
        <v>1669349.74</v>
      </c>
      <c r="K1121" s="283" t="s">
        <v>103</v>
      </c>
      <c r="L1121" s="287">
        <v>3.3E-3</v>
      </c>
    </row>
    <row r="1122" spans="1:12" ht="15.75" thickBot="1" x14ac:dyDescent="0.3">
      <c r="A1122" s="286" t="s">
        <v>475</v>
      </c>
      <c r="B1122" s="281" t="s">
        <v>989</v>
      </c>
      <c r="C1122" s="281" t="s">
        <v>108</v>
      </c>
      <c r="D1122" s="138" t="s">
        <v>1834</v>
      </c>
      <c r="E1122" s="281" t="s">
        <v>1835</v>
      </c>
      <c r="F1122" s="282">
        <v>45869</v>
      </c>
      <c r="G1122" s="283" t="s">
        <v>103</v>
      </c>
      <c r="H1122" s="285">
        <v>1895</v>
      </c>
      <c r="I1122" s="284">
        <v>1096.0899999999999</v>
      </c>
      <c r="J1122" s="284">
        <v>2077096.36</v>
      </c>
      <c r="K1122" s="283" t="s">
        <v>103</v>
      </c>
      <c r="L1122" s="287">
        <v>7.4999999999999997E-3</v>
      </c>
    </row>
    <row r="1123" spans="1:12" ht="15.75" thickBot="1" x14ac:dyDescent="0.3">
      <c r="A1123" s="286" t="s">
        <v>475</v>
      </c>
      <c r="B1123" s="281" t="s">
        <v>989</v>
      </c>
      <c r="C1123" s="281" t="s">
        <v>108</v>
      </c>
      <c r="D1123" s="138" t="s">
        <v>1836</v>
      </c>
      <c r="E1123" s="281" t="s">
        <v>1837</v>
      </c>
      <c r="F1123" s="282">
        <v>45943</v>
      </c>
      <c r="G1123" s="283" t="s">
        <v>103</v>
      </c>
      <c r="H1123" s="283">
        <v>652</v>
      </c>
      <c r="I1123" s="284">
        <v>1070.01</v>
      </c>
      <c r="J1123" s="284">
        <v>697645.09</v>
      </c>
      <c r="K1123" s="283" t="s">
        <v>103</v>
      </c>
      <c r="L1123" s="287">
        <v>2.5000000000000001E-3</v>
      </c>
    </row>
    <row r="1124" spans="1:12" ht="15.75" thickBot="1" x14ac:dyDescent="0.3">
      <c r="A1124" s="286" t="s">
        <v>475</v>
      </c>
      <c r="B1124" s="281" t="s">
        <v>989</v>
      </c>
      <c r="C1124" s="281" t="s">
        <v>108</v>
      </c>
      <c r="D1124" s="138" t="s">
        <v>1838</v>
      </c>
      <c r="E1124" s="281" t="s">
        <v>1835</v>
      </c>
      <c r="F1124" s="282">
        <v>45869</v>
      </c>
      <c r="G1124" s="283" t="s">
        <v>103</v>
      </c>
      <c r="H1124" s="283">
        <v>157</v>
      </c>
      <c r="I1124" s="284">
        <v>1096.0899999999999</v>
      </c>
      <c r="J1124" s="284">
        <v>172086.61</v>
      </c>
      <c r="K1124" s="283" t="s">
        <v>103</v>
      </c>
      <c r="L1124" s="287">
        <v>5.9999999999999995E-4</v>
      </c>
    </row>
    <row r="1125" spans="1:12" ht="15.75" thickBot="1" x14ac:dyDescent="0.3">
      <c r="A1125" s="286" t="s">
        <v>475</v>
      </c>
      <c r="B1125" s="281" t="s">
        <v>989</v>
      </c>
      <c r="C1125" s="281" t="s">
        <v>108</v>
      </c>
      <c r="D1125" s="138" t="s">
        <v>1839</v>
      </c>
      <c r="E1125" s="281" t="s">
        <v>1837</v>
      </c>
      <c r="F1125" s="282">
        <v>45943</v>
      </c>
      <c r="G1125" s="283" t="s">
        <v>103</v>
      </c>
      <c r="H1125" s="283">
        <v>72</v>
      </c>
      <c r="I1125" s="284">
        <v>1070.01</v>
      </c>
      <c r="J1125" s="284">
        <v>77040.56</v>
      </c>
      <c r="K1125" s="283" t="s">
        <v>103</v>
      </c>
      <c r="L1125" s="287">
        <v>2.9999999999999997E-4</v>
      </c>
    </row>
    <row r="1126" spans="1:12" ht="15.75" thickBot="1" x14ac:dyDescent="0.3">
      <c r="A1126" s="286" t="s">
        <v>475</v>
      </c>
      <c r="B1126" s="281" t="s">
        <v>989</v>
      </c>
      <c r="C1126" s="281" t="s">
        <v>1064</v>
      </c>
      <c r="D1126" s="138" t="s">
        <v>1437</v>
      </c>
      <c r="E1126" s="281" t="s">
        <v>1438</v>
      </c>
      <c r="F1126" s="282">
        <v>45869</v>
      </c>
      <c r="G1126" s="283" t="s">
        <v>103</v>
      </c>
      <c r="H1126" s="283">
        <v>368</v>
      </c>
      <c r="I1126" s="284">
        <v>1096.0899999999999</v>
      </c>
      <c r="J1126" s="284">
        <v>403362.25</v>
      </c>
      <c r="K1126" s="283" t="s">
        <v>103</v>
      </c>
      <c r="L1126" s="287">
        <v>9.5999999999999992E-3</v>
      </c>
    </row>
    <row r="1127" spans="1:12" ht="15.75" thickBot="1" x14ac:dyDescent="0.3">
      <c r="A1127" s="286" t="s">
        <v>475</v>
      </c>
      <c r="B1127" s="281" t="s">
        <v>989</v>
      </c>
      <c r="C1127" s="281" t="s">
        <v>1064</v>
      </c>
      <c r="D1127" s="138" t="s">
        <v>1439</v>
      </c>
      <c r="E1127" s="281" t="s">
        <v>1438</v>
      </c>
      <c r="F1127" s="282">
        <v>45869</v>
      </c>
      <c r="G1127" s="283" t="s">
        <v>103</v>
      </c>
      <c r="H1127" s="283">
        <v>221</v>
      </c>
      <c r="I1127" s="284">
        <v>1096.0899999999999</v>
      </c>
      <c r="J1127" s="284">
        <v>242236.57</v>
      </c>
      <c r="K1127" s="283" t="s">
        <v>103</v>
      </c>
      <c r="L1127" s="287">
        <v>5.7999999999999996E-3</v>
      </c>
    </row>
    <row r="1128" spans="1:12" ht="15.75" thickBot="1" x14ac:dyDescent="0.3">
      <c r="A1128" s="286" t="s">
        <v>475</v>
      </c>
      <c r="B1128" s="281" t="s">
        <v>989</v>
      </c>
      <c r="C1128" s="281" t="s">
        <v>1064</v>
      </c>
      <c r="D1128" s="138" t="s">
        <v>1440</v>
      </c>
      <c r="E1128" s="281" t="s">
        <v>1441</v>
      </c>
      <c r="F1128" s="282">
        <v>45943</v>
      </c>
      <c r="G1128" s="283" t="s">
        <v>103</v>
      </c>
      <c r="H1128" s="283">
        <v>170</v>
      </c>
      <c r="I1128" s="284">
        <v>1070.01</v>
      </c>
      <c r="J1128" s="284">
        <v>181901.33</v>
      </c>
      <c r="K1128" s="283" t="s">
        <v>103</v>
      </c>
      <c r="L1128" s="287">
        <v>4.3E-3</v>
      </c>
    </row>
    <row r="1129" spans="1:12" ht="15.75" thickBot="1" x14ac:dyDescent="0.3">
      <c r="A1129" s="286" t="s">
        <v>475</v>
      </c>
      <c r="B1129" s="281" t="s">
        <v>989</v>
      </c>
      <c r="C1129" s="281" t="s">
        <v>1064</v>
      </c>
      <c r="D1129" s="138" t="s">
        <v>1442</v>
      </c>
      <c r="E1129" s="281" t="s">
        <v>1441</v>
      </c>
      <c r="F1129" s="282">
        <v>45943</v>
      </c>
      <c r="G1129" s="283" t="s">
        <v>103</v>
      </c>
      <c r="H1129" s="283">
        <v>92</v>
      </c>
      <c r="I1129" s="284">
        <v>1070.01</v>
      </c>
      <c r="J1129" s="284">
        <v>98440.72</v>
      </c>
      <c r="K1129" s="283" t="s">
        <v>103</v>
      </c>
      <c r="L1129" s="287">
        <v>2.3E-3</v>
      </c>
    </row>
    <row r="1130" spans="1:12" ht="15.75" thickBot="1" x14ac:dyDescent="0.3">
      <c r="A1130" s="286" t="s">
        <v>475</v>
      </c>
      <c r="B1130" s="281" t="s">
        <v>190</v>
      </c>
      <c r="C1130" s="281" t="s">
        <v>885</v>
      </c>
      <c r="D1130" s="138" t="s">
        <v>1489</v>
      </c>
      <c r="E1130" s="281" t="s">
        <v>165</v>
      </c>
      <c r="F1130" s="282">
        <v>46223</v>
      </c>
      <c r="G1130" s="283" t="s">
        <v>103</v>
      </c>
      <c r="H1130" s="283">
        <v>391</v>
      </c>
      <c r="I1130" s="284">
        <v>1229.74</v>
      </c>
      <c r="J1130" s="284">
        <v>480829.16</v>
      </c>
      <c r="K1130" s="283" t="s">
        <v>103</v>
      </c>
      <c r="L1130" s="287">
        <v>4.8999999999999998E-3</v>
      </c>
    </row>
    <row r="1131" spans="1:12" ht="15.75" thickBot="1" x14ac:dyDescent="0.3">
      <c r="A1131" s="286" t="s">
        <v>144</v>
      </c>
      <c r="B1131" s="281" t="s">
        <v>103</v>
      </c>
      <c r="C1131" s="281" t="s">
        <v>245</v>
      </c>
      <c r="D1131" s="138" t="s">
        <v>144</v>
      </c>
      <c r="E1131" s="281" t="s">
        <v>165</v>
      </c>
      <c r="F1131" s="283" t="s">
        <v>103</v>
      </c>
      <c r="G1131" s="283" t="s">
        <v>103</v>
      </c>
      <c r="H1131" s="283" t="s">
        <v>103</v>
      </c>
      <c r="I1131" s="283" t="s">
        <v>103</v>
      </c>
      <c r="J1131" s="284">
        <v>0</v>
      </c>
      <c r="K1131" s="283" t="s">
        <v>103</v>
      </c>
      <c r="L1131" s="287">
        <v>0</v>
      </c>
    </row>
    <row r="1132" spans="1:12" ht="15.75" thickBot="1" x14ac:dyDescent="0.3">
      <c r="A1132" s="286" t="s">
        <v>144</v>
      </c>
      <c r="B1132" s="281" t="s">
        <v>103</v>
      </c>
      <c r="C1132" s="281" t="s">
        <v>453</v>
      </c>
      <c r="D1132" s="138" t="s">
        <v>144</v>
      </c>
      <c r="E1132" s="281" t="s">
        <v>165</v>
      </c>
      <c r="F1132" s="283" t="s">
        <v>103</v>
      </c>
      <c r="G1132" s="283" t="s">
        <v>103</v>
      </c>
      <c r="H1132" s="283" t="s">
        <v>103</v>
      </c>
      <c r="I1132" s="283" t="s">
        <v>103</v>
      </c>
      <c r="J1132" s="284">
        <v>9679.69</v>
      </c>
      <c r="K1132" s="283" t="s">
        <v>103</v>
      </c>
      <c r="L1132" s="287">
        <v>2.3E-3</v>
      </c>
    </row>
    <row r="1133" spans="1:12" ht="15.75" thickBot="1" x14ac:dyDescent="0.3">
      <c r="A1133" s="286" t="s">
        <v>144</v>
      </c>
      <c r="B1133" s="281" t="s">
        <v>103</v>
      </c>
      <c r="C1133" s="281" t="s">
        <v>901</v>
      </c>
      <c r="D1133" s="138" t="s">
        <v>144</v>
      </c>
      <c r="E1133" s="281" t="s">
        <v>165</v>
      </c>
      <c r="F1133" s="283" t="s">
        <v>103</v>
      </c>
      <c r="G1133" s="283" t="s">
        <v>103</v>
      </c>
      <c r="H1133" s="283" t="s">
        <v>103</v>
      </c>
      <c r="I1133" s="283" t="s">
        <v>103</v>
      </c>
      <c r="J1133" s="284">
        <v>0</v>
      </c>
      <c r="K1133" s="283" t="s">
        <v>103</v>
      </c>
      <c r="L1133" s="287">
        <v>0</v>
      </c>
    </row>
    <row r="1134" spans="1:12" ht="15.75" thickBot="1" x14ac:dyDescent="0.3">
      <c r="A1134" s="286" t="s">
        <v>144</v>
      </c>
      <c r="B1134" s="281" t="s">
        <v>103</v>
      </c>
      <c r="C1134" s="281" t="s">
        <v>354</v>
      </c>
      <c r="D1134" s="138" t="s">
        <v>144</v>
      </c>
      <c r="E1134" s="281" t="s">
        <v>165</v>
      </c>
      <c r="F1134" s="283" t="s">
        <v>103</v>
      </c>
      <c r="G1134" s="283" t="s">
        <v>103</v>
      </c>
      <c r="H1134" s="283" t="s">
        <v>103</v>
      </c>
      <c r="I1134" s="283" t="s">
        <v>103</v>
      </c>
      <c r="J1134" s="284">
        <v>1999.95</v>
      </c>
      <c r="K1134" s="283" t="s">
        <v>103</v>
      </c>
      <c r="L1134" s="287">
        <v>3.5000000000000001E-3</v>
      </c>
    </row>
    <row r="1135" spans="1:12" ht="15.75" thickBot="1" x14ac:dyDescent="0.3">
      <c r="A1135" s="286" t="s">
        <v>144</v>
      </c>
      <c r="B1135" s="281" t="s">
        <v>103</v>
      </c>
      <c r="C1135" s="281" t="s">
        <v>885</v>
      </c>
      <c r="D1135" s="138" t="s">
        <v>144</v>
      </c>
      <c r="E1135" s="281" t="s">
        <v>165</v>
      </c>
      <c r="F1135" s="283" t="s">
        <v>103</v>
      </c>
      <c r="G1135" s="283" t="s">
        <v>103</v>
      </c>
      <c r="H1135" s="283" t="s">
        <v>103</v>
      </c>
      <c r="I1135" s="283" t="s">
        <v>103</v>
      </c>
      <c r="J1135" s="284">
        <v>0</v>
      </c>
      <c r="K1135" s="283" t="s">
        <v>103</v>
      </c>
      <c r="L1135" s="287">
        <v>0</v>
      </c>
    </row>
    <row r="1136" spans="1:12" ht="15.75" thickBot="1" x14ac:dyDescent="0.3">
      <c r="A1136" s="286" t="s">
        <v>144</v>
      </c>
      <c r="B1136" s="281" t="s">
        <v>103</v>
      </c>
      <c r="C1136" s="281" t="s">
        <v>106</v>
      </c>
      <c r="D1136" s="138" t="s">
        <v>144</v>
      </c>
      <c r="E1136" s="281" t="s">
        <v>165</v>
      </c>
      <c r="F1136" s="283" t="s">
        <v>103</v>
      </c>
      <c r="G1136" s="283" t="s">
        <v>103</v>
      </c>
      <c r="H1136" s="283" t="s">
        <v>103</v>
      </c>
      <c r="I1136" s="283" t="s">
        <v>103</v>
      </c>
      <c r="J1136" s="284">
        <v>0</v>
      </c>
      <c r="K1136" s="283" t="s">
        <v>103</v>
      </c>
      <c r="L1136" s="287">
        <v>0</v>
      </c>
    </row>
    <row r="1137" spans="1:12" ht="15.75" thickBot="1" x14ac:dyDescent="0.3">
      <c r="A1137" s="286" t="s">
        <v>144</v>
      </c>
      <c r="B1137" s="281" t="s">
        <v>103</v>
      </c>
      <c r="C1137" s="281" t="s">
        <v>920</v>
      </c>
      <c r="D1137" s="138" t="s">
        <v>144</v>
      </c>
      <c r="E1137" s="281" t="s">
        <v>165</v>
      </c>
      <c r="F1137" s="283" t="s">
        <v>103</v>
      </c>
      <c r="G1137" s="283" t="s">
        <v>103</v>
      </c>
      <c r="H1137" s="283" t="s">
        <v>103</v>
      </c>
      <c r="I1137" s="283" t="s">
        <v>103</v>
      </c>
      <c r="J1137" s="284">
        <v>0</v>
      </c>
      <c r="K1137" s="283" t="s">
        <v>103</v>
      </c>
      <c r="L1137" s="287">
        <v>0</v>
      </c>
    </row>
    <row r="1138" spans="1:12" ht="15.75" thickBot="1" x14ac:dyDescent="0.3">
      <c r="A1138" s="286" t="s">
        <v>144</v>
      </c>
      <c r="B1138" s="281" t="s">
        <v>103</v>
      </c>
      <c r="C1138" s="281" t="s">
        <v>900</v>
      </c>
      <c r="D1138" s="138" t="s">
        <v>144</v>
      </c>
      <c r="E1138" s="281" t="s">
        <v>165</v>
      </c>
      <c r="F1138" s="283" t="s">
        <v>103</v>
      </c>
      <c r="G1138" s="283" t="s">
        <v>103</v>
      </c>
      <c r="H1138" s="283" t="s">
        <v>103</v>
      </c>
      <c r="I1138" s="283" t="s">
        <v>103</v>
      </c>
      <c r="J1138" s="284">
        <v>0</v>
      </c>
      <c r="K1138" s="283" t="s">
        <v>103</v>
      </c>
      <c r="L1138" s="287">
        <v>0</v>
      </c>
    </row>
    <row r="1139" spans="1:12" ht="15.75" thickBot="1" x14ac:dyDescent="0.3">
      <c r="A1139" s="286" t="s">
        <v>144</v>
      </c>
      <c r="B1139" s="281" t="s">
        <v>103</v>
      </c>
      <c r="C1139" s="281" t="s">
        <v>1001</v>
      </c>
      <c r="D1139" s="138" t="s">
        <v>144</v>
      </c>
      <c r="E1139" s="281" t="s">
        <v>165</v>
      </c>
      <c r="F1139" s="283" t="s">
        <v>103</v>
      </c>
      <c r="G1139" s="283" t="s">
        <v>103</v>
      </c>
      <c r="H1139" s="283" t="s">
        <v>103</v>
      </c>
      <c r="I1139" s="283" t="s">
        <v>103</v>
      </c>
      <c r="J1139" s="284">
        <v>0</v>
      </c>
      <c r="K1139" s="283" t="s">
        <v>103</v>
      </c>
      <c r="L1139" s="287">
        <v>0</v>
      </c>
    </row>
    <row r="1140" spans="1:12" ht="15.75" thickBot="1" x14ac:dyDescent="0.3">
      <c r="A1140" s="286" t="s">
        <v>144</v>
      </c>
      <c r="B1140" s="281" t="s">
        <v>103</v>
      </c>
      <c r="C1140" s="281" t="s">
        <v>998</v>
      </c>
      <c r="D1140" s="138" t="s">
        <v>144</v>
      </c>
      <c r="E1140" s="281" t="s">
        <v>165</v>
      </c>
      <c r="F1140" s="283" t="s">
        <v>103</v>
      </c>
      <c r="G1140" s="283" t="s">
        <v>103</v>
      </c>
      <c r="H1140" s="283" t="s">
        <v>103</v>
      </c>
      <c r="I1140" s="283" t="s">
        <v>103</v>
      </c>
      <c r="J1140" s="284">
        <v>0</v>
      </c>
      <c r="K1140" s="283" t="s">
        <v>103</v>
      </c>
      <c r="L1140" s="287">
        <v>0</v>
      </c>
    </row>
    <row r="1141" spans="1:12" ht="15.75" thickBot="1" x14ac:dyDescent="0.3">
      <c r="A1141" s="286" t="s">
        <v>144</v>
      </c>
      <c r="B1141" s="281" t="s">
        <v>103</v>
      </c>
      <c r="C1141" s="281" t="s">
        <v>104</v>
      </c>
      <c r="D1141" s="138" t="s">
        <v>144</v>
      </c>
      <c r="E1141" s="281" t="s">
        <v>165</v>
      </c>
      <c r="F1141" s="283" t="s">
        <v>103</v>
      </c>
      <c r="G1141" s="283" t="s">
        <v>103</v>
      </c>
      <c r="H1141" s="283" t="s">
        <v>103</v>
      </c>
      <c r="I1141" s="283" t="s">
        <v>103</v>
      </c>
      <c r="J1141" s="284">
        <v>0</v>
      </c>
      <c r="K1141" s="283" t="s">
        <v>103</v>
      </c>
      <c r="L1141" s="287">
        <v>0</v>
      </c>
    </row>
    <row r="1142" spans="1:12" ht="15.75" thickBot="1" x14ac:dyDescent="0.3">
      <c r="A1142" s="286" t="s">
        <v>144</v>
      </c>
      <c r="B1142" s="281" t="s">
        <v>103</v>
      </c>
      <c r="C1142" s="281" t="s">
        <v>100</v>
      </c>
      <c r="D1142" s="138" t="s">
        <v>144</v>
      </c>
      <c r="E1142" s="281" t="s">
        <v>165</v>
      </c>
      <c r="F1142" s="283" t="s">
        <v>103</v>
      </c>
      <c r="G1142" s="283" t="s">
        <v>103</v>
      </c>
      <c r="H1142" s="283" t="s">
        <v>103</v>
      </c>
      <c r="I1142" s="283" t="s">
        <v>103</v>
      </c>
      <c r="J1142" s="284">
        <v>0</v>
      </c>
      <c r="K1142" s="283" t="s">
        <v>103</v>
      </c>
      <c r="L1142" s="287">
        <v>0</v>
      </c>
    </row>
    <row r="1143" spans="1:12" ht="15.75" thickBot="1" x14ac:dyDescent="0.3">
      <c r="A1143" s="286" t="s">
        <v>144</v>
      </c>
      <c r="B1143" s="281" t="s">
        <v>103</v>
      </c>
      <c r="C1143" s="281" t="s">
        <v>108</v>
      </c>
      <c r="D1143" s="138" t="s">
        <v>144</v>
      </c>
      <c r="E1143" s="281" t="s">
        <v>165</v>
      </c>
      <c r="F1143" s="283" t="s">
        <v>103</v>
      </c>
      <c r="G1143" s="283" t="s">
        <v>103</v>
      </c>
      <c r="H1143" s="283" t="s">
        <v>103</v>
      </c>
      <c r="I1143" s="283" t="s">
        <v>103</v>
      </c>
      <c r="J1143" s="284">
        <v>0</v>
      </c>
      <c r="K1143" s="283" t="s">
        <v>103</v>
      </c>
      <c r="L1143" s="287">
        <v>0</v>
      </c>
    </row>
    <row r="1144" spans="1:12" ht="15.75" thickBot="1" x14ac:dyDescent="0.3">
      <c r="A1144" s="286" t="s">
        <v>144</v>
      </c>
      <c r="B1144" s="281" t="s">
        <v>103</v>
      </c>
      <c r="C1144" s="281" t="s">
        <v>101</v>
      </c>
      <c r="D1144" s="138" t="s">
        <v>144</v>
      </c>
      <c r="E1144" s="281" t="s">
        <v>165</v>
      </c>
      <c r="F1144" s="283" t="s">
        <v>103</v>
      </c>
      <c r="G1144" s="283" t="s">
        <v>103</v>
      </c>
      <c r="H1144" s="283" t="s">
        <v>103</v>
      </c>
      <c r="I1144" s="283" t="s">
        <v>103</v>
      </c>
      <c r="J1144" s="284">
        <v>8167151.7199999997</v>
      </c>
      <c r="K1144" s="283" t="s">
        <v>103</v>
      </c>
      <c r="L1144" s="287">
        <v>0.2782</v>
      </c>
    </row>
    <row r="1145" spans="1:12" ht="15.75" thickBot="1" x14ac:dyDescent="0.3">
      <c r="A1145" s="286" t="s">
        <v>144</v>
      </c>
      <c r="B1145" s="281" t="s">
        <v>103</v>
      </c>
      <c r="C1145" s="281" t="s">
        <v>350</v>
      </c>
      <c r="D1145" s="138" t="s">
        <v>144</v>
      </c>
      <c r="E1145" s="281" t="s">
        <v>165</v>
      </c>
      <c r="F1145" s="283" t="s">
        <v>103</v>
      </c>
      <c r="G1145" s="283" t="s">
        <v>103</v>
      </c>
      <c r="H1145" s="283" t="s">
        <v>103</v>
      </c>
      <c r="I1145" s="283" t="s">
        <v>103</v>
      </c>
      <c r="J1145" s="284">
        <v>11446734.85</v>
      </c>
      <c r="K1145" s="283" t="s">
        <v>103</v>
      </c>
      <c r="L1145" s="287">
        <v>4.5699999999999998E-2</v>
      </c>
    </row>
    <row r="1146" spans="1:12" ht="15.75" thickBot="1" x14ac:dyDescent="0.3">
      <c r="A1146" s="286" t="s">
        <v>144</v>
      </c>
      <c r="B1146" s="281" t="s">
        <v>103</v>
      </c>
      <c r="C1146" s="281" t="s">
        <v>1064</v>
      </c>
      <c r="D1146" s="138" t="s">
        <v>144</v>
      </c>
      <c r="E1146" s="281" t="s">
        <v>165</v>
      </c>
      <c r="F1146" s="283" t="s">
        <v>103</v>
      </c>
      <c r="G1146" s="283" t="s">
        <v>103</v>
      </c>
      <c r="H1146" s="283" t="s">
        <v>103</v>
      </c>
      <c r="I1146" s="283" t="s">
        <v>103</v>
      </c>
      <c r="J1146" s="284">
        <v>0</v>
      </c>
      <c r="K1146" s="283" t="s">
        <v>103</v>
      </c>
      <c r="L1146" s="287">
        <v>0</v>
      </c>
    </row>
    <row r="1147" spans="1:12" ht="15.75" thickBot="1" x14ac:dyDescent="0.3">
      <c r="A1147" s="286" t="s">
        <v>144</v>
      </c>
      <c r="B1147" s="281" t="s">
        <v>103</v>
      </c>
      <c r="C1147" s="281" t="s">
        <v>1595</v>
      </c>
      <c r="D1147" s="138" t="s">
        <v>144</v>
      </c>
      <c r="E1147" s="281" t="s">
        <v>165</v>
      </c>
      <c r="F1147" s="283" t="s">
        <v>103</v>
      </c>
      <c r="G1147" s="283" t="s">
        <v>103</v>
      </c>
      <c r="H1147" s="283" t="s">
        <v>103</v>
      </c>
      <c r="I1147" s="283" t="s">
        <v>103</v>
      </c>
      <c r="J1147" s="284">
        <v>0</v>
      </c>
      <c r="K1147" s="283" t="s">
        <v>103</v>
      </c>
      <c r="L1147" s="287">
        <v>0</v>
      </c>
    </row>
    <row r="1148" spans="1:12" ht="15.75" thickBot="1" x14ac:dyDescent="0.3">
      <c r="A1148" s="286" t="s">
        <v>144</v>
      </c>
      <c r="B1148" s="281" t="s">
        <v>103</v>
      </c>
      <c r="C1148" s="281" t="s">
        <v>749</v>
      </c>
      <c r="D1148" s="138" t="s">
        <v>144</v>
      </c>
      <c r="E1148" s="281" t="s">
        <v>165</v>
      </c>
      <c r="F1148" s="283" t="s">
        <v>103</v>
      </c>
      <c r="G1148" s="283" t="s">
        <v>103</v>
      </c>
      <c r="H1148" s="283" t="s">
        <v>103</v>
      </c>
      <c r="I1148" s="283" t="s">
        <v>103</v>
      </c>
      <c r="J1148" s="284">
        <v>0</v>
      </c>
      <c r="K1148" s="283" t="s">
        <v>103</v>
      </c>
      <c r="L1148" s="287">
        <v>0</v>
      </c>
    </row>
    <row r="1149" spans="1:12" ht="15.75" thickBot="1" x14ac:dyDescent="0.3">
      <c r="A1149" s="286" t="s">
        <v>144</v>
      </c>
      <c r="B1149" s="281" t="s">
        <v>103</v>
      </c>
      <c r="C1149" s="281" t="s">
        <v>1294</v>
      </c>
      <c r="D1149" s="138" t="s">
        <v>144</v>
      </c>
      <c r="E1149" s="281" t="s">
        <v>165</v>
      </c>
      <c r="F1149" s="283" t="s">
        <v>103</v>
      </c>
      <c r="G1149" s="283" t="s">
        <v>103</v>
      </c>
      <c r="H1149" s="283" t="s">
        <v>103</v>
      </c>
      <c r="I1149" s="283" t="s">
        <v>103</v>
      </c>
      <c r="J1149" s="284">
        <v>0</v>
      </c>
      <c r="K1149" s="283" t="s">
        <v>103</v>
      </c>
      <c r="L1149" s="287">
        <v>0</v>
      </c>
    </row>
    <row r="1150" spans="1:12" ht="15.75" thickBot="1" x14ac:dyDescent="0.3">
      <c r="A1150" s="286" t="s">
        <v>144</v>
      </c>
      <c r="B1150" s="281" t="s">
        <v>103</v>
      </c>
      <c r="C1150" s="281" t="s">
        <v>293</v>
      </c>
      <c r="D1150" s="138" t="s">
        <v>144</v>
      </c>
      <c r="E1150" s="281" t="s">
        <v>165</v>
      </c>
      <c r="F1150" s="283" t="s">
        <v>103</v>
      </c>
      <c r="G1150" s="283" t="s">
        <v>103</v>
      </c>
      <c r="H1150" s="283" t="s">
        <v>103</v>
      </c>
      <c r="I1150" s="283" t="s">
        <v>103</v>
      </c>
      <c r="J1150" s="284">
        <v>0</v>
      </c>
      <c r="K1150" s="283" t="s">
        <v>103</v>
      </c>
      <c r="L1150" s="287">
        <v>0</v>
      </c>
    </row>
    <row r="1151" spans="1:12" ht="15.75" thickBot="1" x14ac:dyDescent="0.3">
      <c r="A1151" s="286" t="s">
        <v>144</v>
      </c>
      <c r="B1151" s="281" t="s">
        <v>103</v>
      </c>
      <c r="C1151" s="281" t="s">
        <v>355</v>
      </c>
      <c r="D1151" s="138" t="s">
        <v>144</v>
      </c>
      <c r="E1151" s="281" t="s">
        <v>165</v>
      </c>
      <c r="F1151" s="283" t="s">
        <v>103</v>
      </c>
      <c r="G1151" s="283" t="s">
        <v>103</v>
      </c>
      <c r="H1151" s="283" t="s">
        <v>103</v>
      </c>
      <c r="I1151" s="283" t="s">
        <v>103</v>
      </c>
      <c r="J1151" s="284">
        <v>2000</v>
      </c>
      <c r="K1151" s="283" t="s">
        <v>103</v>
      </c>
      <c r="L1151" s="287">
        <v>3.3E-3</v>
      </c>
    </row>
    <row r="1152" spans="1:12" ht="15.75" thickBot="1" x14ac:dyDescent="0.3">
      <c r="A1152" s="286" t="s">
        <v>144</v>
      </c>
      <c r="B1152" s="281" t="s">
        <v>103</v>
      </c>
      <c r="C1152" s="281" t="s">
        <v>1002</v>
      </c>
      <c r="D1152" s="138" t="s">
        <v>144</v>
      </c>
      <c r="E1152" s="281" t="s">
        <v>165</v>
      </c>
      <c r="F1152" s="283" t="s">
        <v>103</v>
      </c>
      <c r="G1152" s="283" t="s">
        <v>103</v>
      </c>
      <c r="H1152" s="283" t="s">
        <v>103</v>
      </c>
      <c r="I1152" s="283" t="s">
        <v>103</v>
      </c>
      <c r="J1152" s="284">
        <v>2000</v>
      </c>
      <c r="K1152" s="283" t="s">
        <v>103</v>
      </c>
      <c r="L1152" s="287">
        <v>1E-3</v>
      </c>
    </row>
    <row r="1153" spans="1:12" ht="15.75" thickBot="1" x14ac:dyDescent="0.3">
      <c r="A1153" s="286" t="s">
        <v>144</v>
      </c>
      <c r="B1153" s="281" t="s">
        <v>103</v>
      </c>
      <c r="C1153" s="281" t="s">
        <v>999</v>
      </c>
      <c r="D1153" s="138" t="s">
        <v>144</v>
      </c>
      <c r="E1153" s="281" t="s">
        <v>165</v>
      </c>
      <c r="F1153" s="283" t="s">
        <v>103</v>
      </c>
      <c r="G1153" s="283" t="s">
        <v>103</v>
      </c>
      <c r="H1153" s="283" t="s">
        <v>103</v>
      </c>
      <c r="I1153" s="283" t="s">
        <v>103</v>
      </c>
      <c r="J1153" s="284">
        <v>0</v>
      </c>
      <c r="K1153" s="283" t="s">
        <v>103</v>
      </c>
      <c r="L1153" s="287">
        <v>0</v>
      </c>
    </row>
    <row r="1154" spans="1:12" ht="15.75" thickBot="1" x14ac:dyDescent="0.3">
      <c r="A1154" s="286" t="s">
        <v>132</v>
      </c>
      <c r="B1154" s="281" t="s">
        <v>1044</v>
      </c>
      <c r="C1154" s="281" t="s">
        <v>901</v>
      </c>
      <c r="D1154" s="138" t="s">
        <v>1045</v>
      </c>
      <c r="E1154" s="281" t="s">
        <v>165</v>
      </c>
      <c r="F1154" s="283" t="s">
        <v>103</v>
      </c>
      <c r="G1154" s="283" t="s">
        <v>103</v>
      </c>
      <c r="H1154" s="285">
        <v>36700</v>
      </c>
      <c r="I1154" s="284">
        <v>14.85</v>
      </c>
      <c r="J1154" s="284">
        <v>544995</v>
      </c>
      <c r="K1154" s="283" t="s">
        <v>103</v>
      </c>
      <c r="L1154" s="287">
        <v>5.1900000000000002E-2</v>
      </c>
    </row>
    <row r="1155" spans="1:12" ht="15.75" thickBot="1" x14ac:dyDescent="0.3">
      <c r="A1155" s="286" t="s">
        <v>132</v>
      </c>
      <c r="B1155" s="281" t="s">
        <v>1044</v>
      </c>
      <c r="C1155" s="281" t="s">
        <v>104</v>
      </c>
      <c r="D1155" s="138" t="s">
        <v>1045</v>
      </c>
      <c r="E1155" s="281" t="s">
        <v>165</v>
      </c>
      <c r="F1155" s="283" t="s">
        <v>103</v>
      </c>
      <c r="G1155" s="283" t="s">
        <v>103</v>
      </c>
      <c r="H1155" s="285">
        <v>370000</v>
      </c>
      <c r="I1155" s="284">
        <v>14.85</v>
      </c>
      <c r="J1155" s="284">
        <v>5494500</v>
      </c>
      <c r="K1155" s="283" t="s">
        <v>103</v>
      </c>
      <c r="L1155" s="287">
        <v>0.1406</v>
      </c>
    </row>
    <row r="1156" spans="1:12" ht="15.75" thickBot="1" x14ac:dyDescent="0.3">
      <c r="A1156" s="286" t="s">
        <v>132</v>
      </c>
      <c r="B1156" s="281" t="s">
        <v>1449</v>
      </c>
      <c r="C1156" s="281" t="s">
        <v>901</v>
      </c>
      <c r="D1156" s="138" t="s">
        <v>1681</v>
      </c>
      <c r="E1156" s="281" t="s">
        <v>165</v>
      </c>
      <c r="F1156" s="283" t="s">
        <v>103</v>
      </c>
      <c r="G1156" s="283" t="s">
        <v>103</v>
      </c>
      <c r="H1156" s="285">
        <v>3900</v>
      </c>
      <c r="I1156" s="284">
        <v>81</v>
      </c>
      <c r="J1156" s="284">
        <v>315900</v>
      </c>
      <c r="K1156" s="283" t="s">
        <v>103</v>
      </c>
      <c r="L1156" s="287">
        <v>3.0099999999999998E-2</v>
      </c>
    </row>
    <row r="1157" spans="1:12" ht="15.75" thickBot="1" x14ac:dyDescent="0.3">
      <c r="A1157" s="286" t="s">
        <v>132</v>
      </c>
      <c r="B1157" s="281" t="s">
        <v>954</v>
      </c>
      <c r="C1157" s="281" t="s">
        <v>901</v>
      </c>
      <c r="D1157" s="138" t="s">
        <v>914</v>
      </c>
      <c r="E1157" s="281" t="s">
        <v>165</v>
      </c>
      <c r="F1157" s="283" t="s">
        <v>103</v>
      </c>
      <c r="G1157" s="283" t="s">
        <v>103</v>
      </c>
      <c r="H1157" s="285">
        <v>110000</v>
      </c>
      <c r="I1157" s="284">
        <v>7.77</v>
      </c>
      <c r="J1157" s="284">
        <v>854700</v>
      </c>
      <c r="K1157" s="283" t="s">
        <v>103</v>
      </c>
      <c r="L1157" s="287">
        <v>8.1299999999999997E-2</v>
      </c>
    </row>
    <row r="1158" spans="1:12" ht="15.75" thickBot="1" x14ac:dyDescent="0.3">
      <c r="A1158" s="286" t="s">
        <v>132</v>
      </c>
      <c r="B1158" s="281" t="s">
        <v>954</v>
      </c>
      <c r="C1158" s="281" t="s">
        <v>104</v>
      </c>
      <c r="D1158" s="138" t="s">
        <v>914</v>
      </c>
      <c r="E1158" s="281" t="s">
        <v>165</v>
      </c>
      <c r="F1158" s="283" t="s">
        <v>103</v>
      </c>
      <c r="G1158" s="283" t="s">
        <v>103</v>
      </c>
      <c r="H1158" s="285">
        <v>581700</v>
      </c>
      <c r="I1158" s="284">
        <v>7.77</v>
      </c>
      <c r="J1158" s="284">
        <v>4519809</v>
      </c>
      <c r="K1158" s="283" t="s">
        <v>103</v>
      </c>
      <c r="L1158" s="287">
        <v>0.11559999999999999</v>
      </c>
    </row>
    <row r="1159" spans="1:12" ht="15.75" thickBot="1" x14ac:dyDescent="0.3">
      <c r="A1159" s="286" t="s">
        <v>132</v>
      </c>
      <c r="B1159" s="281" t="s">
        <v>1682</v>
      </c>
      <c r="C1159" s="281" t="s">
        <v>1595</v>
      </c>
      <c r="D1159" s="138" t="s">
        <v>1683</v>
      </c>
      <c r="E1159" s="281" t="s">
        <v>165</v>
      </c>
      <c r="F1159" s="283" t="s">
        <v>103</v>
      </c>
      <c r="G1159" s="283" t="s">
        <v>103</v>
      </c>
      <c r="H1159" s="285">
        <v>1400</v>
      </c>
      <c r="I1159" s="284">
        <v>17.84</v>
      </c>
      <c r="J1159" s="284">
        <v>24976</v>
      </c>
      <c r="K1159" s="283" t="s">
        <v>103</v>
      </c>
      <c r="L1159" s="287">
        <v>5.1999999999999998E-2</v>
      </c>
    </row>
    <row r="1160" spans="1:12" ht="15.75" thickBot="1" x14ac:dyDescent="0.3">
      <c r="A1160" s="286" t="s">
        <v>132</v>
      </c>
      <c r="B1160" s="281" t="s">
        <v>1301</v>
      </c>
      <c r="C1160" s="281" t="s">
        <v>901</v>
      </c>
      <c r="D1160" s="138" t="s">
        <v>1518</v>
      </c>
      <c r="E1160" s="281" t="s">
        <v>165</v>
      </c>
      <c r="F1160" s="283" t="s">
        <v>103</v>
      </c>
      <c r="G1160" s="283" t="s">
        <v>103</v>
      </c>
      <c r="H1160" s="285">
        <v>9600</v>
      </c>
      <c r="I1160" s="284">
        <v>51.84</v>
      </c>
      <c r="J1160" s="284">
        <v>497664</v>
      </c>
      <c r="K1160" s="283" t="s">
        <v>103</v>
      </c>
      <c r="L1160" s="287">
        <v>4.7399999999999998E-2</v>
      </c>
    </row>
    <row r="1161" spans="1:12" ht="15.75" thickBot="1" x14ac:dyDescent="0.3">
      <c r="A1161" s="286" t="s">
        <v>132</v>
      </c>
      <c r="B1161" s="281" t="s">
        <v>1301</v>
      </c>
      <c r="C1161" s="281" t="s">
        <v>104</v>
      </c>
      <c r="D1161" s="138" t="s">
        <v>1518</v>
      </c>
      <c r="E1161" s="281" t="s">
        <v>165</v>
      </c>
      <c r="F1161" s="283" t="s">
        <v>103</v>
      </c>
      <c r="G1161" s="283" t="s">
        <v>103</v>
      </c>
      <c r="H1161" s="285">
        <v>48500</v>
      </c>
      <c r="I1161" s="284">
        <v>51.84</v>
      </c>
      <c r="J1161" s="284">
        <v>2514240</v>
      </c>
      <c r="K1161" s="283" t="s">
        <v>103</v>
      </c>
      <c r="L1161" s="287">
        <v>6.4299999999999996E-2</v>
      </c>
    </row>
    <row r="1162" spans="1:12" ht="15.75" thickBot="1" x14ac:dyDescent="0.3">
      <c r="A1162" s="286" t="s">
        <v>132</v>
      </c>
      <c r="B1162" s="281" t="s">
        <v>289</v>
      </c>
      <c r="C1162" s="281" t="s">
        <v>104</v>
      </c>
      <c r="D1162" s="138" t="s">
        <v>268</v>
      </c>
      <c r="E1162" s="281" t="s">
        <v>165</v>
      </c>
      <c r="F1162" s="283" t="s">
        <v>103</v>
      </c>
      <c r="G1162" s="283" t="s">
        <v>103</v>
      </c>
      <c r="H1162" s="285">
        <v>1060000</v>
      </c>
      <c r="I1162" s="284">
        <v>4.9800000000000004</v>
      </c>
      <c r="J1162" s="284">
        <v>5278800</v>
      </c>
      <c r="K1162" s="283" t="s">
        <v>103</v>
      </c>
      <c r="L1162" s="287">
        <v>0.1351</v>
      </c>
    </row>
    <row r="1163" spans="1:12" ht="15.75" thickBot="1" x14ac:dyDescent="0.3">
      <c r="A1163" s="286" t="s">
        <v>132</v>
      </c>
      <c r="B1163" s="281" t="s">
        <v>289</v>
      </c>
      <c r="C1163" s="281" t="s">
        <v>749</v>
      </c>
      <c r="D1163" s="138" t="s">
        <v>268</v>
      </c>
      <c r="E1163" s="281" t="s">
        <v>165</v>
      </c>
      <c r="F1163" s="283" t="s">
        <v>103</v>
      </c>
      <c r="G1163" s="283" t="s">
        <v>103</v>
      </c>
      <c r="H1163" s="285">
        <v>280000</v>
      </c>
      <c r="I1163" s="284">
        <v>4.9800000000000004</v>
      </c>
      <c r="J1163" s="284">
        <v>1394400</v>
      </c>
      <c r="K1163" s="283" t="s">
        <v>103</v>
      </c>
      <c r="L1163" s="287">
        <v>0.44259999999999999</v>
      </c>
    </row>
    <row r="1164" spans="1:12" ht="15.75" thickBot="1" x14ac:dyDescent="0.3">
      <c r="A1164" s="286" t="s">
        <v>132</v>
      </c>
      <c r="B1164" s="281" t="s">
        <v>1684</v>
      </c>
      <c r="C1164" s="281" t="s">
        <v>1595</v>
      </c>
      <c r="D1164" s="138" t="s">
        <v>1685</v>
      </c>
      <c r="E1164" s="281" t="s">
        <v>165</v>
      </c>
      <c r="F1164" s="283" t="s">
        <v>103</v>
      </c>
      <c r="G1164" s="283" t="s">
        <v>103</v>
      </c>
      <c r="H1164" s="285">
        <v>2200</v>
      </c>
      <c r="I1164" s="284">
        <v>30.85</v>
      </c>
      <c r="J1164" s="284">
        <v>67870</v>
      </c>
      <c r="K1164" s="283" t="s">
        <v>103</v>
      </c>
      <c r="L1164" s="287">
        <v>0.14119999999999999</v>
      </c>
    </row>
    <row r="1165" spans="1:12" ht="15.75" thickBot="1" x14ac:dyDescent="0.3">
      <c r="A1165" s="286" t="s">
        <v>132</v>
      </c>
      <c r="B1165" s="281" t="s">
        <v>491</v>
      </c>
      <c r="C1165" s="281" t="s">
        <v>901</v>
      </c>
      <c r="D1165" s="138" t="s">
        <v>913</v>
      </c>
      <c r="E1165" s="281" t="s">
        <v>165</v>
      </c>
      <c r="F1165" s="283" t="s">
        <v>103</v>
      </c>
      <c r="G1165" s="283" t="s">
        <v>103</v>
      </c>
      <c r="H1165" s="285">
        <v>22100</v>
      </c>
      <c r="I1165" s="284">
        <v>34.56</v>
      </c>
      <c r="J1165" s="284">
        <v>763776</v>
      </c>
      <c r="K1165" s="283" t="s">
        <v>103</v>
      </c>
      <c r="L1165" s="287">
        <v>7.2700000000000001E-2</v>
      </c>
    </row>
    <row r="1166" spans="1:12" ht="15.75" thickBot="1" x14ac:dyDescent="0.3">
      <c r="A1166" s="286" t="s">
        <v>132</v>
      </c>
      <c r="B1166" s="281" t="s">
        <v>43</v>
      </c>
      <c r="C1166" s="281" t="s">
        <v>1595</v>
      </c>
      <c r="D1166" s="138" t="s">
        <v>1686</v>
      </c>
      <c r="E1166" s="281" t="s">
        <v>165</v>
      </c>
      <c r="F1166" s="283" t="s">
        <v>103</v>
      </c>
      <c r="G1166" s="283" t="s">
        <v>103</v>
      </c>
      <c r="H1166" s="285">
        <v>1200</v>
      </c>
      <c r="I1166" s="284">
        <v>20.94</v>
      </c>
      <c r="J1166" s="284">
        <v>25128</v>
      </c>
      <c r="K1166" s="283" t="s">
        <v>103</v>
      </c>
      <c r="L1166" s="287">
        <v>5.2299999999999999E-2</v>
      </c>
    </row>
    <row r="1167" spans="1:12" ht="15.75" thickBot="1" x14ac:dyDescent="0.3">
      <c r="A1167" s="286" t="s">
        <v>132</v>
      </c>
      <c r="B1167" s="281" t="s">
        <v>1243</v>
      </c>
      <c r="C1167" s="281" t="s">
        <v>901</v>
      </c>
      <c r="D1167" s="138" t="s">
        <v>897</v>
      </c>
      <c r="E1167" s="281" t="s">
        <v>165</v>
      </c>
      <c r="F1167" s="283" t="s">
        <v>103</v>
      </c>
      <c r="G1167" s="283" t="s">
        <v>103</v>
      </c>
      <c r="H1167" s="285">
        <v>102500</v>
      </c>
      <c r="I1167" s="284">
        <v>6.06</v>
      </c>
      <c r="J1167" s="284">
        <v>621150</v>
      </c>
      <c r="K1167" s="283" t="s">
        <v>103</v>
      </c>
      <c r="L1167" s="287">
        <v>5.91E-2</v>
      </c>
    </row>
    <row r="1168" spans="1:12" ht="15.75" thickBot="1" x14ac:dyDescent="0.3">
      <c r="A1168" s="286" t="s">
        <v>132</v>
      </c>
      <c r="B1168" s="281" t="s">
        <v>1243</v>
      </c>
      <c r="C1168" s="281" t="s">
        <v>104</v>
      </c>
      <c r="D1168" s="138" t="s">
        <v>897</v>
      </c>
      <c r="E1168" s="281" t="s">
        <v>165</v>
      </c>
      <c r="F1168" s="283" t="s">
        <v>103</v>
      </c>
      <c r="G1168" s="283" t="s">
        <v>103</v>
      </c>
      <c r="H1168" s="285">
        <v>1060000</v>
      </c>
      <c r="I1168" s="284">
        <v>6.06</v>
      </c>
      <c r="J1168" s="284">
        <v>6423600</v>
      </c>
      <c r="K1168" s="283" t="s">
        <v>103</v>
      </c>
      <c r="L1168" s="287">
        <v>0.16439999999999999</v>
      </c>
    </row>
    <row r="1169" spans="1:12" ht="15.75" thickBot="1" x14ac:dyDescent="0.3">
      <c r="A1169" s="286" t="s">
        <v>132</v>
      </c>
      <c r="B1169" s="281" t="s">
        <v>1243</v>
      </c>
      <c r="C1169" s="281" t="s">
        <v>749</v>
      </c>
      <c r="D1169" s="138" t="s">
        <v>897</v>
      </c>
      <c r="E1169" s="281" t="s">
        <v>165</v>
      </c>
      <c r="F1169" s="283" t="s">
        <v>103</v>
      </c>
      <c r="G1169" s="283" t="s">
        <v>103</v>
      </c>
      <c r="H1169" s="285">
        <v>280000</v>
      </c>
      <c r="I1169" s="284">
        <v>6.06</v>
      </c>
      <c r="J1169" s="284">
        <v>1696800</v>
      </c>
      <c r="K1169" s="283" t="s">
        <v>103</v>
      </c>
      <c r="L1169" s="287">
        <v>0.53859999999999997</v>
      </c>
    </row>
    <row r="1170" spans="1:12" ht="15.75" thickBot="1" x14ac:dyDescent="0.3">
      <c r="A1170" s="286" t="s">
        <v>132</v>
      </c>
      <c r="B1170" s="281" t="s">
        <v>869</v>
      </c>
      <c r="C1170" s="281" t="s">
        <v>901</v>
      </c>
      <c r="D1170" s="138" t="s">
        <v>870</v>
      </c>
      <c r="E1170" s="281" t="s">
        <v>165</v>
      </c>
      <c r="F1170" s="283" t="s">
        <v>103</v>
      </c>
      <c r="G1170" s="283" t="s">
        <v>103</v>
      </c>
      <c r="H1170" s="285">
        <v>275000</v>
      </c>
      <c r="I1170" s="284">
        <v>3.23</v>
      </c>
      <c r="J1170" s="284">
        <v>888250</v>
      </c>
      <c r="K1170" s="283" t="s">
        <v>103</v>
      </c>
      <c r="L1170" s="287">
        <v>8.4500000000000006E-2</v>
      </c>
    </row>
    <row r="1171" spans="1:12" ht="15.75" thickBot="1" x14ac:dyDescent="0.3">
      <c r="A1171" s="286" t="s">
        <v>132</v>
      </c>
      <c r="B1171" s="281" t="s">
        <v>869</v>
      </c>
      <c r="C1171" s="281" t="s">
        <v>104</v>
      </c>
      <c r="D1171" s="138" t="s">
        <v>870</v>
      </c>
      <c r="E1171" s="281" t="s">
        <v>165</v>
      </c>
      <c r="F1171" s="283" t="s">
        <v>103</v>
      </c>
      <c r="G1171" s="283" t="s">
        <v>103</v>
      </c>
      <c r="H1171" s="285">
        <v>1000000</v>
      </c>
      <c r="I1171" s="284">
        <v>3.23</v>
      </c>
      <c r="J1171" s="284">
        <v>3230000</v>
      </c>
      <c r="K1171" s="283" t="s">
        <v>103</v>
      </c>
      <c r="L1171" s="287">
        <v>8.2600000000000007E-2</v>
      </c>
    </row>
    <row r="1172" spans="1:12" ht="15.75" thickBot="1" x14ac:dyDescent="0.3">
      <c r="A1172" s="286" t="s">
        <v>132</v>
      </c>
      <c r="B1172" s="281" t="s">
        <v>869</v>
      </c>
      <c r="C1172" s="281" t="s">
        <v>1595</v>
      </c>
      <c r="D1172" s="138" t="s">
        <v>870</v>
      </c>
      <c r="E1172" s="281" t="s">
        <v>165</v>
      </c>
      <c r="F1172" s="283" t="s">
        <v>103</v>
      </c>
      <c r="G1172" s="283" t="s">
        <v>103</v>
      </c>
      <c r="H1172" s="285">
        <v>22000</v>
      </c>
      <c r="I1172" s="284">
        <v>3.23</v>
      </c>
      <c r="J1172" s="284">
        <v>71060</v>
      </c>
      <c r="K1172" s="283" t="s">
        <v>103</v>
      </c>
      <c r="L1172" s="287">
        <v>0.1479</v>
      </c>
    </row>
    <row r="1173" spans="1:12" ht="15.75" thickBot="1" x14ac:dyDescent="0.3">
      <c r="A1173" s="286" t="s">
        <v>132</v>
      </c>
      <c r="B1173" s="281" t="s">
        <v>953</v>
      </c>
      <c r="C1173" s="281" t="s">
        <v>354</v>
      </c>
      <c r="D1173" s="138" t="s">
        <v>952</v>
      </c>
      <c r="E1173" s="281" t="s">
        <v>165</v>
      </c>
      <c r="F1173" s="283" t="s">
        <v>103</v>
      </c>
      <c r="G1173" s="283" t="s">
        <v>103</v>
      </c>
      <c r="H1173" s="283">
        <v>22</v>
      </c>
      <c r="I1173" s="284">
        <v>5.8</v>
      </c>
      <c r="J1173" s="284">
        <v>127.6</v>
      </c>
      <c r="K1173" s="283" t="s">
        <v>103</v>
      </c>
      <c r="L1173" s="287">
        <v>2.0000000000000001E-4</v>
      </c>
    </row>
    <row r="1174" spans="1:12" ht="15.75" thickBot="1" x14ac:dyDescent="0.3">
      <c r="A1174" s="286" t="s">
        <v>132</v>
      </c>
      <c r="B1174" s="281" t="s">
        <v>953</v>
      </c>
      <c r="C1174" s="281" t="s">
        <v>106</v>
      </c>
      <c r="D1174" s="138" t="s">
        <v>952</v>
      </c>
      <c r="E1174" s="281" t="s">
        <v>165</v>
      </c>
      <c r="F1174" s="283" t="s">
        <v>103</v>
      </c>
      <c r="G1174" s="283" t="s">
        <v>103</v>
      </c>
      <c r="H1174" s="283">
        <v>360</v>
      </c>
      <c r="I1174" s="284">
        <v>5.8</v>
      </c>
      <c r="J1174" s="284">
        <v>2088</v>
      </c>
      <c r="K1174" s="283" t="s">
        <v>103</v>
      </c>
      <c r="L1174" s="287">
        <v>3.8E-3</v>
      </c>
    </row>
    <row r="1175" spans="1:12" ht="15.75" thickBot="1" x14ac:dyDescent="0.3">
      <c r="A1175" s="286" t="s">
        <v>132</v>
      </c>
      <c r="B1175" s="281" t="s">
        <v>953</v>
      </c>
      <c r="C1175" s="281" t="s">
        <v>1001</v>
      </c>
      <c r="D1175" s="138" t="s">
        <v>952</v>
      </c>
      <c r="E1175" s="281" t="s">
        <v>165</v>
      </c>
      <c r="F1175" s="283" t="s">
        <v>103</v>
      </c>
      <c r="G1175" s="283" t="s">
        <v>103</v>
      </c>
      <c r="H1175" s="283">
        <v>98</v>
      </c>
      <c r="I1175" s="284">
        <v>5.8</v>
      </c>
      <c r="J1175" s="284">
        <v>568.4</v>
      </c>
      <c r="K1175" s="283" t="s">
        <v>103</v>
      </c>
      <c r="L1175" s="287">
        <v>2.9999999999999997E-4</v>
      </c>
    </row>
    <row r="1176" spans="1:12" ht="15.75" thickBot="1" x14ac:dyDescent="0.3">
      <c r="A1176" s="286" t="s">
        <v>132</v>
      </c>
      <c r="B1176" s="281" t="s">
        <v>953</v>
      </c>
      <c r="C1176" s="281" t="s">
        <v>101</v>
      </c>
      <c r="D1176" s="138" t="s">
        <v>952</v>
      </c>
      <c r="E1176" s="281" t="s">
        <v>165</v>
      </c>
      <c r="F1176" s="283" t="s">
        <v>103</v>
      </c>
      <c r="G1176" s="283" t="s">
        <v>103</v>
      </c>
      <c r="H1176" s="283">
        <v>728</v>
      </c>
      <c r="I1176" s="284">
        <v>5.8</v>
      </c>
      <c r="J1176" s="284">
        <v>4222.3999999999996</v>
      </c>
      <c r="K1176" s="283" t="s">
        <v>103</v>
      </c>
      <c r="L1176" s="287">
        <v>1E-4</v>
      </c>
    </row>
    <row r="1177" spans="1:12" ht="15.75" thickBot="1" x14ac:dyDescent="0.3">
      <c r="A1177" s="286" t="s">
        <v>132</v>
      </c>
      <c r="B1177" s="281" t="s">
        <v>953</v>
      </c>
      <c r="C1177" s="281" t="s">
        <v>350</v>
      </c>
      <c r="D1177" s="138" t="s">
        <v>952</v>
      </c>
      <c r="E1177" s="281" t="s">
        <v>165</v>
      </c>
      <c r="F1177" s="283" t="s">
        <v>103</v>
      </c>
      <c r="G1177" s="283" t="s">
        <v>103</v>
      </c>
      <c r="H1177" s="283">
        <v>892</v>
      </c>
      <c r="I1177" s="284">
        <v>5.8</v>
      </c>
      <c r="J1177" s="284">
        <v>5173.6000000000004</v>
      </c>
      <c r="K1177" s="283" t="s">
        <v>103</v>
      </c>
      <c r="L1177" s="287">
        <v>0</v>
      </c>
    </row>
    <row r="1178" spans="1:12" ht="15.75" thickBot="1" x14ac:dyDescent="0.3">
      <c r="A1178" s="286" t="s">
        <v>132</v>
      </c>
      <c r="B1178" s="281" t="s">
        <v>1477</v>
      </c>
      <c r="C1178" s="281" t="s">
        <v>901</v>
      </c>
      <c r="D1178" s="138" t="s">
        <v>1478</v>
      </c>
      <c r="E1178" s="281" t="s">
        <v>165</v>
      </c>
      <c r="F1178" s="283" t="s">
        <v>103</v>
      </c>
      <c r="G1178" s="283" t="s">
        <v>103</v>
      </c>
      <c r="H1178" s="285">
        <v>15000</v>
      </c>
      <c r="I1178" s="284">
        <v>19.16</v>
      </c>
      <c r="J1178" s="284">
        <v>287400</v>
      </c>
      <c r="K1178" s="283" t="s">
        <v>103</v>
      </c>
      <c r="L1178" s="287">
        <v>2.7300000000000001E-2</v>
      </c>
    </row>
    <row r="1179" spans="1:12" ht="15.75" thickBot="1" x14ac:dyDescent="0.3">
      <c r="A1179" s="286" t="s">
        <v>132</v>
      </c>
      <c r="B1179" s="281" t="s">
        <v>1477</v>
      </c>
      <c r="C1179" s="281" t="s">
        <v>1595</v>
      </c>
      <c r="D1179" s="138" t="s">
        <v>1478</v>
      </c>
      <c r="E1179" s="281" t="s">
        <v>165</v>
      </c>
      <c r="F1179" s="283" t="s">
        <v>103</v>
      </c>
      <c r="G1179" s="283" t="s">
        <v>103</v>
      </c>
      <c r="H1179" s="285">
        <v>1800</v>
      </c>
      <c r="I1179" s="284">
        <v>19.16</v>
      </c>
      <c r="J1179" s="284">
        <v>34488</v>
      </c>
      <c r="K1179" s="283" t="s">
        <v>103</v>
      </c>
      <c r="L1179" s="287">
        <v>7.1800000000000003E-2</v>
      </c>
    </row>
    <row r="1180" spans="1:12" ht="15.75" thickBot="1" x14ac:dyDescent="0.3">
      <c r="A1180" s="286" t="s">
        <v>132</v>
      </c>
      <c r="B1180" s="281" t="s">
        <v>286</v>
      </c>
      <c r="C1180" s="281" t="s">
        <v>101</v>
      </c>
      <c r="D1180" s="138" t="s">
        <v>287</v>
      </c>
      <c r="E1180" s="281" t="s">
        <v>1266</v>
      </c>
      <c r="F1180" s="283" t="s">
        <v>103</v>
      </c>
      <c r="G1180" s="283" t="s">
        <v>103</v>
      </c>
      <c r="H1180" s="285">
        <v>-7300</v>
      </c>
      <c r="I1180" s="284">
        <v>619.61</v>
      </c>
      <c r="J1180" s="284">
        <v>-4523145.88</v>
      </c>
      <c r="K1180" s="283" t="s">
        <v>103</v>
      </c>
      <c r="L1180" s="287">
        <v>-0.15409999999999999</v>
      </c>
    </row>
    <row r="1181" spans="1:12" ht="15.75" thickBot="1" x14ac:dyDescent="0.3">
      <c r="A1181" s="286" t="s">
        <v>132</v>
      </c>
      <c r="B1181" s="281" t="s">
        <v>286</v>
      </c>
      <c r="C1181" s="281" t="s">
        <v>350</v>
      </c>
      <c r="D1181" s="138" t="s">
        <v>287</v>
      </c>
      <c r="E1181" s="281" t="s">
        <v>682</v>
      </c>
      <c r="F1181" s="283" t="s">
        <v>103</v>
      </c>
      <c r="G1181" s="283" t="s">
        <v>103</v>
      </c>
      <c r="H1181" s="285">
        <v>-4750</v>
      </c>
      <c r="I1181" s="284">
        <v>619.32000000000005</v>
      </c>
      <c r="J1181" s="284">
        <v>-2941773.8</v>
      </c>
      <c r="K1181" s="283" t="s">
        <v>103</v>
      </c>
      <c r="L1181" s="287">
        <v>-1.17E-2</v>
      </c>
    </row>
    <row r="1182" spans="1:12" ht="15.75" thickBot="1" x14ac:dyDescent="0.3">
      <c r="A1182" s="286" t="s">
        <v>132</v>
      </c>
      <c r="B1182" s="281" t="s">
        <v>231</v>
      </c>
      <c r="C1182" s="281" t="s">
        <v>901</v>
      </c>
      <c r="D1182" s="138" t="s">
        <v>500</v>
      </c>
      <c r="E1182" s="281" t="s">
        <v>165</v>
      </c>
      <c r="F1182" s="283" t="s">
        <v>103</v>
      </c>
      <c r="G1182" s="283" t="s">
        <v>103</v>
      </c>
      <c r="H1182" s="285">
        <v>30000</v>
      </c>
      <c r="I1182" s="284">
        <v>11.37</v>
      </c>
      <c r="J1182" s="284">
        <v>341100</v>
      </c>
      <c r="K1182" s="283" t="s">
        <v>103</v>
      </c>
      <c r="L1182" s="287">
        <v>3.2500000000000001E-2</v>
      </c>
    </row>
    <row r="1183" spans="1:12" ht="15.75" thickBot="1" x14ac:dyDescent="0.3">
      <c r="A1183" s="286" t="s">
        <v>132</v>
      </c>
      <c r="B1183" s="281" t="s">
        <v>158</v>
      </c>
      <c r="C1183" s="281" t="s">
        <v>350</v>
      </c>
      <c r="D1183" s="138" t="s">
        <v>228</v>
      </c>
      <c r="E1183" s="281" t="s">
        <v>683</v>
      </c>
      <c r="F1183" s="283" t="s">
        <v>103</v>
      </c>
      <c r="G1183" s="283" t="s">
        <v>103</v>
      </c>
      <c r="H1183" s="285">
        <v>50839</v>
      </c>
      <c r="I1183" s="284">
        <v>20.18</v>
      </c>
      <c r="J1183" s="284">
        <v>1025931.02</v>
      </c>
      <c r="K1183" s="283" t="s">
        <v>103</v>
      </c>
      <c r="L1183" s="287">
        <v>4.1000000000000003E-3</v>
      </c>
    </row>
    <row r="1184" spans="1:12" ht="15.75" thickBot="1" x14ac:dyDescent="0.3">
      <c r="A1184" s="286" t="s">
        <v>132</v>
      </c>
      <c r="B1184" s="281" t="s">
        <v>156</v>
      </c>
      <c r="C1184" s="281" t="s">
        <v>901</v>
      </c>
      <c r="D1184" s="138" t="s">
        <v>501</v>
      </c>
      <c r="E1184" s="281" t="s">
        <v>165</v>
      </c>
      <c r="F1184" s="283" t="s">
        <v>103</v>
      </c>
      <c r="G1184" s="283" t="s">
        <v>103</v>
      </c>
      <c r="H1184" s="285">
        <v>113000</v>
      </c>
      <c r="I1184" s="284">
        <v>7.17</v>
      </c>
      <c r="J1184" s="284">
        <v>810210</v>
      </c>
      <c r="K1184" s="283" t="s">
        <v>103</v>
      </c>
      <c r="L1184" s="287">
        <v>7.7100000000000002E-2</v>
      </c>
    </row>
    <row r="1185" spans="1:12" ht="15.75" thickBot="1" x14ac:dyDescent="0.3">
      <c r="A1185" s="286" t="s">
        <v>132</v>
      </c>
      <c r="B1185" s="281" t="s">
        <v>156</v>
      </c>
      <c r="C1185" s="281" t="s">
        <v>104</v>
      </c>
      <c r="D1185" s="138" t="s">
        <v>501</v>
      </c>
      <c r="E1185" s="281" t="s">
        <v>165</v>
      </c>
      <c r="F1185" s="283" t="s">
        <v>103</v>
      </c>
      <c r="G1185" s="283" t="s">
        <v>103</v>
      </c>
      <c r="H1185" s="285">
        <v>485000</v>
      </c>
      <c r="I1185" s="284">
        <v>7.17</v>
      </c>
      <c r="J1185" s="284">
        <v>3477450</v>
      </c>
      <c r="K1185" s="283" t="s">
        <v>103</v>
      </c>
      <c r="L1185" s="287">
        <v>8.8999999999999996E-2</v>
      </c>
    </row>
    <row r="1186" spans="1:12" ht="15.75" thickBot="1" x14ac:dyDescent="0.3">
      <c r="A1186" s="286" t="s">
        <v>132</v>
      </c>
      <c r="B1186" s="281" t="s">
        <v>855</v>
      </c>
      <c r="C1186" s="281" t="s">
        <v>901</v>
      </c>
      <c r="D1186" s="138" t="s">
        <v>856</v>
      </c>
      <c r="E1186" s="281" t="s">
        <v>165</v>
      </c>
      <c r="F1186" s="283" t="s">
        <v>103</v>
      </c>
      <c r="G1186" s="283" t="s">
        <v>103</v>
      </c>
      <c r="H1186" s="285">
        <v>183000</v>
      </c>
      <c r="I1186" s="284">
        <v>2.4500000000000002</v>
      </c>
      <c r="J1186" s="284">
        <v>448350</v>
      </c>
      <c r="K1186" s="283" t="s">
        <v>103</v>
      </c>
      <c r="L1186" s="287">
        <v>4.2700000000000002E-2</v>
      </c>
    </row>
    <row r="1187" spans="1:12" ht="15.75" thickBot="1" x14ac:dyDescent="0.3">
      <c r="A1187" s="286" t="s">
        <v>132</v>
      </c>
      <c r="B1187" s="281" t="s">
        <v>855</v>
      </c>
      <c r="C1187" s="281" t="s">
        <v>104</v>
      </c>
      <c r="D1187" s="138" t="s">
        <v>856</v>
      </c>
      <c r="E1187" s="281" t="s">
        <v>165</v>
      </c>
      <c r="F1187" s="283" t="s">
        <v>103</v>
      </c>
      <c r="G1187" s="283" t="s">
        <v>103</v>
      </c>
      <c r="H1187" s="285">
        <v>1000000</v>
      </c>
      <c r="I1187" s="284">
        <v>2.4500000000000002</v>
      </c>
      <c r="J1187" s="284">
        <v>2450000</v>
      </c>
      <c r="K1187" s="283" t="s">
        <v>103</v>
      </c>
      <c r="L1187" s="287">
        <v>6.2700000000000006E-2</v>
      </c>
    </row>
    <row r="1188" spans="1:12" ht="15.75" thickBot="1" x14ac:dyDescent="0.3">
      <c r="A1188" s="286" t="s">
        <v>132</v>
      </c>
      <c r="B1188" s="281" t="s">
        <v>114</v>
      </c>
      <c r="C1188" s="281" t="s">
        <v>101</v>
      </c>
      <c r="D1188" s="138" t="s">
        <v>1267</v>
      </c>
      <c r="E1188" s="281" t="s">
        <v>165</v>
      </c>
      <c r="F1188" s="283" t="s">
        <v>103</v>
      </c>
      <c r="G1188" s="283" t="s">
        <v>103</v>
      </c>
      <c r="H1188" s="283">
        <v>1</v>
      </c>
      <c r="I1188" s="284">
        <v>0</v>
      </c>
      <c r="J1188" s="284">
        <v>0</v>
      </c>
      <c r="K1188" s="283" t="s">
        <v>103</v>
      </c>
      <c r="L1188" s="287">
        <v>0</v>
      </c>
    </row>
    <row r="1189" spans="1:12" ht="15.75" thickBot="1" x14ac:dyDescent="0.3">
      <c r="A1189" s="286" t="s">
        <v>132</v>
      </c>
      <c r="B1189" s="281" t="s">
        <v>1203</v>
      </c>
      <c r="C1189" s="281" t="s">
        <v>901</v>
      </c>
      <c r="D1189" s="138" t="s">
        <v>1204</v>
      </c>
      <c r="E1189" s="281" t="s">
        <v>165</v>
      </c>
      <c r="F1189" s="283" t="s">
        <v>103</v>
      </c>
      <c r="G1189" s="283" t="s">
        <v>103</v>
      </c>
      <c r="H1189" s="285">
        <v>21200</v>
      </c>
      <c r="I1189" s="284">
        <v>33.4</v>
      </c>
      <c r="J1189" s="284">
        <v>708080</v>
      </c>
      <c r="K1189" s="283" t="s">
        <v>103</v>
      </c>
      <c r="L1189" s="287">
        <v>6.7400000000000002E-2</v>
      </c>
    </row>
    <row r="1190" spans="1:12" ht="15.75" thickBot="1" x14ac:dyDescent="0.3">
      <c r="A1190" s="286" t="s">
        <v>132</v>
      </c>
      <c r="B1190" s="281" t="s">
        <v>1288</v>
      </c>
      <c r="C1190" s="281" t="s">
        <v>901</v>
      </c>
      <c r="D1190" s="138" t="s">
        <v>1289</v>
      </c>
      <c r="E1190" s="281" t="s">
        <v>165</v>
      </c>
      <c r="F1190" s="283" t="s">
        <v>103</v>
      </c>
      <c r="G1190" s="283" t="s">
        <v>103</v>
      </c>
      <c r="H1190" s="285">
        <v>16200</v>
      </c>
      <c r="I1190" s="284">
        <v>27.43</v>
      </c>
      <c r="J1190" s="284">
        <v>444366</v>
      </c>
      <c r="K1190" s="283" t="s">
        <v>103</v>
      </c>
      <c r="L1190" s="287">
        <v>4.2299999999999997E-2</v>
      </c>
    </row>
    <row r="1191" spans="1:12" ht="15.75" thickBot="1" x14ac:dyDescent="0.3">
      <c r="A1191" s="286" t="s">
        <v>132</v>
      </c>
      <c r="B1191" s="281" t="s">
        <v>1288</v>
      </c>
      <c r="C1191" s="281" t="s">
        <v>1595</v>
      </c>
      <c r="D1191" s="138" t="s">
        <v>1289</v>
      </c>
      <c r="E1191" s="281" t="s">
        <v>165</v>
      </c>
      <c r="F1191" s="283" t="s">
        <v>103</v>
      </c>
      <c r="G1191" s="283" t="s">
        <v>103</v>
      </c>
      <c r="H1191" s="285">
        <v>2400</v>
      </c>
      <c r="I1191" s="284">
        <v>27.43</v>
      </c>
      <c r="J1191" s="284">
        <v>65832</v>
      </c>
      <c r="K1191" s="283" t="s">
        <v>103</v>
      </c>
      <c r="L1191" s="287">
        <v>0.13700000000000001</v>
      </c>
    </row>
    <row r="1192" spans="1:12" ht="15.75" thickBot="1" x14ac:dyDescent="0.3">
      <c r="A1192" s="286" t="s">
        <v>132</v>
      </c>
      <c r="B1192" s="281" t="s">
        <v>189</v>
      </c>
      <c r="C1192" s="281" t="s">
        <v>901</v>
      </c>
      <c r="D1192" s="138" t="s">
        <v>1223</v>
      </c>
      <c r="E1192" s="281" t="s">
        <v>165</v>
      </c>
      <c r="F1192" s="283" t="s">
        <v>103</v>
      </c>
      <c r="G1192" s="283" t="s">
        <v>103</v>
      </c>
      <c r="H1192" s="285">
        <v>68900</v>
      </c>
      <c r="I1192" s="284">
        <v>19.79</v>
      </c>
      <c r="J1192" s="284">
        <v>1363531</v>
      </c>
      <c r="K1192" s="283" t="s">
        <v>103</v>
      </c>
      <c r="L1192" s="287">
        <v>0.1298</v>
      </c>
    </row>
    <row r="1193" spans="1:12" ht="15.75" thickBot="1" x14ac:dyDescent="0.3">
      <c r="A1193" s="286" t="s">
        <v>132</v>
      </c>
      <c r="B1193" s="281" t="s">
        <v>189</v>
      </c>
      <c r="C1193" s="281" t="s">
        <v>1595</v>
      </c>
      <c r="D1193" s="138" t="s">
        <v>1223</v>
      </c>
      <c r="E1193" s="281" t="s">
        <v>165</v>
      </c>
      <c r="F1193" s="283" t="s">
        <v>103</v>
      </c>
      <c r="G1193" s="283" t="s">
        <v>103</v>
      </c>
      <c r="H1193" s="285">
        <v>1700</v>
      </c>
      <c r="I1193" s="284">
        <v>19.79</v>
      </c>
      <c r="J1193" s="284">
        <v>33643</v>
      </c>
      <c r="K1193" s="283" t="s">
        <v>103</v>
      </c>
      <c r="L1193" s="287">
        <v>7.0000000000000007E-2</v>
      </c>
    </row>
    <row r="1194" spans="1:12" ht="15.75" thickBot="1" x14ac:dyDescent="0.3">
      <c r="A1194" s="286" t="s">
        <v>132</v>
      </c>
      <c r="B1194" s="281" t="s">
        <v>758</v>
      </c>
      <c r="C1194" s="281" t="s">
        <v>104</v>
      </c>
      <c r="D1194" s="138" t="s">
        <v>759</v>
      </c>
      <c r="E1194" s="281" t="s">
        <v>165</v>
      </c>
      <c r="F1194" s="283" t="s">
        <v>103</v>
      </c>
      <c r="G1194" s="283" t="s">
        <v>103</v>
      </c>
      <c r="H1194" s="285">
        <v>900000</v>
      </c>
      <c r="I1194" s="284">
        <v>3.1</v>
      </c>
      <c r="J1194" s="284">
        <v>2790000</v>
      </c>
      <c r="K1194" s="283" t="s">
        <v>103</v>
      </c>
      <c r="L1194" s="287">
        <v>7.1400000000000005E-2</v>
      </c>
    </row>
    <row r="1195" spans="1:12" ht="15.75" thickBot="1" x14ac:dyDescent="0.3">
      <c r="A1195" s="286" t="s">
        <v>132</v>
      </c>
      <c r="B1195" s="281" t="s">
        <v>460</v>
      </c>
      <c r="C1195" s="281" t="s">
        <v>354</v>
      </c>
      <c r="D1195" s="138" t="s">
        <v>951</v>
      </c>
      <c r="E1195" s="281" t="s">
        <v>165</v>
      </c>
      <c r="F1195" s="283" t="s">
        <v>103</v>
      </c>
      <c r="G1195" s="283" t="s">
        <v>103</v>
      </c>
      <c r="H1195" s="283">
        <v>36</v>
      </c>
      <c r="I1195" s="284">
        <v>5.79</v>
      </c>
      <c r="J1195" s="284">
        <v>208.51</v>
      </c>
      <c r="K1195" s="283" t="s">
        <v>103</v>
      </c>
      <c r="L1195" s="287">
        <v>4.0000000000000002E-4</v>
      </c>
    </row>
    <row r="1196" spans="1:12" ht="15.75" thickBot="1" x14ac:dyDescent="0.3">
      <c r="A1196" s="286" t="s">
        <v>132</v>
      </c>
      <c r="B1196" s="281" t="s">
        <v>460</v>
      </c>
      <c r="C1196" s="281" t="s">
        <v>106</v>
      </c>
      <c r="D1196" s="138" t="s">
        <v>951</v>
      </c>
      <c r="E1196" s="281" t="s">
        <v>165</v>
      </c>
      <c r="F1196" s="283" t="s">
        <v>103</v>
      </c>
      <c r="G1196" s="283" t="s">
        <v>103</v>
      </c>
      <c r="H1196" s="283">
        <v>599</v>
      </c>
      <c r="I1196" s="284">
        <v>5.79</v>
      </c>
      <c r="J1196" s="284">
        <v>3469.58</v>
      </c>
      <c r="K1196" s="283" t="s">
        <v>103</v>
      </c>
      <c r="L1196" s="287">
        <v>6.1999999999999998E-3</v>
      </c>
    </row>
    <row r="1197" spans="1:12" ht="15.75" thickBot="1" x14ac:dyDescent="0.3">
      <c r="A1197" s="286" t="s">
        <v>132</v>
      </c>
      <c r="B1197" s="281" t="s">
        <v>460</v>
      </c>
      <c r="C1197" s="281" t="s">
        <v>1001</v>
      </c>
      <c r="D1197" s="138" t="s">
        <v>951</v>
      </c>
      <c r="E1197" s="281" t="s">
        <v>165</v>
      </c>
      <c r="F1197" s="283" t="s">
        <v>103</v>
      </c>
      <c r="G1197" s="283" t="s">
        <v>103</v>
      </c>
      <c r="H1197" s="283">
        <v>163</v>
      </c>
      <c r="I1197" s="284">
        <v>5.79</v>
      </c>
      <c r="J1197" s="284">
        <v>944.14</v>
      </c>
      <c r="K1197" s="283" t="s">
        <v>103</v>
      </c>
      <c r="L1197" s="287">
        <v>5.0000000000000001E-4</v>
      </c>
    </row>
    <row r="1198" spans="1:12" ht="15.75" thickBot="1" x14ac:dyDescent="0.3">
      <c r="A1198" s="286" t="s">
        <v>132</v>
      </c>
      <c r="B1198" s="281" t="s">
        <v>460</v>
      </c>
      <c r="C1198" s="281" t="s">
        <v>101</v>
      </c>
      <c r="D1198" s="138" t="s">
        <v>951</v>
      </c>
      <c r="E1198" s="281" t="s">
        <v>165</v>
      </c>
      <c r="F1198" s="283" t="s">
        <v>103</v>
      </c>
      <c r="G1198" s="283" t="s">
        <v>103</v>
      </c>
      <c r="H1198" s="285">
        <v>1217</v>
      </c>
      <c r="I1198" s="284">
        <v>5.79</v>
      </c>
      <c r="J1198" s="284">
        <v>7049.03</v>
      </c>
      <c r="K1198" s="283" t="s">
        <v>103</v>
      </c>
      <c r="L1198" s="287">
        <v>2.0000000000000001E-4</v>
      </c>
    </row>
    <row r="1199" spans="1:12" ht="15.75" thickBot="1" x14ac:dyDescent="0.3">
      <c r="A1199" s="286" t="s">
        <v>132</v>
      </c>
      <c r="B1199" s="281" t="s">
        <v>460</v>
      </c>
      <c r="C1199" s="281" t="s">
        <v>350</v>
      </c>
      <c r="D1199" s="138" t="s">
        <v>951</v>
      </c>
      <c r="E1199" s="281" t="s">
        <v>165</v>
      </c>
      <c r="F1199" s="283" t="s">
        <v>103</v>
      </c>
      <c r="G1199" s="283" t="s">
        <v>103</v>
      </c>
      <c r="H1199" s="285">
        <v>1487</v>
      </c>
      <c r="I1199" s="284">
        <v>5.79</v>
      </c>
      <c r="J1199" s="284">
        <v>8613.1200000000008</v>
      </c>
      <c r="K1199" s="283" t="s">
        <v>103</v>
      </c>
      <c r="L1199" s="287">
        <v>0</v>
      </c>
    </row>
    <row r="1200" spans="1:12" ht="15.75" thickBot="1" x14ac:dyDescent="0.3">
      <c r="A1200" s="286" t="s">
        <v>132</v>
      </c>
      <c r="B1200" s="281" t="s">
        <v>898</v>
      </c>
      <c r="C1200" s="281" t="s">
        <v>901</v>
      </c>
      <c r="D1200" s="138" t="s">
        <v>899</v>
      </c>
      <c r="E1200" s="281" t="s">
        <v>165</v>
      </c>
      <c r="F1200" s="283" t="s">
        <v>103</v>
      </c>
      <c r="G1200" s="283" t="s">
        <v>103</v>
      </c>
      <c r="H1200" s="285">
        <v>68300</v>
      </c>
      <c r="I1200" s="284">
        <v>20.21</v>
      </c>
      <c r="J1200" s="284">
        <v>1380343</v>
      </c>
      <c r="K1200" s="283" t="s">
        <v>103</v>
      </c>
      <c r="L1200" s="287">
        <v>0.13139999999999999</v>
      </c>
    </row>
    <row r="1201" spans="1:12" ht="15.75" thickBot="1" x14ac:dyDescent="0.3">
      <c r="A1201" s="286" t="s">
        <v>132</v>
      </c>
      <c r="B1201" s="281" t="s">
        <v>898</v>
      </c>
      <c r="C1201" s="281" t="s">
        <v>1595</v>
      </c>
      <c r="D1201" s="138" t="s">
        <v>899</v>
      </c>
      <c r="E1201" s="281" t="s">
        <v>165</v>
      </c>
      <c r="F1201" s="283" t="s">
        <v>103</v>
      </c>
      <c r="G1201" s="283" t="s">
        <v>103</v>
      </c>
      <c r="H1201" s="285">
        <v>3400</v>
      </c>
      <c r="I1201" s="284">
        <v>20.21</v>
      </c>
      <c r="J1201" s="284">
        <v>68714</v>
      </c>
      <c r="K1201" s="283" t="s">
        <v>103</v>
      </c>
      <c r="L1201" s="287">
        <v>0.14299999999999999</v>
      </c>
    </row>
    <row r="1202" spans="1:12" ht="15.75" thickBot="1" x14ac:dyDescent="0.3">
      <c r="A1202" s="286" t="s">
        <v>132</v>
      </c>
      <c r="B1202" s="281" t="s">
        <v>103</v>
      </c>
      <c r="C1202" s="281" t="s">
        <v>101</v>
      </c>
      <c r="D1202" s="138" t="s">
        <v>760</v>
      </c>
      <c r="E1202" s="281" t="s">
        <v>165</v>
      </c>
      <c r="F1202" s="283" t="s">
        <v>103</v>
      </c>
      <c r="G1202" s="283" t="s">
        <v>103</v>
      </c>
      <c r="H1202" s="283">
        <v>114</v>
      </c>
      <c r="I1202" s="284">
        <v>632.84</v>
      </c>
      <c r="J1202" s="284">
        <v>72144.08</v>
      </c>
      <c r="K1202" s="283" t="s">
        <v>103</v>
      </c>
      <c r="L1202" s="287">
        <v>2.5000000000000001E-3</v>
      </c>
    </row>
    <row r="1203" spans="1:12" ht="15.75" thickBot="1" x14ac:dyDescent="0.3">
      <c r="A1203" s="286" t="s">
        <v>132</v>
      </c>
      <c r="B1203" s="281" t="s">
        <v>103</v>
      </c>
      <c r="C1203" s="281" t="s">
        <v>101</v>
      </c>
      <c r="D1203" s="138" t="s">
        <v>1268</v>
      </c>
      <c r="E1203" s="281" t="s">
        <v>165</v>
      </c>
      <c r="F1203" s="283" t="s">
        <v>103</v>
      </c>
      <c r="G1203" s="283" t="s">
        <v>103</v>
      </c>
      <c r="H1203" s="283">
        <v>114</v>
      </c>
      <c r="I1203" s="284">
        <v>508.05</v>
      </c>
      <c r="J1203" s="284">
        <v>57917.74</v>
      </c>
      <c r="K1203" s="283" t="s">
        <v>103</v>
      </c>
      <c r="L1203" s="287">
        <v>2E-3</v>
      </c>
    </row>
    <row r="1204" spans="1:12" ht="15.75" thickBot="1" x14ac:dyDescent="0.3">
      <c r="A1204" s="286" t="s">
        <v>132</v>
      </c>
      <c r="B1204" s="281" t="s">
        <v>103</v>
      </c>
      <c r="C1204" s="281" t="s">
        <v>101</v>
      </c>
      <c r="D1204" s="138" t="s">
        <v>1269</v>
      </c>
      <c r="E1204" s="281" t="s">
        <v>165</v>
      </c>
      <c r="F1204" s="283" t="s">
        <v>103</v>
      </c>
      <c r="G1204" s="283" t="s">
        <v>103</v>
      </c>
      <c r="H1204" s="283">
        <v>355</v>
      </c>
      <c r="I1204" s="284">
        <v>0</v>
      </c>
      <c r="J1204" s="284">
        <v>0</v>
      </c>
      <c r="K1204" s="283" t="s">
        <v>103</v>
      </c>
      <c r="L1204" s="287">
        <v>0</v>
      </c>
    </row>
    <row r="1205" spans="1:12" ht="15.75" thickBot="1" x14ac:dyDescent="0.3">
      <c r="A1205" s="286" t="s">
        <v>132</v>
      </c>
      <c r="B1205" s="281" t="s">
        <v>103</v>
      </c>
      <c r="C1205" s="281" t="s">
        <v>350</v>
      </c>
      <c r="D1205" s="138" t="s">
        <v>760</v>
      </c>
      <c r="E1205" s="281" t="s">
        <v>165</v>
      </c>
      <c r="F1205" s="283" t="s">
        <v>103</v>
      </c>
      <c r="G1205" s="283" t="s">
        <v>103</v>
      </c>
      <c r="H1205" s="283">
        <v>270</v>
      </c>
      <c r="I1205" s="284">
        <v>632.54999999999995</v>
      </c>
      <c r="J1205" s="284">
        <v>170788.08</v>
      </c>
      <c r="K1205" s="283" t="s">
        <v>103</v>
      </c>
      <c r="L1205" s="287">
        <v>6.9999999999999999E-4</v>
      </c>
    </row>
    <row r="1206" spans="1:12" ht="15.75" thickBot="1" x14ac:dyDescent="0.3">
      <c r="A1206" s="286" t="s">
        <v>132</v>
      </c>
      <c r="B1206" s="281" t="s">
        <v>103</v>
      </c>
      <c r="C1206" s="281" t="s">
        <v>350</v>
      </c>
      <c r="D1206" s="138" t="s">
        <v>1269</v>
      </c>
      <c r="E1206" s="281" t="s">
        <v>165</v>
      </c>
      <c r="F1206" s="283" t="s">
        <v>103</v>
      </c>
      <c r="G1206" s="283" t="s">
        <v>103</v>
      </c>
      <c r="H1206" s="285">
        <v>2171</v>
      </c>
      <c r="I1206" s="284">
        <v>0</v>
      </c>
      <c r="J1206" s="284">
        <v>1.26</v>
      </c>
      <c r="K1206" s="283" t="s">
        <v>103</v>
      </c>
      <c r="L1206" s="287">
        <v>0</v>
      </c>
    </row>
    <row r="1207" spans="1:12" ht="15.75" thickBot="1" x14ac:dyDescent="0.3">
      <c r="A1207" s="288" t="s">
        <v>132</v>
      </c>
      <c r="B1207" s="289" t="s">
        <v>103</v>
      </c>
      <c r="C1207" s="289" t="s">
        <v>1595</v>
      </c>
      <c r="D1207" s="139" t="s">
        <v>1687</v>
      </c>
      <c r="E1207" s="289" t="s">
        <v>165</v>
      </c>
      <c r="F1207" s="290" t="s">
        <v>103</v>
      </c>
      <c r="G1207" s="290" t="s">
        <v>103</v>
      </c>
      <c r="H1207" s="311">
        <v>2100</v>
      </c>
      <c r="I1207" s="291">
        <v>32.75</v>
      </c>
      <c r="J1207" s="291">
        <v>68775</v>
      </c>
      <c r="K1207" s="290" t="s">
        <v>103</v>
      </c>
      <c r="L1207" s="292">
        <v>0.1431</v>
      </c>
    </row>
    <row r="1208" spans="1:12" ht="15.75" thickBot="1" x14ac:dyDescent="0.3">
      <c r="A1208" s="308" t="s">
        <v>99</v>
      </c>
      <c r="B1208" s="303" t="s">
        <v>140</v>
      </c>
      <c r="C1208" s="303" t="s">
        <v>279</v>
      </c>
      <c r="D1208" s="304" t="s">
        <v>1121</v>
      </c>
      <c r="E1208" s="303" t="s">
        <v>1227</v>
      </c>
      <c r="F1208" s="305">
        <v>47635</v>
      </c>
      <c r="G1208" s="306" t="s">
        <v>103</v>
      </c>
      <c r="H1208" s="306">
        <v>426</v>
      </c>
      <c r="I1208" s="307">
        <v>16279.94</v>
      </c>
      <c r="J1208" s="307">
        <v>6935253.5599999996</v>
      </c>
      <c r="K1208" s="306" t="s">
        <v>103</v>
      </c>
      <c r="L1208" s="309">
        <v>3.4700000000000002E-2</v>
      </c>
    </row>
    <row r="1209" spans="1:12" ht="15.75" thickBot="1" x14ac:dyDescent="0.3">
      <c r="A1209" s="286" t="s">
        <v>99</v>
      </c>
      <c r="B1209" s="281" t="s">
        <v>140</v>
      </c>
      <c r="C1209" s="281" t="s">
        <v>279</v>
      </c>
      <c r="D1209" s="138" t="s">
        <v>246</v>
      </c>
      <c r="E1209" s="281" t="s">
        <v>516</v>
      </c>
      <c r="F1209" s="282">
        <v>46813</v>
      </c>
      <c r="G1209" s="283" t="s">
        <v>103</v>
      </c>
      <c r="H1209" s="283">
        <v>249</v>
      </c>
      <c r="I1209" s="284">
        <v>16349.65</v>
      </c>
      <c r="J1209" s="284">
        <v>4071062.35</v>
      </c>
      <c r="K1209" s="283" t="s">
        <v>103</v>
      </c>
      <c r="L1209" s="287">
        <v>2.0400000000000001E-2</v>
      </c>
    </row>
    <row r="1210" spans="1:12" ht="15.75" thickBot="1" x14ac:dyDescent="0.3">
      <c r="A1210" s="286" t="s">
        <v>99</v>
      </c>
      <c r="B1210" s="281" t="s">
        <v>140</v>
      </c>
      <c r="C1210" s="281" t="s">
        <v>351</v>
      </c>
      <c r="D1210" s="138" t="s">
        <v>291</v>
      </c>
      <c r="E1210" s="281" t="s">
        <v>517</v>
      </c>
      <c r="F1210" s="282">
        <v>46631</v>
      </c>
      <c r="G1210" s="283" t="s">
        <v>103</v>
      </c>
      <c r="H1210" s="283">
        <v>80</v>
      </c>
      <c r="I1210" s="284">
        <v>16359.49</v>
      </c>
      <c r="J1210" s="284">
        <v>1308759.3500000001</v>
      </c>
      <c r="K1210" s="283" t="s">
        <v>103</v>
      </c>
      <c r="L1210" s="287">
        <v>3.4299999999999997E-2</v>
      </c>
    </row>
    <row r="1211" spans="1:12" ht="15.75" thickBot="1" x14ac:dyDescent="0.3">
      <c r="A1211" s="286" t="s">
        <v>105</v>
      </c>
      <c r="B1211" s="281" t="s">
        <v>103</v>
      </c>
      <c r="C1211" s="281" t="s">
        <v>279</v>
      </c>
      <c r="D1211" s="138" t="s">
        <v>105</v>
      </c>
      <c r="E1211" s="281" t="s">
        <v>165</v>
      </c>
      <c r="F1211" s="283" t="s">
        <v>103</v>
      </c>
      <c r="G1211" s="283" t="s">
        <v>103</v>
      </c>
      <c r="H1211" s="283" t="s">
        <v>103</v>
      </c>
      <c r="I1211" s="283" t="s">
        <v>103</v>
      </c>
      <c r="J1211" s="284">
        <v>-20256.45</v>
      </c>
      <c r="K1211" s="283" t="s">
        <v>103</v>
      </c>
      <c r="L1211" s="287">
        <v>-1E-4</v>
      </c>
    </row>
    <row r="1212" spans="1:12" ht="15.75" thickBot="1" x14ac:dyDescent="0.3">
      <c r="A1212" s="286" t="s">
        <v>105</v>
      </c>
      <c r="B1212" s="281" t="s">
        <v>103</v>
      </c>
      <c r="C1212" s="281" t="s">
        <v>351</v>
      </c>
      <c r="D1212" s="138" t="s">
        <v>105</v>
      </c>
      <c r="E1212" s="281" t="s">
        <v>165</v>
      </c>
      <c r="F1212" s="283" t="s">
        <v>103</v>
      </c>
      <c r="G1212" s="283" t="s">
        <v>103</v>
      </c>
      <c r="H1212" s="283" t="s">
        <v>103</v>
      </c>
      <c r="I1212" s="283" t="s">
        <v>103</v>
      </c>
      <c r="J1212" s="284">
        <v>-9383.9699999999993</v>
      </c>
      <c r="K1212" s="283" t="s">
        <v>103</v>
      </c>
      <c r="L1212" s="287">
        <v>-2.0000000000000001E-4</v>
      </c>
    </row>
    <row r="1213" spans="1:12" ht="15.75" thickBot="1" x14ac:dyDescent="0.3">
      <c r="A1213" s="286" t="s">
        <v>134</v>
      </c>
      <c r="B1213" s="281" t="s">
        <v>218</v>
      </c>
      <c r="C1213" s="281" t="s">
        <v>279</v>
      </c>
      <c r="D1213" s="138" t="s">
        <v>248</v>
      </c>
      <c r="E1213" s="281" t="s">
        <v>525</v>
      </c>
      <c r="F1213" s="282">
        <v>46251</v>
      </c>
      <c r="G1213" s="283" t="s">
        <v>103</v>
      </c>
      <c r="H1213" s="283">
        <v>2</v>
      </c>
      <c r="I1213" s="284">
        <v>910878.24</v>
      </c>
      <c r="J1213" s="284">
        <v>1821756.49</v>
      </c>
      <c r="K1213" s="283" t="s">
        <v>103</v>
      </c>
      <c r="L1213" s="287">
        <v>9.1000000000000004E-3</v>
      </c>
    </row>
    <row r="1214" spans="1:12" ht="15.75" thickBot="1" x14ac:dyDescent="0.3">
      <c r="A1214" s="286" t="s">
        <v>134</v>
      </c>
      <c r="B1214" s="281" t="s">
        <v>218</v>
      </c>
      <c r="C1214" s="281" t="s">
        <v>279</v>
      </c>
      <c r="D1214" s="138" t="s">
        <v>903</v>
      </c>
      <c r="E1214" s="281" t="s">
        <v>165</v>
      </c>
      <c r="F1214" s="282">
        <v>46181</v>
      </c>
      <c r="G1214" s="283" t="s">
        <v>103</v>
      </c>
      <c r="H1214" s="283">
        <v>2</v>
      </c>
      <c r="I1214" s="284">
        <v>680855.55</v>
      </c>
      <c r="J1214" s="284">
        <v>1361711.1</v>
      </c>
      <c r="K1214" s="283" t="s">
        <v>103</v>
      </c>
      <c r="L1214" s="287">
        <v>6.7999999999999996E-3</v>
      </c>
    </row>
    <row r="1215" spans="1:12" ht="15.75" thickBot="1" x14ac:dyDescent="0.3">
      <c r="A1215" s="286" t="s">
        <v>134</v>
      </c>
      <c r="B1215" s="281" t="s">
        <v>190</v>
      </c>
      <c r="C1215" s="281" t="s">
        <v>279</v>
      </c>
      <c r="D1215" s="138" t="s">
        <v>1387</v>
      </c>
      <c r="E1215" s="281" t="s">
        <v>520</v>
      </c>
      <c r="F1215" s="282">
        <v>46486</v>
      </c>
      <c r="G1215" s="283" t="s">
        <v>103</v>
      </c>
      <c r="H1215" s="283">
        <v>1</v>
      </c>
      <c r="I1215" s="284">
        <v>513139.81</v>
      </c>
      <c r="J1215" s="284">
        <v>513139.81</v>
      </c>
      <c r="K1215" s="283" t="s">
        <v>103</v>
      </c>
      <c r="L1215" s="287">
        <v>2.5999999999999999E-3</v>
      </c>
    </row>
    <row r="1216" spans="1:12" ht="15.75" thickBot="1" x14ac:dyDescent="0.3">
      <c r="A1216" s="286" t="s">
        <v>134</v>
      </c>
      <c r="B1216" s="281" t="s">
        <v>190</v>
      </c>
      <c r="C1216" s="281" t="s">
        <v>351</v>
      </c>
      <c r="D1216" s="138" t="s">
        <v>502</v>
      </c>
      <c r="E1216" s="281" t="s">
        <v>520</v>
      </c>
      <c r="F1216" s="282">
        <v>46904</v>
      </c>
      <c r="G1216" s="283" t="s">
        <v>103</v>
      </c>
      <c r="H1216" s="283">
        <v>1</v>
      </c>
      <c r="I1216" s="284">
        <v>544097.5</v>
      </c>
      <c r="J1216" s="284">
        <v>544097.5</v>
      </c>
      <c r="K1216" s="283" t="s">
        <v>103</v>
      </c>
      <c r="L1216" s="287">
        <v>1.43E-2</v>
      </c>
    </row>
    <row r="1217" spans="1:12" ht="15.75" thickBot="1" x14ac:dyDescent="0.3">
      <c r="A1217" s="286" t="s">
        <v>134</v>
      </c>
      <c r="B1217" s="281" t="s">
        <v>192</v>
      </c>
      <c r="C1217" s="281" t="s">
        <v>279</v>
      </c>
      <c r="D1217" s="138" t="s">
        <v>984</v>
      </c>
      <c r="E1217" s="281" t="s">
        <v>525</v>
      </c>
      <c r="F1217" s="282">
        <v>46237</v>
      </c>
      <c r="G1217" s="283" t="s">
        <v>103</v>
      </c>
      <c r="H1217" s="283">
        <v>2</v>
      </c>
      <c r="I1217" s="284">
        <v>539459.07999999996</v>
      </c>
      <c r="J1217" s="284">
        <v>1078918.1599999999</v>
      </c>
      <c r="K1217" s="283" t="s">
        <v>103</v>
      </c>
      <c r="L1217" s="287">
        <v>5.4000000000000003E-3</v>
      </c>
    </row>
    <row r="1218" spans="1:12" ht="15.75" thickBot="1" x14ac:dyDescent="0.3">
      <c r="A1218" s="286" t="s">
        <v>134</v>
      </c>
      <c r="B1218" s="281" t="s">
        <v>192</v>
      </c>
      <c r="C1218" s="281" t="s">
        <v>279</v>
      </c>
      <c r="D1218" s="138" t="s">
        <v>983</v>
      </c>
      <c r="E1218" s="281" t="s">
        <v>520</v>
      </c>
      <c r="F1218" s="282">
        <v>45870</v>
      </c>
      <c r="G1218" s="283" t="s">
        <v>103</v>
      </c>
      <c r="H1218" s="283">
        <v>1</v>
      </c>
      <c r="I1218" s="284">
        <v>535854.98</v>
      </c>
      <c r="J1218" s="284">
        <v>535854.98</v>
      </c>
      <c r="K1218" s="283" t="s">
        <v>103</v>
      </c>
      <c r="L1218" s="287">
        <v>2.7000000000000001E-3</v>
      </c>
    </row>
    <row r="1219" spans="1:12" ht="15.75" thickBot="1" x14ac:dyDescent="0.3">
      <c r="A1219" s="286" t="s">
        <v>134</v>
      </c>
      <c r="B1219" s="281" t="s">
        <v>476</v>
      </c>
      <c r="C1219" s="281" t="s">
        <v>351</v>
      </c>
      <c r="D1219" s="138" t="s">
        <v>477</v>
      </c>
      <c r="E1219" s="281" t="s">
        <v>524</v>
      </c>
      <c r="F1219" s="282">
        <v>46720</v>
      </c>
      <c r="G1219" s="283" t="s">
        <v>103</v>
      </c>
      <c r="H1219" s="283">
        <v>1</v>
      </c>
      <c r="I1219" s="284">
        <v>723524.98</v>
      </c>
      <c r="J1219" s="284">
        <v>723524.98</v>
      </c>
      <c r="K1219" s="283" t="s">
        <v>103</v>
      </c>
      <c r="L1219" s="287">
        <v>1.9E-2</v>
      </c>
    </row>
    <row r="1220" spans="1:12" ht="15.75" thickBot="1" x14ac:dyDescent="0.3">
      <c r="A1220" s="286" t="s">
        <v>134</v>
      </c>
      <c r="B1220" s="281" t="s">
        <v>189</v>
      </c>
      <c r="C1220" s="281" t="s">
        <v>279</v>
      </c>
      <c r="D1220" s="138" t="s">
        <v>194</v>
      </c>
      <c r="E1220" s="281" t="s">
        <v>641</v>
      </c>
      <c r="F1220" s="282">
        <v>45828</v>
      </c>
      <c r="G1220" s="283" t="s">
        <v>103</v>
      </c>
      <c r="H1220" s="283">
        <v>12</v>
      </c>
      <c r="I1220" s="284">
        <v>565081.51</v>
      </c>
      <c r="J1220" s="284">
        <v>6780978.1600000001</v>
      </c>
      <c r="K1220" s="283" t="s">
        <v>103</v>
      </c>
      <c r="L1220" s="287">
        <v>3.39E-2</v>
      </c>
    </row>
    <row r="1221" spans="1:12" ht="15.75" thickBot="1" x14ac:dyDescent="0.3">
      <c r="A1221" s="286" t="s">
        <v>134</v>
      </c>
      <c r="B1221" s="281" t="s">
        <v>189</v>
      </c>
      <c r="C1221" s="281" t="s">
        <v>279</v>
      </c>
      <c r="D1221" s="138" t="s">
        <v>193</v>
      </c>
      <c r="E1221" s="281" t="s">
        <v>520</v>
      </c>
      <c r="F1221" s="282">
        <v>45803</v>
      </c>
      <c r="G1221" s="283" t="s">
        <v>103</v>
      </c>
      <c r="H1221" s="283">
        <v>1</v>
      </c>
      <c r="I1221" s="284">
        <v>944903.88</v>
      </c>
      <c r="J1221" s="284">
        <v>944903.88</v>
      </c>
      <c r="K1221" s="283" t="s">
        <v>103</v>
      </c>
      <c r="L1221" s="287">
        <v>4.7000000000000002E-3</v>
      </c>
    </row>
    <row r="1222" spans="1:12" ht="15.75" thickBot="1" x14ac:dyDescent="0.3">
      <c r="A1222" s="286" t="s">
        <v>134</v>
      </c>
      <c r="B1222" s="281" t="s">
        <v>189</v>
      </c>
      <c r="C1222" s="281" t="s">
        <v>351</v>
      </c>
      <c r="D1222" s="138" t="s">
        <v>489</v>
      </c>
      <c r="E1222" s="281" t="s">
        <v>835</v>
      </c>
      <c r="F1222" s="282">
        <v>46742</v>
      </c>
      <c r="G1222" s="283" t="s">
        <v>103</v>
      </c>
      <c r="H1222" s="283">
        <v>1</v>
      </c>
      <c r="I1222" s="284">
        <v>429226.88</v>
      </c>
      <c r="J1222" s="284">
        <v>429226.88</v>
      </c>
      <c r="K1222" s="283" t="s">
        <v>103</v>
      </c>
      <c r="L1222" s="287">
        <v>1.1299999999999999E-2</v>
      </c>
    </row>
    <row r="1223" spans="1:12" ht="15.75" thickBot="1" x14ac:dyDescent="0.3">
      <c r="A1223" s="286" t="s">
        <v>135</v>
      </c>
      <c r="B1223" s="281" t="s">
        <v>391</v>
      </c>
      <c r="C1223" s="281" t="s">
        <v>351</v>
      </c>
      <c r="D1223" s="138" t="s">
        <v>828</v>
      </c>
      <c r="E1223" s="281" t="s">
        <v>524</v>
      </c>
      <c r="F1223" s="282">
        <v>47172</v>
      </c>
      <c r="G1223" s="283" t="s">
        <v>103</v>
      </c>
      <c r="H1223" s="283">
        <v>1</v>
      </c>
      <c r="I1223" s="284">
        <v>316365.94</v>
      </c>
      <c r="J1223" s="284">
        <v>316365.94</v>
      </c>
      <c r="K1223" s="283" t="s">
        <v>103</v>
      </c>
      <c r="L1223" s="287">
        <v>8.3000000000000001E-3</v>
      </c>
    </row>
    <row r="1224" spans="1:12" ht="15.75" thickBot="1" x14ac:dyDescent="0.3">
      <c r="A1224" s="286" t="s">
        <v>135</v>
      </c>
      <c r="B1224" s="281" t="s">
        <v>189</v>
      </c>
      <c r="C1224" s="281" t="s">
        <v>279</v>
      </c>
      <c r="D1224" s="138" t="s">
        <v>1273</v>
      </c>
      <c r="E1224" s="281" t="s">
        <v>524</v>
      </c>
      <c r="F1224" s="282">
        <v>47224</v>
      </c>
      <c r="G1224" s="283" t="s">
        <v>103</v>
      </c>
      <c r="H1224" s="283">
        <v>1</v>
      </c>
      <c r="I1224" s="284">
        <v>357424.67</v>
      </c>
      <c r="J1224" s="284">
        <v>357424.67</v>
      </c>
      <c r="K1224" s="283" t="s">
        <v>103</v>
      </c>
      <c r="L1224" s="287">
        <v>1.8E-3</v>
      </c>
    </row>
    <row r="1225" spans="1:12" ht="15.75" thickBot="1" x14ac:dyDescent="0.3">
      <c r="A1225" s="286" t="s">
        <v>135</v>
      </c>
      <c r="B1225" s="281" t="s">
        <v>189</v>
      </c>
      <c r="C1225" s="281" t="s">
        <v>351</v>
      </c>
      <c r="D1225" s="138" t="s">
        <v>863</v>
      </c>
      <c r="E1225" s="281" t="s">
        <v>165</v>
      </c>
      <c r="F1225" s="282">
        <v>47224</v>
      </c>
      <c r="G1225" s="283" t="s">
        <v>103</v>
      </c>
      <c r="H1225" s="283">
        <v>3</v>
      </c>
      <c r="I1225" s="284">
        <v>357424.67</v>
      </c>
      <c r="J1225" s="284">
        <v>1072274.02</v>
      </c>
      <c r="K1225" s="283" t="s">
        <v>103</v>
      </c>
      <c r="L1225" s="287">
        <v>2.81E-2</v>
      </c>
    </row>
    <row r="1226" spans="1:12" ht="15.75" thickBot="1" x14ac:dyDescent="0.3">
      <c r="A1226" s="286" t="s">
        <v>135</v>
      </c>
      <c r="B1226" s="281" t="s">
        <v>189</v>
      </c>
      <c r="C1226" s="281" t="s">
        <v>351</v>
      </c>
      <c r="D1226" s="138" t="s">
        <v>199</v>
      </c>
      <c r="E1226" s="281" t="s">
        <v>520</v>
      </c>
      <c r="F1226" s="282">
        <v>47313</v>
      </c>
      <c r="G1226" s="283" t="s">
        <v>103</v>
      </c>
      <c r="H1226" s="283">
        <v>1</v>
      </c>
      <c r="I1226" s="284">
        <v>558274.69999999995</v>
      </c>
      <c r="J1226" s="284">
        <v>558274.69999999995</v>
      </c>
      <c r="K1226" s="283" t="s">
        <v>103</v>
      </c>
      <c r="L1226" s="287">
        <v>1.46E-2</v>
      </c>
    </row>
    <row r="1227" spans="1:12" ht="15.75" thickBot="1" x14ac:dyDescent="0.3">
      <c r="A1227" s="286" t="s">
        <v>112</v>
      </c>
      <c r="B1227" s="281" t="s">
        <v>200</v>
      </c>
      <c r="C1227" s="281" t="s">
        <v>279</v>
      </c>
      <c r="D1227" s="138" t="s">
        <v>868</v>
      </c>
      <c r="E1227" s="281" t="s">
        <v>601</v>
      </c>
      <c r="F1227" s="282">
        <v>46119</v>
      </c>
      <c r="G1227" s="283" t="s">
        <v>103</v>
      </c>
      <c r="H1227" s="283">
        <v>38</v>
      </c>
      <c r="I1227" s="284">
        <v>56642.59</v>
      </c>
      <c r="J1227" s="284">
        <v>2152418.42</v>
      </c>
      <c r="K1227" s="283" t="s">
        <v>103</v>
      </c>
      <c r="L1227" s="287">
        <v>1.0800000000000001E-2</v>
      </c>
    </row>
    <row r="1228" spans="1:12" ht="15.75" thickBot="1" x14ac:dyDescent="0.3">
      <c r="A1228" s="286" t="s">
        <v>112</v>
      </c>
      <c r="B1228" s="281" t="s">
        <v>200</v>
      </c>
      <c r="C1228" s="281" t="s">
        <v>279</v>
      </c>
      <c r="D1228" s="138" t="s">
        <v>730</v>
      </c>
      <c r="E1228" s="281" t="s">
        <v>165</v>
      </c>
      <c r="F1228" s="282">
        <v>46238</v>
      </c>
      <c r="G1228" s="283" t="s">
        <v>103</v>
      </c>
      <c r="H1228" s="283">
        <v>11</v>
      </c>
      <c r="I1228" s="284">
        <v>62397.760000000002</v>
      </c>
      <c r="J1228" s="284">
        <v>686375.36</v>
      </c>
      <c r="K1228" s="283" t="s">
        <v>103</v>
      </c>
      <c r="L1228" s="287">
        <v>3.3999999999999998E-3</v>
      </c>
    </row>
    <row r="1229" spans="1:12" ht="15.75" thickBot="1" x14ac:dyDescent="0.3">
      <c r="A1229" s="286" t="s">
        <v>112</v>
      </c>
      <c r="B1229" s="281" t="s">
        <v>200</v>
      </c>
      <c r="C1229" s="281" t="s">
        <v>279</v>
      </c>
      <c r="D1229" s="138" t="s">
        <v>733</v>
      </c>
      <c r="E1229" s="281" t="s">
        <v>524</v>
      </c>
      <c r="F1229" s="282">
        <v>46238</v>
      </c>
      <c r="G1229" s="283" t="s">
        <v>103</v>
      </c>
      <c r="H1229" s="283">
        <v>1</v>
      </c>
      <c r="I1229" s="284">
        <v>62397.760000000002</v>
      </c>
      <c r="J1229" s="284">
        <v>62397.760000000002</v>
      </c>
      <c r="K1229" s="283" t="s">
        <v>103</v>
      </c>
      <c r="L1229" s="287">
        <v>2.9999999999999997E-4</v>
      </c>
    </row>
    <row r="1230" spans="1:12" ht="15.75" thickBot="1" x14ac:dyDescent="0.3">
      <c r="A1230" s="286" t="s">
        <v>112</v>
      </c>
      <c r="B1230" s="281" t="s">
        <v>200</v>
      </c>
      <c r="C1230" s="281" t="s">
        <v>279</v>
      </c>
      <c r="D1230" s="138" t="s">
        <v>734</v>
      </c>
      <c r="E1230" s="281" t="s">
        <v>524</v>
      </c>
      <c r="F1230" s="282">
        <v>45883</v>
      </c>
      <c r="G1230" s="283" t="s">
        <v>103</v>
      </c>
      <c r="H1230" s="283">
        <v>1</v>
      </c>
      <c r="I1230" s="284">
        <v>61704.85</v>
      </c>
      <c r="J1230" s="284">
        <v>61704.85</v>
      </c>
      <c r="K1230" s="283" t="s">
        <v>103</v>
      </c>
      <c r="L1230" s="287">
        <v>2.9999999999999997E-4</v>
      </c>
    </row>
    <row r="1231" spans="1:12" ht="15.75" thickBot="1" x14ac:dyDescent="0.3">
      <c r="A1231" s="286" t="s">
        <v>112</v>
      </c>
      <c r="B1231" s="281" t="s">
        <v>200</v>
      </c>
      <c r="C1231" s="281" t="s">
        <v>351</v>
      </c>
      <c r="D1231" s="138" t="s">
        <v>731</v>
      </c>
      <c r="E1231" s="281" t="s">
        <v>165</v>
      </c>
      <c r="F1231" s="282">
        <v>45883</v>
      </c>
      <c r="G1231" s="283" t="s">
        <v>103</v>
      </c>
      <c r="H1231" s="283">
        <v>2</v>
      </c>
      <c r="I1231" s="284">
        <v>61704.84</v>
      </c>
      <c r="J1231" s="284">
        <v>123409.69</v>
      </c>
      <c r="K1231" s="283" t="s">
        <v>103</v>
      </c>
      <c r="L1231" s="287">
        <v>3.2000000000000002E-3</v>
      </c>
    </row>
    <row r="1232" spans="1:12" ht="15.75" thickBot="1" x14ac:dyDescent="0.3">
      <c r="A1232" s="286" t="s">
        <v>112</v>
      </c>
      <c r="B1232" s="281" t="s">
        <v>200</v>
      </c>
      <c r="C1232" s="281" t="s">
        <v>351</v>
      </c>
      <c r="D1232" s="138" t="s">
        <v>732</v>
      </c>
      <c r="E1232" s="281" t="s">
        <v>165</v>
      </c>
      <c r="F1232" s="282">
        <v>46238</v>
      </c>
      <c r="G1232" s="283" t="s">
        <v>103</v>
      </c>
      <c r="H1232" s="283">
        <v>1</v>
      </c>
      <c r="I1232" s="284">
        <v>62397.760000000002</v>
      </c>
      <c r="J1232" s="284">
        <v>62397.760000000002</v>
      </c>
      <c r="K1232" s="283" t="s">
        <v>103</v>
      </c>
      <c r="L1232" s="287">
        <v>1.6000000000000001E-3</v>
      </c>
    </row>
    <row r="1233" spans="1:12" ht="15.75" thickBot="1" x14ac:dyDescent="0.3">
      <c r="A1233" s="286" t="s">
        <v>112</v>
      </c>
      <c r="B1233" s="281" t="s">
        <v>1228</v>
      </c>
      <c r="C1233" s="281" t="s">
        <v>279</v>
      </c>
      <c r="D1233" s="138" t="s">
        <v>1229</v>
      </c>
      <c r="E1233" s="281" t="s">
        <v>1231</v>
      </c>
      <c r="F1233" s="282">
        <v>46146</v>
      </c>
      <c r="G1233" s="283" t="s">
        <v>103</v>
      </c>
      <c r="H1233" s="283">
        <v>28</v>
      </c>
      <c r="I1233" s="284">
        <v>56390.16</v>
      </c>
      <c r="J1233" s="284">
        <v>1578924.6</v>
      </c>
      <c r="K1233" s="283" t="s">
        <v>103</v>
      </c>
      <c r="L1233" s="287">
        <v>7.9000000000000008E-3</v>
      </c>
    </row>
    <row r="1234" spans="1:12" ht="15.75" thickBot="1" x14ac:dyDescent="0.3">
      <c r="A1234" s="286" t="s">
        <v>112</v>
      </c>
      <c r="B1234" s="281" t="s">
        <v>1228</v>
      </c>
      <c r="C1234" s="281" t="s">
        <v>351</v>
      </c>
      <c r="D1234" s="138" t="s">
        <v>1229</v>
      </c>
      <c r="E1234" s="281" t="s">
        <v>786</v>
      </c>
      <c r="F1234" s="282">
        <v>46146</v>
      </c>
      <c r="G1234" s="283" t="s">
        <v>103</v>
      </c>
      <c r="H1234" s="283">
        <v>5</v>
      </c>
      <c r="I1234" s="284">
        <v>56390.16</v>
      </c>
      <c r="J1234" s="284">
        <v>281950.82</v>
      </c>
      <c r="K1234" s="283" t="s">
        <v>103</v>
      </c>
      <c r="L1234" s="287">
        <v>7.4000000000000003E-3</v>
      </c>
    </row>
    <row r="1235" spans="1:12" ht="15.75" thickBot="1" x14ac:dyDescent="0.3">
      <c r="A1235" s="286" t="s">
        <v>112</v>
      </c>
      <c r="B1235" s="281" t="s">
        <v>396</v>
      </c>
      <c r="C1235" s="281" t="s">
        <v>279</v>
      </c>
      <c r="D1235" s="138" t="s">
        <v>496</v>
      </c>
      <c r="E1235" s="281" t="s">
        <v>538</v>
      </c>
      <c r="F1235" s="282">
        <v>45884</v>
      </c>
      <c r="G1235" s="283" t="s">
        <v>103</v>
      </c>
      <c r="H1235" s="283">
        <v>13</v>
      </c>
      <c r="I1235" s="284">
        <v>71873.2</v>
      </c>
      <c r="J1235" s="284">
        <v>934351.59</v>
      </c>
      <c r="K1235" s="283" t="s">
        <v>103</v>
      </c>
      <c r="L1235" s="287">
        <v>4.7000000000000002E-3</v>
      </c>
    </row>
    <row r="1236" spans="1:12" ht="15.75" thickBot="1" x14ac:dyDescent="0.3">
      <c r="A1236" s="286" t="s">
        <v>112</v>
      </c>
      <c r="B1236" s="281" t="s">
        <v>452</v>
      </c>
      <c r="C1236" s="281" t="s">
        <v>279</v>
      </c>
      <c r="D1236" s="138" t="s">
        <v>981</v>
      </c>
      <c r="E1236" s="281" t="s">
        <v>979</v>
      </c>
      <c r="F1236" s="282">
        <v>46195</v>
      </c>
      <c r="G1236" s="283" t="s">
        <v>103</v>
      </c>
      <c r="H1236" s="283">
        <v>42</v>
      </c>
      <c r="I1236" s="284">
        <v>55312.35</v>
      </c>
      <c r="J1236" s="284">
        <v>2323118.9</v>
      </c>
      <c r="K1236" s="283" t="s">
        <v>103</v>
      </c>
      <c r="L1236" s="287">
        <v>1.1599999999999999E-2</v>
      </c>
    </row>
    <row r="1237" spans="1:12" ht="15.75" thickBot="1" x14ac:dyDescent="0.3">
      <c r="A1237" s="286" t="s">
        <v>112</v>
      </c>
      <c r="B1237" s="281" t="s">
        <v>452</v>
      </c>
      <c r="C1237" s="281" t="s">
        <v>279</v>
      </c>
      <c r="D1237" s="138" t="s">
        <v>980</v>
      </c>
      <c r="E1237" s="281" t="s">
        <v>786</v>
      </c>
      <c r="F1237" s="282">
        <v>46093</v>
      </c>
      <c r="G1237" s="283" t="s">
        <v>103</v>
      </c>
      <c r="H1237" s="283">
        <v>5</v>
      </c>
      <c r="I1237" s="284">
        <v>57378.35</v>
      </c>
      <c r="J1237" s="284">
        <v>286891.76</v>
      </c>
      <c r="K1237" s="283" t="s">
        <v>103</v>
      </c>
      <c r="L1237" s="287">
        <v>1.4E-3</v>
      </c>
    </row>
    <row r="1238" spans="1:12" ht="15.75" thickBot="1" x14ac:dyDescent="0.3">
      <c r="A1238" s="286" t="s">
        <v>112</v>
      </c>
      <c r="B1238" s="281" t="s">
        <v>452</v>
      </c>
      <c r="C1238" s="281" t="s">
        <v>351</v>
      </c>
      <c r="D1238" s="138" t="s">
        <v>980</v>
      </c>
      <c r="E1238" s="281" t="s">
        <v>786</v>
      </c>
      <c r="F1238" s="282">
        <v>46093</v>
      </c>
      <c r="G1238" s="283" t="s">
        <v>103</v>
      </c>
      <c r="H1238" s="283">
        <v>5</v>
      </c>
      <c r="I1238" s="284">
        <v>57378.35</v>
      </c>
      <c r="J1238" s="284">
        <v>286891.76</v>
      </c>
      <c r="K1238" s="283" t="s">
        <v>103</v>
      </c>
      <c r="L1238" s="287">
        <v>7.4999999999999997E-3</v>
      </c>
    </row>
    <row r="1239" spans="1:12" ht="15.75" thickBot="1" x14ac:dyDescent="0.3">
      <c r="A1239" s="286" t="s">
        <v>112</v>
      </c>
      <c r="B1239" s="281" t="s">
        <v>141</v>
      </c>
      <c r="C1239" s="281" t="s">
        <v>279</v>
      </c>
      <c r="D1239" s="138" t="s">
        <v>886</v>
      </c>
      <c r="E1239" s="281" t="s">
        <v>165</v>
      </c>
      <c r="F1239" s="282">
        <v>45853</v>
      </c>
      <c r="G1239" s="283" t="s">
        <v>103</v>
      </c>
      <c r="H1239" s="283">
        <v>1</v>
      </c>
      <c r="I1239" s="284">
        <v>71552.350000000006</v>
      </c>
      <c r="J1239" s="284">
        <v>71552.350000000006</v>
      </c>
      <c r="K1239" s="283" t="s">
        <v>103</v>
      </c>
      <c r="L1239" s="287">
        <v>4.0000000000000002E-4</v>
      </c>
    </row>
    <row r="1240" spans="1:12" ht="15.75" thickBot="1" x14ac:dyDescent="0.3">
      <c r="A1240" s="286" t="s">
        <v>112</v>
      </c>
      <c r="B1240" s="281" t="s">
        <v>141</v>
      </c>
      <c r="C1240" s="281" t="s">
        <v>279</v>
      </c>
      <c r="D1240" s="138" t="s">
        <v>887</v>
      </c>
      <c r="E1240" s="281" t="s">
        <v>165</v>
      </c>
      <c r="F1240" s="282">
        <v>45859</v>
      </c>
      <c r="G1240" s="283" t="s">
        <v>103</v>
      </c>
      <c r="H1240" s="283">
        <v>1</v>
      </c>
      <c r="I1240" s="284">
        <v>69938.16</v>
      </c>
      <c r="J1240" s="284">
        <v>69938.16</v>
      </c>
      <c r="K1240" s="283" t="s">
        <v>103</v>
      </c>
      <c r="L1240" s="287">
        <v>2.9999999999999997E-4</v>
      </c>
    </row>
    <row r="1241" spans="1:12" ht="15.75" thickBot="1" x14ac:dyDescent="0.3">
      <c r="A1241" s="286" t="s">
        <v>112</v>
      </c>
      <c r="B1241" s="281" t="s">
        <v>141</v>
      </c>
      <c r="C1241" s="281" t="s">
        <v>279</v>
      </c>
      <c r="D1241" s="138" t="s">
        <v>888</v>
      </c>
      <c r="E1241" s="281" t="s">
        <v>165</v>
      </c>
      <c r="F1241" s="282">
        <v>45875</v>
      </c>
      <c r="G1241" s="283" t="s">
        <v>103</v>
      </c>
      <c r="H1241" s="283">
        <v>1</v>
      </c>
      <c r="I1241" s="284">
        <v>68482.899999999994</v>
      </c>
      <c r="J1241" s="284">
        <v>68482.899999999994</v>
      </c>
      <c r="K1241" s="283" t="s">
        <v>103</v>
      </c>
      <c r="L1241" s="287">
        <v>2.9999999999999997E-4</v>
      </c>
    </row>
    <row r="1242" spans="1:12" ht="15.75" thickBot="1" x14ac:dyDescent="0.3">
      <c r="A1242" s="286" t="s">
        <v>112</v>
      </c>
      <c r="B1242" s="281" t="s">
        <v>334</v>
      </c>
      <c r="C1242" s="281" t="s">
        <v>279</v>
      </c>
      <c r="D1242" s="138" t="s">
        <v>335</v>
      </c>
      <c r="E1242" s="281" t="s">
        <v>540</v>
      </c>
      <c r="F1242" s="282">
        <v>46182</v>
      </c>
      <c r="G1242" s="283" t="s">
        <v>103</v>
      </c>
      <c r="H1242" s="283">
        <v>54</v>
      </c>
      <c r="I1242" s="284">
        <v>72885.97</v>
      </c>
      <c r="J1242" s="284">
        <v>3935842.65</v>
      </c>
      <c r="K1242" s="283" t="s">
        <v>103</v>
      </c>
      <c r="L1242" s="287">
        <v>1.9699999999999999E-2</v>
      </c>
    </row>
    <row r="1243" spans="1:12" ht="15.75" thickBot="1" x14ac:dyDescent="0.3">
      <c r="A1243" s="286" t="s">
        <v>112</v>
      </c>
      <c r="B1243" s="281" t="s">
        <v>1012</v>
      </c>
      <c r="C1243" s="281" t="s">
        <v>351</v>
      </c>
      <c r="D1243" s="138" t="s">
        <v>1016</v>
      </c>
      <c r="E1243" s="281" t="s">
        <v>165</v>
      </c>
      <c r="F1243" s="282">
        <v>46290</v>
      </c>
      <c r="G1243" s="283" t="s">
        <v>103</v>
      </c>
      <c r="H1243" s="283">
        <v>3</v>
      </c>
      <c r="I1243" s="284">
        <v>53568.800000000003</v>
      </c>
      <c r="J1243" s="284">
        <v>160706.41</v>
      </c>
      <c r="K1243" s="283" t="s">
        <v>103</v>
      </c>
      <c r="L1243" s="287">
        <v>4.1999999999999997E-3</v>
      </c>
    </row>
    <row r="1244" spans="1:12" ht="15.75" thickBot="1" x14ac:dyDescent="0.3">
      <c r="A1244" s="286" t="s">
        <v>112</v>
      </c>
      <c r="B1244" s="281" t="s">
        <v>761</v>
      </c>
      <c r="C1244" s="281" t="s">
        <v>279</v>
      </c>
      <c r="D1244" s="138" t="s">
        <v>927</v>
      </c>
      <c r="E1244" s="281" t="s">
        <v>165</v>
      </c>
      <c r="F1244" s="282">
        <v>46181</v>
      </c>
      <c r="G1244" s="283" t="s">
        <v>103</v>
      </c>
      <c r="H1244" s="283">
        <v>57</v>
      </c>
      <c r="I1244" s="284">
        <v>55492.66</v>
      </c>
      <c r="J1244" s="284">
        <v>3163081.41</v>
      </c>
      <c r="K1244" s="283" t="s">
        <v>103</v>
      </c>
      <c r="L1244" s="287">
        <v>1.5800000000000002E-2</v>
      </c>
    </row>
    <row r="1245" spans="1:12" ht="15.75" thickBot="1" x14ac:dyDescent="0.3">
      <c r="A1245" s="286" t="s">
        <v>112</v>
      </c>
      <c r="B1245" s="281" t="s">
        <v>761</v>
      </c>
      <c r="C1245" s="281" t="s">
        <v>351</v>
      </c>
      <c r="D1245" s="138" t="s">
        <v>927</v>
      </c>
      <c r="E1245" s="281" t="s">
        <v>165</v>
      </c>
      <c r="F1245" s="282">
        <v>46181</v>
      </c>
      <c r="G1245" s="283" t="s">
        <v>103</v>
      </c>
      <c r="H1245" s="283">
        <v>5</v>
      </c>
      <c r="I1245" s="284">
        <v>55492.66</v>
      </c>
      <c r="J1245" s="284">
        <v>277463.28000000003</v>
      </c>
      <c r="K1245" s="283" t="s">
        <v>103</v>
      </c>
      <c r="L1245" s="287">
        <v>7.3000000000000001E-3</v>
      </c>
    </row>
    <row r="1246" spans="1:12" ht="15.75" thickBot="1" x14ac:dyDescent="0.3">
      <c r="A1246" s="286" t="s">
        <v>112</v>
      </c>
      <c r="B1246" s="281" t="s">
        <v>989</v>
      </c>
      <c r="C1246" s="281" t="s">
        <v>279</v>
      </c>
      <c r="D1246" s="138" t="s">
        <v>1290</v>
      </c>
      <c r="E1246" s="281" t="s">
        <v>165</v>
      </c>
      <c r="F1246" s="282">
        <v>46234</v>
      </c>
      <c r="G1246" s="283" t="s">
        <v>103</v>
      </c>
      <c r="H1246" s="283">
        <v>17</v>
      </c>
      <c r="I1246" s="284">
        <v>55279.07</v>
      </c>
      <c r="J1246" s="284">
        <v>939744.2</v>
      </c>
      <c r="K1246" s="283" t="s">
        <v>103</v>
      </c>
      <c r="L1246" s="287">
        <v>4.7000000000000002E-3</v>
      </c>
    </row>
    <row r="1247" spans="1:12" ht="15.75" thickBot="1" x14ac:dyDescent="0.3">
      <c r="A1247" s="286" t="s">
        <v>112</v>
      </c>
      <c r="B1247" s="281" t="s">
        <v>989</v>
      </c>
      <c r="C1247" s="281" t="s">
        <v>351</v>
      </c>
      <c r="D1247" s="138" t="s">
        <v>1291</v>
      </c>
      <c r="E1247" s="281" t="s">
        <v>165</v>
      </c>
      <c r="F1247" s="282">
        <v>46234</v>
      </c>
      <c r="G1247" s="283" t="s">
        <v>103</v>
      </c>
      <c r="H1247" s="283">
        <v>3</v>
      </c>
      <c r="I1247" s="284">
        <v>55279.07</v>
      </c>
      <c r="J1247" s="284">
        <v>165837.21</v>
      </c>
      <c r="K1247" s="283" t="s">
        <v>103</v>
      </c>
      <c r="L1247" s="287">
        <v>4.3E-3</v>
      </c>
    </row>
    <row r="1248" spans="1:12" ht="15.75" thickBot="1" x14ac:dyDescent="0.3">
      <c r="A1248" s="286" t="s">
        <v>112</v>
      </c>
      <c r="B1248" s="281" t="s">
        <v>363</v>
      </c>
      <c r="C1248" s="281" t="s">
        <v>279</v>
      </c>
      <c r="D1248" s="138" t="s">
        <v>364</v>
      </c>
      <c r="E1248" s="281" t="s">
        <v>543</v>
      </c>
      <c r="F1248" s="282">
        <v>45835</v>
      </c>
      <c r="G1248" s="283" t="s">
        <v>103</v>
      </c>
      <c r="H1248" s="283">
        <v>34</v>
      </c>
      <c r="I1248" s="284">
        <v>71526.039999999994</v>
      </c>
      <c r="J1248" s="284">
        <v>2431885.46</v>
      </c>
      <c r="K1248" s="283" t="s">
        <v>103</v>
      </c>
      <c r="L1248" s="287">
        <v>1.2200000000000001E-2</v>
      </c>
    </row>
    <row r="1249" spans="1:12" ht="15.75" thickBot="1" x14ac:dyDescent="0.3">
      <c r="A1249" s="286" t="s">
        <v>112</v>
      </c>
      <c r="B1249" s="281" t="s">
        <v>317</v>
      </c>
      <c r="C1249" s="281" t="s">
        <v>279</v>
      </c>
      <c r="D1249" s="138" t="s">
        <v>318</v>
      </c>
      <c r="E1249" s="281" t="s">
        <v>542</v>
      </c>
      <c r="F1249" s="282">
        <v>45780</v>
      </c>
      <c r="G1249" s="283" t="s">
        <v>103</v>
      </c>
      <c r="H1249" s="283">
        <v>16</v>
      </c>
      <c r="I1249" s="284">
        <v>73188.98</v>
      </c>
      <c r="J1249" s="284">
        <v>1171023.74</v>
      </c>
      <c r="K1249" s="283" t="s">
        <v>103</v>
      </c>
      <c r="L1249" s="287">
        <v>5.8999999999999999E-3</v>
      </c>
    </row>
    <row r="1250" spans="1:12" ht="15.75" thickBot="1" x14ac:dyDescent="0.3">
      <c r="A1250" s="286" t="s">
        <v>112</v>
      </c>
      <c r="B1250" s="281" t="s">
        <v>317</v>
      </c>
      <c r="C1250" s="281" t="s">
        <v>351</v>
      </c>
      <c r="D1250" s="138" t="s">
        <v>318</v>
      </c>
      <c r="E1250" s="281" t="s">
        <v>524</v>
      </c>
      <c r="F1250" s="282">
        <v>45780</v>
      </c>
      <c r="G1250" s="283" t="s">
        <v>103</v>
      </c>
      <c r="H1250" s="283">
        <v>1</v>
      </c>
      <c r="I1250" s="284">
        <v>73188.98</v>
      </c>
      <c r="J1250" s="284">
        <v>73188.98</v>
      </c>
      <c r="K1250" s="283" t="s">
        <v>103</v>
      </c>
      <c r="L1250" s="287">
        <v>1.9E-3</v>
      </c>
    </row>
    <row r="1251" spans="1:12" ht="15.75" thickBot="1" x14ac:dyDescent="0.3">
      <c r="A1251" s="286" t="s">
        <v>112</v>
      </c>
      <c r="B1251" s="281" t="s">
        <v>353</v>
      </c>
      <c r="C1251" s="281" t="s">
        <v>279</v>
      </c>
      <c r="D1251" s="138" t="s">
        <v>346</v>
      </c>
      <c r="E1251" s="281" t="s">
        <v>545</v>
      </c>
      <c r="F1251" s="282">
        <v>45830</v>
      </c>
      <c r="G1251" s="283" t="s">
        <v>103</v>
      </c>
      <c r="H1251" s="283">
        <v>15</v>
      </c>
      <c r="I1251" s="284">
        <v>216486.2</v>
      </c>
      <c r="J1251" s="284">
        <v>3247293.06</v>
      </c>
      <c r="K1251" s="283" t="s">
        <v>103</v>
      </c>
      <c r="L1251" s="287">
        <v>1.6199999999999999E-2</v>
      </c>
    </row>
    <row r="1252" spans="1:12" ht="15.75" thickBot="1" x14ac:dyDescent="0.3">
      <c r="A1252" s="286" t="s">
        <v>112</v>
      </c>
      <c r="B1252" s="281" t="s">
        <v>353</v>
      </c>
      <c r="C1252" s="281" t="s">
        <v>279</v>
      </c>
      <c r="D1252" s="138" t="s">
        <v>874</v>
      </c>
      <c r="E1252" s="281" t="s">
        <v>165</v>
      </c>
      <c r="F1252" s="282">
        <v>46127</v>
      </c>
      <c r="G1252" s="283" t="s">
        <v>103</v>
      </c>
      <c r="H1252" s="283">
        <v>15</v>
      </c>
      <c r="I1252" s="284">
        <v>56346.879999999997</v>
      </c>
      <c r="J1252" s="284">
        <v>845203.18</v>
      </c>
      <c r="K1252" s="283" t="s">
        <v>103</v>
      </c>
      <c r="L1252" s="287">
        <v>4.1999999999999997E-3</v>
      </c>
    </row>
    <row r="1253" spans="1:12" ht="15.75" thickBot="1" x14ac:dyDescent="0.3">
      <c r="A1253" s="286" t="s">
        <v>112</v>
      </c>
      <c r="B1253" s="281" t="s">
        <v>353</v>
      </c>
      <c r="C1253" s="281" t="s">
        <v>351</v>
      </c>
      <c r="D1253" s="138" t="s">
        <v>977</v>
      </c>
      <c r="E1253" s="281" t="s">
        <v>529</v>
      </c>
      <c r="F1253" s="282">
        <v>46475</v>
      </c>
      <c r="G1253" s="283" t="s">
        <v>103</v>
      </c>
      <c r="H1253" s="283">
        <v>10</v>
      </c>
      <c r="I1253" s="284">
        <v>57000.2</v>
      </c>
      <c r="J1253" s="284">
        <v>570002.05000000005</v>
      </c>
      <c r="K1253" s="283" t="s">
        <v>103</v>
      </c>
      <c r="L1253" s="287">
        <v>1.49E-2</v>
      </c>
    </row>
    <row r="1254" spans="1:12" ht="15.75" thickBot="1" x14ac:dyDescent="0.3">
      <c r="A1254" s="286" t="s">
        <v>112</v>
      </c>
      <c r="B1254" s="281" t="s">
        <v>353</v>
      </c>
      <c r="C1254" s="281" t="s">
        <v>351</v>
      </c>
      <c r="D1254" s="138" t="s">
        <v>875</v>
      </c>
      <c r="E1254" s="281" t="s">
        <v>165</v>
      </c>
      <c r="F1254" s="282">
        <v>46127</v>
      </c>
      <c r="G1254" s="283" t="s">
        <v>103</v>
      </c>
      <c r="H1254" s="283">
        <v>2</v>
      </c>
      <c r="I1254" s="284">
        <v>56346.879999999997</v>
      </c>
      <c r="J1254" s="284">
        <v>112693.75999999999</v>
      </c>
      <c r="K1254" s="283" t="s">
        <v>103</v>
      </c>
      <c r="L1254" s="287">
        <v>3.0000000000000001E-3</v>
      </c>
    </row>
    <row r="1255" spans="1:12" ht="15.75" thickBot="1" x14ac:dyDescent="0.3">
      <c r="A1255" s="286" t="s">
        <v>112</v>
      </c>
      <c r="B1255" s="281" t="s">
        <v>1065</v>
      </c>
      <c r="C1255" s="281" t="s">
        <v>351</v>
      </c>
      <c r="D1255" s="138" t="s">
        <v>1050</v>
      </c>
      <c r="E1255" s="281" t="s">
        <v>165</v>
      </c>
      <c r="F1255" s="282">
        <v>46332</v>
      </c>
      <c r="G1255" s="283" t="s">
        <v>103</v>
      </c>
      <c r="H1255" s="283">
        <v>3</v>
      </c>
      <c r="I1255" s="284">
        <v>52926.05</v>
      </c>
      <c r="J1255" s="284">
        <v>158778.16</v>
      </c>
      <c r="K1255" s="283" t="s">
        <v>103</v>
      </c>
      <c r="L1255" s="287">
        <v>4.1999999999999997E-3</v>
      </c>
    </row>
    <row r="1256" spans="1:12" ht="15.75" thickBot="1" x14ac:dyDescent="0.3">
      <c r="A1256" s="286" t="s">
        <v>112</v>
      </c>
      <c r="B1256" s="281" t="s">
        <v>190</v>
      </c>
      <c r="C1256" s="281" t="s">
        <v>279</v>
      </c>
      <c r="D1256" s="138" t="s">
        <v>787</v>
      </c>
      <c r="E1256" s="281" t="s">
        <v>165</v>
      </c>
      <c r="F1256" s="282">
        <v>45996</v>
      </c>
      <c r="G1256" s="283" t="s">
        <v>103</v>
      </c>
      <c r="H1256" s="283">
        <v>60</v>
      </c>
      <c r="I1256" s="284">
        <v>58758.85</v>
      </c>
      <c r="J1256" s="284">
        <v>3525531.29</v>
      </c>
      <c r="K1256" s="283" t="s">
        <v>103</v>
      </c>
      <c r="L1256" s="287">
        <v>1.7600000000000001E-2</v>
      </c>
    </row>
    <row r="1257" spans="1:12" ht="15.75" thickBot="1" x14ac:dyDescent="0.3">
      <c r="A1257" s="286" t="s">
        <v>112</v>
      </c>
      <c r="B1257" s="281" t="s">
        <v>361</v>
      </c>
      <c r="C1257" s="281" t="s">
        <v>351</v>
      </c>
      <c r="D1257" s="138" t="s">
        <v>1053</v>
      </c>
      <c r="E1257" s="281" t="s">
        <v>165</v>
      </c>
      <c r="F1257" s="282">
        <v>46333</v>
      </c>
      <c r="G1257" s="283" t="s">
        <v>103</v>
      </c>
      <c r="H1257" s="283">
        <v>4</v>
      </c>
      <c r="I1257" s="284">
        <v>106477.44</v>
      </c>
      <c r="J1257" s="284">
        <v>425909.76000000001</v>
      </c>
      <c r="K1257" s="283" t="s">
        <v>103</v>
      </c>
      <c r="L1257" s="287">
        <v>1.12E-2</v>
      </c>
    </row>
    <row r="1258" spans="1:12" ht="15.75" thickBot="1" x14ac:dyDescent="0.3">
      <c r="A1258" s="286" t="s">
        <v>112</v>
      </c>
      <c r="B1258" s="281" t="s">
        <v>361</v>
      </c>
      <c r="C1258" s="281" t="s">
        <v>351</v>
      </c>
      <c r="D1258" s="138" t="s">
        <v>889</v>
      </c>
      <c r="E1258" s="281" t="s">
        <v>165</v>
      </c>
      <c r="F1258" s="282">
        <v>46152</v>
      </c>
      <c r="G1258" s="283" t="s">
        <v>103</v>
      </c>
      <c r="H1258" s="283">
        <v>3</v>
      </c>
      <c r="I1258" s="284">
        <v>113792.39</v>
      </c>
      <c r="J1258" s="284">
        <v>341377.18</v>
      </c>
      <c r="K1258" s="283" t="s">
        <v>103</v>
      </c>
      <c r="L1258" s="287">
        <v>8.9999999999999993E-3</v>
      </c>
    </row>
    <row r="1259" spans="1:12" ht="15.75" thickBot="1" x14ac:dyDescent="0.3">
      <c r="A1259" s="286" t="s">
        <v>112</v>
      </c>
      <c r="B1259" s="281" t="s">
        <v>361</v>
      </c>
      <c r="C1259" s="281" t="s">
        <v>351</v>
      </c>
      <c r="D1259" s="138" t="s">
        <v>473</v>
      </c>
      <c r="E1259" s="281" t="s">
        <v>165</v>
      </c>
      <c r="F1259" s="282">
        <v>45984</v>
      </c>
      <c r="G1259" s="283" t="s">
        <v>103</v>
      </c>
      <c r="H1259" s="283">
        <v>2</v>
      </c>
      <c r="I1259" s="284">
        <v>138954.82</v>
      </c>
      <c r="J1259" s="284">
        <v>277909.64</v>
      </c>
      <c r="K1259" s="283" t="s">
        <v>103</v>
      </c>
      <c r="L1259" s="287">
        <v>7.3000000000000001E-3</v>
      </c>
    </row>
    <row r="1260" spans="1:12" ht="15.75" thickBot="1" x14ac:dyDescent="0.3">
      <c r="A1260" s="286" t="s">
        <v>112</v>
      </c>
      <c r="B1260" s="281" t="s">
        <v>764</v>
      </c>
      <c r="C1260" s="281" t="s">
        <v>279</v>
      </c>
      <c r="D1260" s="138" t="s">
        <v>765</v>
      </c>
      <c r="E1260" s="281" t="s">
        <v>592</v>
      </c>
      <c r="F1260" s="282">
        <v>45939</v>
      </c>
      <c r="G1260" s="283" t="s">
        <v>103</v>
      </c>
      <c r="H1260" s="283">
        <v>35</v>
      </c>
      <c r="I1260" s="284">
        <v>61604.08</v>
      </c>
      <c r="J1260" s="284">
        <v>2156142.96</v>
      </c>
      <c r="K1260" s="283" t="s">
        <v>103</v>
      </c>
      <c r="L1260" s="287">
        <v>1.0800000000000001E-2</v>
      </c>
    </row>
    <row r="1261" spans="1:12" ht="15.75" thickBot="1" x14ac:dyDescent="0.3">
      <c r="A1261" s="286" t="s">
        <v>112</v>
      </c>
      <c r="B1261" s="281" t="s">
        <v>764</v>
      </c>
      <c r="C1261" s="281" t="s">
        <v>351</v>
      </c>
      <c r="D1261" s="138" t="s">
        <v>765</v>
      </c>
      <c r="E1261" s="281" t="s">
        <v>523</v>
      </c>
      <c r="F1261" s="282">
        <v>45939</v>
      </c>
      <c r="G1261" s="283" t="s">
        <v>103</v>
      </c>
      <c r="H1261" s="283">
        <v>2</v>
      </c>
      <c r="I1261" s="284">
        <v>61604.08</v>
      </c>
      <c r="J1261" s="284">
        <v>123208.17</v>
      </c>
      <c r="K1261" s="283" t="s">
        <v>103</v>
      </c>
      <c r="L1261" s="287">
        <v>3.2000000000000002E-3</v>
      </c>
    </row>
    <row r="1262" spans="1:12" ht="15.75" thickBot="1" x14ac:dyDescent="0.3">
      <c r="A1262" s="286" t="s">
        <v>113</v>
      </c>
      <c r="B1262" s="281" t="s">
        <v>114</v>
      </c>
      <c r="C1262" s="281" t="s">
        <v>279</v>
      </c>
      <c r="D1262" s="138" t="s">
        <v>183</v>
      </c>
      <c r="E1262" s="281" t="s">
        <v>1603</v>
      </c>
      <c r="F1262" s="282">
        <v>49444</v>
      </c>
      <c r="G1262" s="283" t="s">
        <v>103</v>
      </c>
      <c r="H1262" s="283">
        <v>8</v>
      </c>
      <c r="I1262" s="284">
        <v>87328.16</v>
      </c>
      <c r="J1262" s="284">
        <v>4884.6400000000003</v>
      </c>
      <c r="K1262" s="284">
        <v>698625.3</v>
      </c>
      <c r="L1262" s="287">
        <v>3.5000000000000001E-3</v>
      </c>
    </row>
    <row r="1263" spans="1:12" ht="15.75" thickBot="1" x14ac:dyDescent="0.3">
      <c r="A1263" s="286" t="s">
        <v>113</v>
      </c>
      <c r="B1263" s="281" t="s">
        <v>114</v>
      </c>
      <c r="C1263" s="281" t="s">
        <v>279</v>
      </c>
      <c r="D1263" s="138" t="s">
        <v>143</v>
      </c>
      <c r="E1263" s="281" t="s">
        <v>1602</v>
      </c>
      <c r="F1263" s="282">
        <v>46391</v>
      </c>
      <c r="G1263" s="283" t="s">
        <v>103</v>
      </c>
      <c r="H1263" s="283">
        <v>15</v>
      </c>
      <c r="I1263" s="284">
        <v>79722.48</v>
      </c>
      <c r="J1263" s="284">
        <v>3404.55</v>
      </c>
      <c r="K1263" s="284">
        <v>1195837.2</v>
      </c>
      <c r="L1263" s="287">
        <v>6.0000000000000001E-3</v>
      </c>
    </row>
    <row r="1264" spans="1:12" ht="15.75" thickBot="1" x14ac:dyDescent="0.3">
      <c r="A1264" s="286" t="s">
        <v>113</v>
      </c>
      <c r="B1264" s="281" t="s">
        <v>114</v>
      </c>
      <c r="C1264" s="281" t="s">
        <v>279</v>
      </c>
      <c r="D1264" s="138" t="s">
        <v>466</v>
      </c>
      <c r="E1264" s="281" t="s">
        <v>772</v>
      </c>
      <c r="F1264" s="282">
        <v>46024</v>
      </c>
      <c r="G1264" s="283" t="s">
        <v>103</v>
      </c>
      <c r="H1264" s="283">
        <v>1</v>
      </c>
      <c r="I1264" s="284">
        <v>90579.199999999997</v>
      </c>
      <c r="J1264" s="284">
        <v>41.24</v>
      </c>
      <c r="K1264" s="284">
        <v>90579.199999999997</v>
      </c>
      <c r="L1264" s="287">
        <v>5.0000000000000001E-4</v>
      </c>
    </row>
    <row r="1265" spans="1:12" ht="15.75" thickBot="1" x14ac:dyDescent="0.3">
      <c r="A1265" s="286" t="s">
        <v>113</v>
      </c>
      <c r="B1265" s="281" t="s">
        <v>114</v>
      </c>
      <c r="C1265" s="281" t="s">
        <v>279</v>
      </c>
      <c r="D1265" s="138" t="s">
        <v>177</v>
      </c>
      <c r="E1265" s="281" t="s">
        <v>1527</v>
      </c>
      <c r="F1265" s="282">
        <v>45792</v>
      </c>
      <c r="G1265" s="283" t="s">
        <v>103</v>
      </c>
      <c r="H1265" s="283">
        <v>-6</v>
      </c>
      <c r="I1265" s="284">
        <v>179970.41</v>
      </c>
      <c r="J1265" s="284">
        <v>-136.13999999999999</v>
      </c>
      <c r="K1265" s="284">
        <v>-1079822.47</v>
      </c>
      <c r="L1265" s="287">
        <v>-5.4000000000000003E-3</v>
      </c>
    </row>
    <row r="1266" spans="1:12" ht="15.75" thickBot="1" x14ac:dyDescent="0.3">
      <c r="A1266" s="286" t="s">
        <v>113</v>
      </c>
      <c r="B1266" s="281" t="s">
        <v>114</v>
      </c>
      <c r="C1266" s="281" t="s">
        <v>279</v>
      </c>
      <c r="D1266" s="138" t="s">
        <v>1523</v>
      </c>
      <c r="E1266" s="281" t="s">
        <v>1452</v>
      </c>
      <c r="F1266" s="282">
        <v>45779</v>
      </c>
      <c r="G1266" s="283" t="s">
        <v>103</v>
      </c>
      <c r="H1266" s="283">
        <v>1</v>
      </c>
      <c r="I1266" s="284">
        <v>58669.79</v>
      </c>
      <c r="J1266" s="284">
        <v>-233.4</v>
      </c>
      <c r="K1266" s="284">
        <v>58669.79</v>
      </c>
      <c r="L1266" s="287">
        <v>2.9999999999999997E-4</v>
      </c>
    </row>
    <row r="1267" spans="1:12" ht="15.75" thickBot="1" x14ac:dyDescent="0.3">
      <c r="A1267" s="286" t="s">
        <v>113</v>
      </c>
      <c r="B1267" s="281" t="s">
        <v>114</v>
      </c>
      <c r="C1267" s="281" t="s">
        <v>279</v>
      </c>
      <c r="D1267" s="138" t="s">
        <v>313</v>
      </c>
      <c r="E1267" s="281" t="s">
        <v>1844</v>
      </c>
      <c r="F1267" s="282">
        <v>46524</v>
      </c>
      <c r="G1267" s="283" t="s">
        <v>103</v>
      </c>
      <c r="H1267" s="283">
        <v>-1</v>
      </c>
      <c r="I1267" s="284">
        <v>153428.53</v>
      </c>
      <c r="J1267" s="284">
        <v>-273</v>
      </c>
      <c r="K1267" s="284">
        <v>-153428.53</v>
      </c>
      <c r="L1267" s="287">
        <v>-8.0000000000000004E-4</v>
      </c>
    </row>
    <row r="1268" spans="1:12" ht="15.75" thickBot="1" x14ac:dyDescent="0.3">
      <c r="A1268" s="286" t="s">
        <v>113</v>
      </c>
      <c r="B1268" s="281" t="s">
        <v>114</v>
      </c>
      <c r="C1268" s="281" t="s">
        <v>279</v>
      </c>
      <c r="D1268" s="138" t="s">
        <v>179</v>
      </c>
      <c r="E1268" s="281" t="s">
        <v>548</v>
      </c>
      <c r="F1268" s="282">
        <v>46980</v>
      </c>
      <c r="G1268" s="283" t="s">
        <v>103</v>
      </c>
      <c r="H1268" s="283">
        <v>-1</v>
      </c>
      <c r="I1268" s="284">
        <v>140455.6</v>
      </c>
      <c r="J1268" s="284">
        <v>-373.23</v>
      </c>
      <c r="K1268" s="284">
        <v>-140455.6</v>
      </c>
      <c r="L1268" s="287">
        <v>-6.9999999999999999E-4</v>
      </c>
    </row>
    <row r="1269" spans="1:12" ht="15.75" thickBot="1" x14ac:dyDescent="0.3">
      <c r="A1269" s="286" t="s">
        <v>113</v>
      </c>
      <c r="B1269" s="281" t="s">
        <v>114</v>
      </c>
      <c r="C1269" s="281" t="s">
        <v>279</v>
      </c>
      <c r="D1269" s="138" t="s">
        <v>1218</v>
      </c>
      <c r="E1269" s="281" t="s">
        <v>548</v>
      </c>
      <c r="F1269" s="282">
        <v>47253</v>
      </c>
      <c r="G1269" s="283" t="s">
        <v>103</v>
      </c>
      <c r="H1269" s="283">
        <v>-1</v>
      </c>
      <c r="I1269" s="284">
        <v>133751.71</v>
      </c>
      <c r="J1269" s="284">
        <v>-381.74</v>
      </c>
      <c r="K1269" s="284">
        <v>-133751.71</v>
      </c>
      <c r="L1269" s="287">
        <v>-6.9999999999999999E-4</v>
      </c>
    </row>
    <row r="1270" spans="1:12" ht="15.75" thickBot="1" x14ac:dyDescent="0.3">
      <c r="A1270" s="286" t="s">
        <v>113</v>
      </c>
      <c r="B1270" s="281" t="s">
        <v>114</v>
      </c>
      <c r="C1270" s="281" t="s">
        <v>279</v>
      </c>
      <c r="D1270" s="138" t="s">
        <v>904</v>
      </c>
      <c r="E1270" s="281" t="s">
        <v>906</v>
      </c>
      <c r="F1270" s="282">
        <v>46204</v>
      </c>
      <c r="G1270" s="283" t="s">
        <v>103</v>
      </c>
      <c r="H1270" s="283">
        <v>-4</v>
      </c>
      <c r="I1270" s="284">
        <v>84942.32</v>
      </c>
      <c r="J1270" s="284">
        <v>-488.28</v>
      </c>
      <c r="K1270" s="284">
        <v>-339769.28</v>
      </c>
      <c r="L1270" s="287">
        <v>-1.6999999999999999E-3</v>
      </c>
    </row>
    <row r="1271" spans="1:12" ht="15.75" thickBot="1" x14ac:dyDescent="0.3">
      <c r="A1271" s="286" t="s">
        <v>113</v>
      </c>
      <c r="B1271" s="281" t="s">
        <v>114</v>
      </c>
      <c r="C1271" s="281" t="s">
        <v>279</v>
      </c>
      <c r="D1271" s="138" t="s">
        <v>180</v>
      </c>
      <c r="E1271" s="281" t="s">
        <v>548</v>
      </c>
      <c r="F1271" s="282">
        <v>47710</v>
      </c>
      <c r="G1271" s="283" t="s">
        <v>103</v>
      </c>
      <c r="H1271" s="283">
        <v>-1</v>
      </c>
      <c r="I1271" s="284">
        <v>122392.07</v>
      </c>
      <c r="J1271" s="284">
        <v>-574.96</v>
      </c>
      <c r="K1271" s="284">
        <v>-122392.07</v>
      </c>
      <c r="L1271" s="287">
        <v>-5.9999999999999995E-4</v>
      </c>
    </row>
    <row r="1272" spans="1:12" ht="15.75" thickBot="1" x14ac:dyDescent="0.3">
      <c r="A1272" s="286" t="s">
        <v>113</v>
      </c>
      <c r="B1272" s="281" t="s">
        <v>114</v>
      </c>
      <c r="C1272" s="281" t="s">
        <v>279</v>
      </c>
      <c r="D1272" s="138" t="s">
        <v>116</v>
      </c>
      <c r="E1272" s="281" t="s">
        <v>1565</v>
      </c>
      <c r="F1272" s="282">
        <v>46251</v>
      </c>
      <c r="G1272" s="283" t="s">
        <v>103</v>
      </c>
      <c r="H1272" s="283">
        <v>-7</v>
      </c>
      <c r="I1272" s="284">
        <v>160743.21</v>
      </c>
      <c r="J1272" s="284">
        <v>-1001.91</v>
      </c>
      <c r="K1272" s="284">
        <v>-1125202.46</v>
      </c>
      <c r="L1272" s="287">
        <v>-5.5999999999999999E-3</v>
      </c>
    </row>
    <row r="1273" spans="1:12" ht="15.75" thickBot="1" x14ac:dyDescent="0.3">
      <c r="A1273" s="286" t="s">
        <v>113</v>
      </c>
      <c r="B1273" s="281" t="s">
        <v>114</v>
      </c>
      <c r="C1273" s="281" t="s">
        <v>351</v>
      </c>
      <c r="D1273" s="138" t="s">
        <v>183</v>
      </c>
      <c r="E1273" s="281" t="s">
        <v>1604</v>
      </c>
      <c r="F1273" s="282">
        <v>49444</v>
      </c>
      <c r="G1273" s="283" t="s">
        <v>103</v>
      </c>
      <c r="H1273" s="283">
        <v>2</v>
      </c>
      <c r="I1273" s="284">
        <v>87328.16</v>
      </c>
      <c r="J1273" s="284">
        <v>1221.1600000000001</v>
      </c>
      <c r="K1273" s="284">
        <v>174656.32</v>
      </c>
      <c r="L1273" s="287">
        <v>4.5999999999999999E-3</v>
      </c>
    </row>
    <row r="1274" spans="1:12" ht="15.75" thickBot="1" x14ac:dyDescent="0.3">
      <c r="A1274" s="286" t="s">
        <v>113</v>
      </c>
      <c r="B1274" s="281" t="s">
        <v>114</v>
      </c>
      <c r="C1274" s="281" t="s">
        <v>351</v>
      </c>
      <c r="D1274" s="138" t="s">
        <v>201</v>
      </c>
      <c r="E1274" s="281" t="s">
        <v>992</v>
      </c>
      <c r="F1274" s="282">
        <v>47120</v>
      </c>
      <c r="G1274" s="283" t="s">
        <v>103</v>
      </c>
      <c r="H1274" s="283">
        <v>2</v>
      </c>
      <c r="I1274" s="284">
        <v>61576.88</v>
      </c>
      <c r="J1274" s="284">
        <v>889.1</v>
      </c>
      <c r="K1274" s="284">
        <v>123153.76</v>
      </c>
      <c r="L1274" s="287">
        <v>3.2000000000000002E-3</v>
      </c>
    </row>
    <row r="1275" spans="1:12" ht="15.75" thickBot="1" x14ac:dyDescent="0.3">
      <c r="A1275" s="286" t="s">
        <v>113</v>
      </c>
      <c r="B1275" s="281" t="s">
        <v>114</v>
      </c>
      <c r="C1275" s="281" t="s">
        <v>351</v>
      </c>
      <c r="D1275" s="138" t="s">
        <v>143</v>
      </c>
      <c r="E1275" s="281" t="s">
        <v>1452</v>
      </c>
      <c r="F1275" s="282">
        <v>46391</v>
      </c>
      <c r="G1275" s="283" t="s">
        <v>103</v>
      </c>
      <c r="H1275" s="283">
        <v>1</v>
      </c>
      <c r="I1275" s="284">
        <v>79722.48</v>
      </c>
      <c r="J1275" s="284">
        <v>226.97</v>
      </c>
      <c r="K1275" s="284">
        <v>79722.48</v>
      </c>
      <c r="L1275" s="287">
        <v>2.0999999999999999E-3</v>
      </c>
    </row>
    <row r="1276" spans="1:12" ht="15.75" thickBot="1" x14ac:dyDescent="0.3">
      <c r="A1276" s="286" t="s">
        <v>113</v>
      </c>
      <c r="B1276" s="281" t="s">
        <v>114</v>
      </c>
      <c r="C1276" s="281" t="s">
        <v>351</v>
      </c>
      <c r="D1276" s="138" t="s">
        <v>177</v>
      </c>
      <c r="E1276" s="281" t="s">
        <v>1492</v>
      </c>
      <c r="F1276" s="282">
        <v>45792</v>
      </c>
      <c r="G1276" s="283" t="s">
        <v>103</v>
      </c>
      <c r="H1276" s="283">
        <v>-2</v>
      </c>
      <c r="I1276" s="284">
        <v>179970.41</v>
      </c>
      <c r="J1276" s="284">
        <v>-45.38</v>
      </c>
      <c r="K1276" s="284">
        <v>-359940.82</v>
      </c>
      <c r="L1276" s="287">
        <v>-9.4000000000000004E-3</v>
      </c>
    </row>
    <row r="1277" spans="1:12" ht="15.75" thickBot="1" x14ac:dyDescent="0.3">
      <c r="A1277" s="286" t="s">
        <v>113</v>
      </c>
      <c r="B1277" s="281" t="s">
        <v>114</v>
      </c>
      <c r="C1277" s="281" t="s">
        <v>351</v>
      </c>
      <c r="D1277" s="138" t="s">
        <v>116</v>
      </c>
      <c r="E1277" s="281" t="s">
        <v>1845</v>
      </c>
      <c r="F1277" s="282">
        <v>46251</v>
      </c>
      <c r="G1277" s="283" t="s">
        <v>103</v>
      </c>
      <c r="H1277" s="283">
        <v>-1</v>
      </c>
      <c r="I1277" s="284">
        <v>160743.21</v>
      </c>
      <c r="J1277" s="284">
        <v>-143.13</v>
      </c>
      <c r="K1277" s="284">
        <v>-160743.21</v>
      </c>
      <c r="L1277" s="287">
        <v>-4.1999999999999997E-3</v>
      </c>
    </row>
    <row r="1278" spans="1:12" ht="15.75" thickBot="1" x14ac:dyDescent="0.3">
      <c r="A1278" s="286" t="s">
        <v>113</v>
      </c>
      <c r="B1278" s="281" t="s">
        <v>114</v>
      </c>
      <c r="C1278" s="281" t="s">
        <v>351</v>
      </c>
      <c r="D1278" s="138" t="s">
        <v>1523</v>
      </c>
      <c r="E1278" s="281" t="s">
        <v>1452</v>
      </c>
      <c r="F1278" s="282">
        <v>45779</v>
      </c>
      <c r="G1278" s="283" t="s">
        <v>103</v>
      </c>
      <c r="H1278" s="283">
        <v>1</v>
      </c>
      <c r="I1278" s="284">
        <v>58669.79</v>
      </c>
      <c r="J1278" s="284">
        <v>-233.4</v>
      </c>
      <c r="K1278" s="284">
        <v>58669.79</v>
      </c>
      <c r="L1278" s="287">
        <v>1.5E-3</v>
      </c>
    </row>
    <row r="1279" spans="1:12" ht="15.75" thickBot="1" x14ac:dyDescent="0.3">
      <c r="A1279" s="286" t="s">
        <v>113</v>
      </c>
      <c r="B1279" s="281" t="s">
        <v>114</v>
      </c>
      <c r="C1279" s="281" t="s">
        <v>351</v>
      </c>
      <c r="D1279" s="138" t="s">
        <v>313</v>
      </c>
      <c r="E1279" s="281" t="s">
        <v>1846</v>
      </c>
      <c r="F1279" s="282">
        <v>46524</v>
      </c>
      <c r="G1279" s="283" t="s">
        <v>103</v>
      </c>
      <c r="H1279" s="283">
        <v>-1</v>
      </c>
      <c r="I1279" s="284">
        <v>153428.53</v>
      </c>
      <c r="J1279" s="284">
        <v>-273</v>
      </c>
      <c r="K1279" s="284">
        <v>-153428.53</v>
      </c>
      <c r="L1279" s="287">
        <v>-4.0000000000000001E-3</v>
      </c>
    </row>
    <row r="1280" spans="1:12" ht="15.75" thickBot="1" x14ac:dyDescent="0.3">
      <c r="A1280" s="286" t="s">
        <v>113</v>
      </c>
      <c r="B1280" s="281" t="s">
        <v>114</v>
      </c>
      <c r="C1280" s="281" t="s">
        <v>351</v>
      </c>
      <c r="D1280" s="138" t="s">
        <v>179</v>
      </c>
      <c r="E1280" s="281" t="s">
        <v>548</v>
      </c>
      <c r="F1280" s="282">
        <v>46980</v>
      </c>
      <c r="G1280" s="283" t="s">
        <v>103</v>
      </c>
      <c r="H1280" s="283">
        <v>-1</v>
      </c>
      <c r="I1280" s="284">
        <v>140455.6</v>
      </c>
      <c r="J1280" s="284">
        <v>-373.23</v>
      </c>
      <c r="K1280" s="284">
        <v>-140455.6</v>
      </c>
      <c r="L1280" s="287">
        <v>-3.7000000000000002E-3</v>
      </c>
    </row>
    <row r="1281" spans="1:12" ht="15.75" thickBot="1" x14ac:dyDescent="0.3">
      <c r="A1281" s="286" t="s">
        <v>113</v>
      </c>
      <c r="B1281" s="281" t="s">
        <v>114</v>
      </c>
      <c r="C1281" s="281" t="s">
        <v>351</v>
      </c>
      <c r="D1281" s="138" t="s">
        <v>1218</v>
      </c>
      <c r="E1281" s="281" t="s">
        <v>548</v>
      </c>
      <c r="F1281" s="282">
        <v>47253</v>
      </c>
      <c r="G1281" s="283" t="s">
        <v>103</v>
      </c>
      <c r="H1281" s="283">
        <v>-1</v>
      </c>
      <c r="I1281" s="284">
        <v>133751.71</v>
      </c>
      <c r="J1281" s="284">
        <v>-381.74</v>
      </c>
      <c r="K1281" s="284">
        <v>-133751.71</v>
      </c>
      <c r="L1281" s="287">
        <v>-3.5000000000000001E-3</v>
      </c>
    </row>
    <row r="1282" spans="1:12" ht="15.75" thickBot="1" x14ac:dyDescent="0.3">
      <c r="A1282" s="286" t="s">
        <v>330</v>
      </c>
      <c r="B1282" s="281" t="s">
        <v>331</v>
      </c>
      <c r="C1282" s="281" t="s">
        <v>279</v>
      </c>
      <c r="D1282" s="138" t="s">
        <v>332</v>
      </c>
      <c r="E1282" s="281" t="s">
        <v>165</v>
      </c>
      <c r="F1282" s="283" t="s">
        <v>103</v>
      </c>
      <c r="G1282" s="283" t="s">
        <v>103</v>
      </c>
      <c r="H1282" s="285">
        <v>14563</v>
      </c>
      <c r="I1282" s="284">
        <v>92.74</v>
      </c>
      <c r="J1282" s="284">
        <v>1350572.62</v>
      </c>
      <c r="K1282" s="283" t="s">
        <v>103</v>
      </c>
      <c r="L1282" s="287">
        <v>6.7999999999999996E-3</v>
      </c>
    </row>
    <row r="1283" spans="1:12" ht="15.75" thickBot="1" x14ac:dyDescent="0.3">
      <c r="A1283" s="286" t="s">
        <v>330</v>
      </c>
      <c r="B1283" s="281" t="s">
        <v>331</v>
      </c>
      <c r="C1283" s="281" t="s">
        <v>351</v>
      </c>
      <c r="D1283" s="138" t="s">
        <v>332</v>
      </c>
      <c r="E1283" s="281" t="s">
        <v>550</v>
      </c>
      <c r="F1283" s="283" t="s">
        <v>103</v>
      </c>
      <c r="G1283" s="283" t="s">
        <v>103</v>
      </c>
      <c r="H1283" s="285">
        <v>4007</v>
      </c>
      <c r="I1283" s="284">
        <v>92.74</v>
      </c>
      <c r="J1283" s="284">
        <v>371609.18</v>
      </c>
      <c r="K1283" s="283" t="s">
        <v>103</v>
      </c>
      <c r="L1283" s="287">
        <v>9.7000000000000003E-3</v>
      </c>
    </row>
    <row r="1284" spans="1:12" ht="15.75" thickBot="1" x14ac:dyDescent="0.3">
      <c r="A1284" s="286" t="s">
        <v>117</v>
      </c>
      <c r="B1284" s="281" t="s">
        <v>367</v>
      </c>
      <c r="C1284" s="281" t="s">
        <v>279</v>
      </c>
      <c r="D1284" s="138" t="s">
        <v>281</v>
      </c>
      <c r="E1284" s="281" t="s">
        <v>551</v>
      </c>
      <c r="F1284" s="283" t="s">
        <v>103</v>
      </c>
      <c r="G1284" s="283" t="s">
        <v>103</v>
      </c>
      <c r="H1284" s="285">
        <v>838254</v>
      </c>
      <c r="I1284" s="284">
        <v>2.15</v>
      </c>
      <c r="J1284" s="284">
        <v>1798878.62</v>
      </c>
      <c r="K1284" s="283" t="s">
        <v>103</v>
      </c>
      <c r="L1284" s="287">
        <v>8.9999999999999993E-3</v>
      </c>
    </row>
    <row r="1285" spans="1:12" ht="15.75" thickBot="1" x14ac:dyDescent="0.3">
      <c r="A1285" s="286" t="s">
        <v>117</v>
      </c>
      <c r="B1285" s="281" t="s">
        <v>797</v>
      </c>
      <c r="C1285" s="281" t="s">
        <v>279</v>
      </c>
      <c r="D1285" s="138" t="s">
        <v>243</v>
      </c>
      <c r="E1285" s="281" t="s">
        <v>552</v>
      </c>
      <c r="F1285" s="283" t="s">
        <v>103</v>
      </c>
      <c r="G1285" s="283" t="s">
        <v>103</v>
      </c>
      <c r="H1285" s="285">
        <v>10187885</v>
      </c>
      <c r="I1285" s="284">
        <v>1.52</v>
      </c>
      <c r="J1285" s="284">
        <v>15481822.529999999</v>
      </c>
      <c r="K1285" s="283" t="s">
        <v>103</v>
      </c>
      <c r="L1285" s="287">
        <v>7.7499999999999999E-2</v>
      </c>
    </row>
    <row r="1286" spans="1:12" ht="15.75" thickBot="1" x14ac:dyDescent="0.3">
      <c r="A1286" s="286" t="s">
        <v>117</v>
      </c>
      <c r="B1286" s="281" t="s">
        <v>797</v>
      </c>
      <c r="C1286" s="281" t="s">
        <v>351</v>
      </c>
      <c r="D1286" s="138" t="s">
        <v>243</v>
      </c>
      <c r="E1286" s="281" t="s">
        <v>553</v>
      </c>
      <c r="F1286" s="283" t="s">
        <v>103</v>
      </c>
      <c r="G1286" s="283" t="s">
        <v>103</v>
      </c>
      <c r="H1286" s="285">
        <v>1747105</v>
      </c>
      <c r="I1286" s="284">
        <v>1.52</v>
      </c>
      <c r="J1286" s="284">
        <v>2654954.2400000002</v>
      </c>
      <c r="K1286" s="283" t="s">
        <v>103</v>
      </c>
      <c r="L1286" s="287">
        <v>6.9599999999999995E-2</v>
      </c>
    </row>
    <row r="1287" spans="1:12" ht="15.75" thickBot="1" x14ac:dyDescent="0.3">
      <c r="A1287" s="286" t="s">
        <v>117</v>
      </c>
      <c r="B1287" s="281" t="s">
        <v>282</v>
      </c>
      <c r="C1287" s="281" t="s">
        <v>279</v>
      </c>
      <c r="D1287" s="138" t="s">
        <v>282</v>
      </c>
      <c r="E1287" s="281" t="s">
        <v>554</v>
      </c>
      <c r="F1287" s="283" t="s">
        <v>103</v>
      </c>
      <c r="G1287" s="283" t="s">
        <v>103</v>
      </c>
      <c r="H1287" s="285">
        <v>666223</v>
      </c>
      <c r="I1287" s="284">
        <v>2.0099999999999998</v>
      </c>
      <c r="J1287" s="284">
        <v>1338483.28</v>
      </c>
      <c r="K1287" s="283" t="s">
        <v>103</v>
      </c>
      <c r="L1287" s="287">
        <v>6.7000000000000002E-3</v>
      </c>
    </row>
    <row r="1288" spans="1:12" ht="15.75" thickBot="1" x14ac:dyDescent="0.3">
      <c r="A1288" s="286" t="s">
        <v>118</v>
      </c>
      <c r="B1288" s="281" t="s">
        <v>482</v>
      </c>
      <c r="C1288" s="281" t="s">
        <v>279</v>
      </c>
      <c r="D1288" s="138" t="s">
        <v>482</v>
      </c>
      <c r="E1288" s="281" t="s">
        <v>165</v>
      </c>
      <c r="F1288" s="283" t="s">
        <v>103</v>
      </c>
      <c r="G1288" s="283" t="s">
        <v>103</v>
      </c>
      <c r="H1288" s="285">
        <v>4638652</v>
      </c>
      <c r="I1288" s="284">
        <v>1.57</v>
      </c>
      <c r="J1288" s="284">
        <v>7305387.5099999998</v>
      </c>
      <c r="K1288" s="283" t="s">
        <v>103</v>
      </c>
      <c r="L1288" s="287">
        <v>3.6600000000000001E-2</v>
      </c>
    </row>
    <row r="1289" spans="1:12" ht="15.75" thickBot="1" x14ac:dyDescent="0.3">
      <c r="A1289" s="286" t="s">
        <v>118</v>
      </c>
      <c r="B1289" s="281" t="s">
        <v>26</v>
      </c>
      <c r="C1289" s="281" t="s">
        <v>279</v>
      </c>
      <c r="D1289" s="138" t="s">
        <v>120</v>
      </c>
      <c r="E1289" s="281" t="s">
        <v>557</v>
      </c>
      <c r="F1289" s="283" t="s">
        <v>103</v>
      </c>
      <c r="G1289" s="283" t="s">
        <v>103</v>
      </c>
      <c r="H1289" s="285">
        <v>8608267</v>
      </c>
      <c r="I1289" s="284">
        <v>1.79</v>
      </c>
      <c r="J1289" s="284">
        <v>15449233.58</v>
      </c>
      <c r="K1289" s="283" t="s">
        <v>103</v>
      </c>
      <c r="L1289" s="287">
        <v>7.7299999999999994E-2</v>
      </c>
    </row>
    <row r="1290" spans="1:12" ht="15.75" thickBot="1" x14ac:dyDescent="0.3">
      <c r="A1290" s="286" t="s">
        <v>118</v>
      </c>
      <c r="B1290" s="281" t="s">
        <v>26</v>
      </c>
      <c r="C1290" s="281" t="s">
        <v>351</v>
      </c>
      <c r="D1290" s="138" t="s">
        <v>120</v>
      </c>
      <c r="E1290" s="281" t="s">
        <v>560</v>
      </c>
      <c r="F1290" s="283" t="s">
        <v>103</v>
      </c>
      <c r="G1290" s="283" t="s">
        <v>103</v>
      </c>
      <c r="H1290" s="285">
        <v>2924749</v>
      </c>
      <c r="I1290" s="284">
        <v>1.79</v>
      </c>
      <c r="J1290" s="284">
        <v>5249039.74</v>
      </c>
      <c r="K1290" s="283" t="s">
        <v>103</v>
      </c>
      <c r="L1290" s="287">
        <v>0.1376</v>
      </c>
    </row>
    <row r="1291" spans="1:12" ht="15.75" thickBot="1" x14ac:dyDescent="0.3">
      <c r="A1291" s="286" t="s">
        <v>118</v>
      </c>
      <c r="B1291" s="281" t="s">
        <v>25</v>
      </c>
      <c r="C1291" s="281" t="s">
        <v>279</v>
      </c>
      <c r="D1291" s="138" t="s">
        <v>119</v>
      </c>
      <c r="E1291" s="281" t="s">
        <v>558</v>
      </c>
      <c r="F1291" s="283" t="s">
        <v>103</v>
      </c>
      <c r="G1291" s="283" t="s">
        <v>103</v>
      </c>
      <c r="H1291" s="285">
        <v>3240699</v>
      </c>
      <c r="I1291" s="284">
        <v>4.76</v>
      </c>
      <c r="J1291" s="284">
        <v>15426774.800000001</v>
      </c>
      <c r="K1291" s="283" t="s">
        <v>103</v>
      </c>
      <c r="L1291" s="287">
        <v>7.7200000000000005E-2</v>
      </c>
    </row>
    <row r="1292" spans="1:12" ht="15.75" thickBot="1" x14ac:dyDescent="0.3">
      <c r="A1292" s="286" t="s">
        <v>118</v>
      </c>
      <c r="B1292" s="281" t="s">
        <v>25</v>
      </c>
      <c r="C1292" s="281" t="s">
        <v>351</v>
      </c>
      <c r="D1292" s="138" t="s">
        <v>119</v>
      </c>
      <c r="E1292" s="281" t="s">
        <v>561</v>
      </c>
      <c r="F1292" s="283" t="s">
        <v>103</v>
      </c>
      <c r="G1292" s="283" t="s">
        <v>103</v>
      </c>
      <c r="H1292" s="285">
        <v>489530</v>
      </c>
      <c r="I1292" s="284">
        <v>4.76</v>
      </c>
      <c r="J1292" s="284">
        <v>2330321.87</v>
      </c>
      <c r="K1292" s="283" t="s">
        <v>103</v>
      </c>
      <c r="L1292" s="287">
        <v>6.1100000000000002E-2</v>
      </c>
    </row>
    <row r="1293" spans="1:12" ht="15.75" thickBot="1" x14ac:dyDescent="0.3">
      <c r="A1293" s="286" t="s">
        <v>118</v>
      </c>
      <c r="B1293" s="281" t="s">
        <v>145</v>
      </c>
      <c r="C1293" s="281" t="s">
        <v>279</v>
      </c>
      <c r="D1293" s="138" t="s">
        <v>121</v>
      </c>
      <c r="E1293" s="281" t="s">
        <v>559</v>
      </c>
      <c r="F1293" s="283" t="s">
        <v>103</v>
      </c>
      <c r="G1293" s="283" t="s">
        <v>103</v>
      </c>
      <c r="H1293" s="285">
        <v>3772553</v>
      </c>
      <c r="I1293" s="284">
        <v>1.51</v>
      </c>
      <c r="J1293" s="284">
        <v>5691169.2300000004</v>
      </c>
      <c r="K1293" s="283" t="s">
        <v>103</v>
      </c>
      <c r="L1293" s="287">
        <v>2.8500000000000001E-2</v>
      </c>
    </row>
    <row r="1294" spans="1:12" ht="15.75" thickBot="1" x14ac:dyDescent="0.3">
      <c r="A1294" s="286" t="s">
        <v>118</v>
      </c>
      <c r="B1294" s="281" t="s">
        <v>145</v>
      </c>
      <c r="C1294" s="281" t="s">
        <v>351</v>
      </c>
      <c r="D1294" s="138" t="s">
        <v>121</v>
      </c>
      <c r="E1294" s="281" t="s">
        <v>562</v>
      </c>
      <c r="F1294" s="283" t="s">
        <v>103</v>
      </c>
      <c r="G1294" s="283" t="s">
        <v>103</v>
      </c>
      <c r="H1294" s="285">
        <v>573750</v>
      </c>
      <c r="I1294" s="284">
        <v>1.51</v>
      </c>
      <c r="J1294" s="284">
        <v>865543.49</v>
      </c>
      <c r="K1294" s="283" t="s">
        <v>103</v>
      </c>
      <c r="L1294" s="287">
        <v>2.2700000000000001E-2</v>
      </c>
    </row>
    <row r="1295" spans="1:12" ht="15.75" thickBot="1" x14ac:dyDescent="0.3">
      <c r="A1295" s="286" t="s">
        <v>122</v>
      </c>
      <c r="B1295" s="281" t="s">
        <v>808</v>
      </c>
      <c r="C1295" s="281" t="s">
        <v>279</v>
      </c>
      <c r="D1295" s="138" t="s">
        <v>123</v>
      </c>
      <c r="E1295" s="281" t="s">
        <v>563</v>
      </c>
      <c r="F1295" s="283" t="s">
        <v>103</v>
      </c>
      <c r="G1295" s="283" t="s">
        <v>103</v>
      </c>
      <c r="H1295" s="285">
        <v>991120</v>
      </c>
      <c r="I1295" s="284">
        <v>2.4900000000000002</v>
      </c>
      <c r="J1295" s="284">
        <v>2472504.77</v>
      </c>
      <c r="K1295" s="283" t="s">
        <v>103</v>
      </c>
      <c r="L1295" s="287">
        <v>1.24E-2</v>
      </c>
    </row>
    <row r="1296" spans="1:12" ht="15.75" thickBot="1" x14ac:dyDescent="0.3">
      <c r="A1296" s="286" t="s">
        <v>122</v>
      </c>
      <c r="B1296" s="281" t="s">
        <v>808</v>
      </c>
      <c r="C1296" s="281" t="s">
        <v>351</v>
      </c>
      <c r="D1296" s="138" t="s">
        <v>123</v>
      </c>
      <c r="E1296" s="281" t="s">
        <v>165</v>
      </c>
      <c r="F1296" s="283" t="s">
        <v>103</v>
      </c>
      <c r="G1296" s="283" t="s">
        <v>103</v>
      </c>
      <c r="H1296" s="285">
        <v>203245</v>
      </c>
      <c r="I1296" s="284">
        <v>2.4900000000000002</v>
      </c>
      <c r="J1296" s="284">
        <v>507027.27</v>
      </c>
      <c r="K1296" s="283" t="s">
        <v>103</v>
      </c>
      <c r="L1296" s="287">
        <v>1.3299999999999999E-2</v>
      </c>
    </row>
    <row r="1297" spans="1:12" ht="15.75" thickBot="1" x14ac:dyDescent="0.3">
      <c r="A1297" s="286" t="s">
        <v>124</v>
      </c>
      <c r="B1297" s="281" t="s">
        <v>807</v>
      </c>
      <c r="C1297" s="281" t="s">
        <v>279</v>
      </c>
      <c r="D1297" s="138" t="s">
        <v>225</v>
      </c>
      <c r="E1297" s="281" t="s">
        <v>566</v>
      </c>
      <c r="F1297" s="283" t="s">
        <v>103</v>
      </c>
      <c r="G1297" s="283" t="s">
        <v>103</v>
      </c>
      <c r="H1297" s="285">
        <v>364674</v>
      </c>
      <c r="I1297" s="284">
        <v>14.98</v>
      </c>
      <c r="J1297" s="284">
        <v>5463319.9299999997</v>
      </c>
      <c r="K1297" s="283" t="s">
        <v>103</v>
      </c>
      <c r="L1297" s="287">
        <v>2.7300000000000001E-2</v>
      </c>
    </row>
    <row r="1298" spans="1:12" ht="15.75" thickBot="1" x14ac:dyDescent="0.3">
      <c r="A1298" s="286" t="s">
        <v>124</v>
      </c>
      <c r="B1298" s="281" t="s">
        <v>807</v>
      </c>
      <c r="C1298" s="281" t="s">
        <v>279</v>
      </c>
      <c r="D1298" s="138" t="s">
        <v>844</v>
      </c>
      <c r="E1298" s="281" t="s">
        <v>165</v>
      </c>
      <c r="F1298" s="283" t="s">
        <v>103</v>
      </c>
      <c r="G1298" s="283" t="s">
        <v>103</v>
      </c>
      <c r="H1298" s="285">
        <v>347600</v>
      </c>
      <c r="I1298" s="284">
        <v>11.28</v>
      </c>
      <c r="J1298" s="284">
        <v>3919759.44</v>
      </c>
      <c r="K1298" s="283" t="s">
        <v>103</v>
      </c>
      <c r="L1298" s="287">
        <v>1.9599999999999999E-2</v>
      </c>
    </row>
    <row r="1299" spans="1:12" ht="15.75" thickBot="1" x14ac:dyDescent="0.3">
      <c r="A1299" s="286" t="s">
        <v>124</v>
      </c>
      <c r="B1299" s="281" t="s">
        <v>807</v>
      </c>
      <c r="C1299" s="281" t="s">
        <v>351</v>
      </c>
      <c r="D1299" s="138" t="s">
        <v>844</v>
      </c>
      <c r="E1299" s="281" t="s">
        <v>165</v>
      </c>
      <c r="F1299" s="283" t="s">
        <v>103</v>
      </c>
      <c r="G1299" s="283" t="s">
        <v>103</v>
      </c>
      <c r="H1299" s="285">
        <v>30187</v>
      </c>
      <c r="I1299" s="284">
        <v>11.28</v>
      </c>
      <c r="J1299" s="284">
        <v>340411.91</v>
      </c>
      <c r="K1299" s="283" t="s">
        <v>103</v>
      </c>
      <c r="L1299" s="287">
        <v>8.8999999999999999E-3</v>
      </c>
    </row>
    <row r="1300" spans="1:12" ht="15.75" thickBot="1" x14ac:dyDescent="0.3">
      <c r="A1300" s="286" t="s">
        <v>124</v>
      </c>
      <c r="B1300" s="281" t="s">
        <v>807</v>
      </c>
      <c r="C1300" s="281" t="s">
        <v>351</v>
      </c>
      <c r="D1300" s="138" t="s">
        <v>225</v>
      </c>
      <c r="E1300" s="281" t="s">
        <v>567</v>
      </c>
      <c r="F1300" s="283" t="s">
        <v>103</v>
      </c>
      <c r="G1300" s="283" t="s">
        <v>103</v>
      </c>
      <c r="H1300" s="285">
        <v>18200</v>
      </c>
      <c r="I1300" s="284">
        <v>14.98</v>
      </c>
      <c r="J1300" s="284">
        <v>272655.11</v>
      </c>
      <c r="K1300" s="283" t="s">
        <v>103</v>
      </c>
      <c r="L1300" s="287">
        <v>7.1999999999999998E-3</v>
      </c>
    </row>
    <row r="1301" spans="1:12" ht="15.75" thickBot="1" x14ac:dyDescent="0.3">
      <c r="A1301" s="286" t="s">
        <v>124</v>
      </c>
      <c r="B1301" s="281" t="s">
        <v>1397</v>
      </c>
      <c r="C1301" s="281" t="s">
        <v>279</v>
      </c>
      <c r="D1301" s="138" t="s">
        <v>843</v>
      </c>
      <c r="E1301" s="281" t="s">
        <v>165</v>
      </c>
      <c r="F1301" s="283" t="s">
        <v>103</v>
      </c>
      <c r="G1301" s="283" t="s">
        <v>103</v>
      </c>
      <c r="H1301" s="285">
        <v>347595</v>
      </c>
      <c r="I1301" s="284">
        <v>11.28</v>
      </c>
      <c r="J1301" s="284">
        <v>3919921.94</v>
      </c>
      <c r="K1301" s="283" t="s">
        <v>103</v>
      </c>
      <c r="L1301" s="287">
        <v>1.9599999999999999E-2</v>
      </c>
    </row>
    <row r="1302" spans="1:12" ht="15.75" thickBot="1" x14ac:dyDescent="0.3">
      <c r="A1302" s="286" t="s">
        <v>124</v>
      </c>
      <c r="B1302" s="281" t="s">
        <v>1397</v>
      </c>
      <c r="C1302" s="281" t="s">
        <v>279</v>
      </c>
      <c r="D1302" s="138" t="s">
        <v>840</v>
      </c>
      <c r="E1302" s="281" t="s">
        <v>165</v>
      </c>
      <c r="F1302" s="283" t="s">
        <v>103</v>
      </c>
      <c r="G1302" s="283" t="s">
        <v>103</v>
      </c>
      <c r="H1302" s="285">
        <v>347595</v>
      </c>
      <c r="I1302" s="284">
        <v>11.28</v>
      </c>
      <c r="J1302" s="284">
        <v>3919867.92</v>
      </c>
      <c r="K1302" s="283" t="s">
        <v>103</v>
      </c>
      <c r="L1302" s="287">
        <v>1.9599999999999999E-2</v>
      </c>
    </row>
    <row r="1303" spans="1:12" ht="15.75" thickBot="1" x14ac:dyDescent="0.3">
      <c r="A1303" s="286" t="s">
        <v>124</v>
      </c>
      <c r="B1303" s="281" t="s">
        <v>1397</v>
      </c>
      <c r="C1303" s="281" t="s">
        <v>279</v>
      </c>
      <c r="D1303" s="138" t="s">
        <v>842</v>
      </c>
      <c r="E1303" s="281" t="s">
        <v>165</v>
      </c>
      <c r="F1303" s="283" t="s">
        <v>103</v>
      </c>
      <c r="G1303" s="283" t="s">
        <v>103</v>
      </c>
      <c r="H1303" s="285">
        <v>347596</v>
      </c>
      <c r="I1303" s="284">
        <v>11.28</v>
      </c>
      <c r="J1303" s="284">
        <v>3919857.16</v>
      </c>
      <c r="K1303" s="283" t="s">
        <v>103</v>
      </c>
      <c r="L1303" s="287">
        <v>1.9599999999999999E-2</v>
      </c>
    </row>
    <row r="1304" spans="1:12" ht="15.75" thickBot="1" x14ac:dyDescent="0.3">
      <c r="A1304" s="286" t="s">
        <v>124</v>
      </c>
      <c r="B1304" s="281" t="s">
        <v>1397</v>
      </c>
      <c r="C1304" s="281" t="s">
        <v>279</v>
      </c>
      <c r="D1304" s="138" t="s">
        <v>841</v>
      </c>
      <c r="E1304" s="281" t="s">
        <v>165</v>
      </c>
      <c r="F1304" s="283" t="s">
        <v>103</v>
      </c>
      <c r="G1304" s="283" t="s">
        <v>103</v>
      </c>
      <c r="H1304" s="285">
        <v>347596</v>
      </c>
      <c r="I1304" s="284">
        <v>11.28</v>
      </c>
      <c r="J1304" s="284">
        <v>3919852.47</v>
      </c>
      <c r="K1304" s="283" t="s">
        <v>103</v>
      </c>
      <c r="L1304" s="287">
        <v>1.9599999999999999E-2</v>
      </c>
    </row>
    <row r="1305" spans="1:12" ht="15.75" thickBot="1" x14ac:dyDescent="0.3">
      <c r="A1305" s="286" t="s">
        <v>124</v>
      </c>
      <c r="B1305" s="281" t="s">
        <v>1397</v>
      </c>
      <c r="C1305" s="281" t="s">
        <v>279</v>
      </c>
      <c r="D1305" s="138" t="s">
        <v>847</v>
      </c>
      <c r="E1305" s="281" t="s">
        <v>165</v>
      </c>
      <c r="F1305" s="283" t="s">
        <v>103</v>
      </c>
      <c r="G1305" s="283" t="s">
        <v>103</v>
      </c>
      <c r="H1305" s="285">
        <v>347596</v>
      </c>
      <c r="I1305" s="284">
        <v>11.28</v>
      </c>
      <c r="J1305" s="284">
        <v>3919834.76</v>
      </c>
      <c r="K1305" s="283" t="s">
        <v>103</v>
      </c>
      <c r="L1305" s="287">
        <v>1.9599999999999999E-2</v>
      </c>
    </row>
    <row r="1306" spans="1:12" ht="15.75" thickBot="1" x14ac:dyDescent="0.3">
      <c r="A1306" s="286" t="s">
        <v>124</v>
      </c>
      <c r="B1306" s="281" t="s">
        <v>1397</v>
      </c>
      <c r="C1306" s="281" t="s">
        <v>279</v>
      </c>
      <c r="D1306" s="138" t="s">
        <v>848</v>
      </c>
      <c r="E1306" s="281" t="s">
        <v>165</v>
      </c>
      <c r="F1306" s="283" t="s">
        <v>103</v>
      </c>
      <c r="G1306" s="283" t="s">
        <v>103</v>
      </c>
      <c r="H1306" s="285">
        <v>347596</v>
      </c>
      <c r="I1306" s="284">
        <v>11.28</v>
      </c>
      <c r="J1306" s="284">
        <v>3919794.62</v>
      </c>
      <c r="K1306" s="283" t="s">
        <v>103</v>
      </c>
      <c r="L1306" s="287">
        <v>1.9599999999999999E-2</v>
      </c>
    </row>
    <row r="1307" spans="1:12" ht="15.75" thickBot="1" x14ac:dyDescent="0.3">
      <c r="A1307" s="286" t="s">
        <v>124</v>
      </c>
      <c r="B1307" s="281" t="s">
        <v>1397</v>
      </c>
      <c r="C1307" s="281" t="s">
        <v>279</v>
      </c>
      <c r="D1307" s="138" t="s">
        <v>845</v>
      </c>
      <c r="E1307" s="281" t="s">
        <v>165</v>
      </c>
      <c r="F1307" s="283" t="s">
        <v>103</v>
      </c>
      <c r="G1307" s="283" t="s">
        <v>103</v>
      </c>
      <c r="H1307" s="285">
        <v>347596</v>
      </c>
      <c r="I1307" s="284">
        <v>11.28</v>
      </c>
      <c r="J1307" s="284">
        <v>3919772.32</v>
      </c>
      <c r="K1307" s="283" t="s">
        <v>103</v>
      </c>
      <c r="L1307" s="287">
        <v>1.9599999999999999E-2</v>
      </c>
    </row>
    <row r="1308" spans="1:12" ht="15.75" thickBot="1" x14ac:dyDescent="0.3">
      <c r="A1308" s="286" t="s">
        <v>124</v>
      </c>
      <c r="B1308" s="281" t="s">
        <v>1397</v>
      </c>
      <c r="C1308" s="281" t="s">
        <v>279</v>
      </c>
      <c r="D1308" s="138" t="s">
        <v>846</v>
      </c>
      <c r="E1308" s="281" t="s">
        <v>165</v>
      </c>
      <c r="F1308" s="283" t="s">
        <v>103</v>
      </c>
      <c r="G1308" s="283" t="s">
        <v>103</v>
      </c>
      <c r="H1308" s="285">
        <v>347596</v>
      </c>
      <c r="I1308" s="284">
        <v>11.28</v>
      </c>
      <c r="J1308" s="284">
        <v>3919770.72</v>
      </c>
      <c r="K1308" s="283" t="s">
        <v>103</v>
      </c>
      <c r="L1308" s="287">
        <v>1.9599999999999999E-2</v>
      </c>
    </row>
    <row r="1309" spans="1:12" ht="15.75" thickBot="1" x14ac:dyDescent="0.3">
      <c r="A1309" s="286" t="s">
        <v>124</v>
      </c>
      <c r="B1309" s="281" t="s">
        <v>1397</v>
      </c>
      <c r="C1309" s="281" t="s">
        <v>351</v>
      </c>
      <c r="D1309" s="138" t="s">
        <v>843</v>
      </c>
      <c r="E1309" s="281" t="s">
        <v>165</v>
      </c>
      <c r="F1309" s="283" t="s">
        <v>103</v>
      </c>
      <c r="G1309" s="283" t="s">
        <v>103</v>
      </c>
      <c r="H1309" s="285">
        <v>30187</v>
      </c>
      <c r="I1309" s="284">
        <v>11.28</v>
      </c>
      <c r="J1309" s="284">
        <v>340427.43</v>
      </c>
      <c r="K1309" s="283" t="s">
        <v>103</v>
      </c>
      <c r="L1309" s="287">
        <v>8.8999999999999999E-3</v>
      </c>
    </row>
    <row r="1310" spans="1:12" ht="15.75" thickBot="1" x14ac:dyDescent="0.3">
      <c r="A1310" s="286" t="s">
        <v>124</v>
      </c>
      <c r="B1310" s="281" t="s">
        <v>1397</v>
      </c>
      <c r="C1310" s="281" t="s">
        <v>351</v>
      </c>
      <c r="D1310" s="138" t="s">
        <v>840</v>
      </c>
      <c r="E1310" s="281" t="s">
        <v>165</v>
      </c>
      <c r="F1310" s="283" t="s">
        <v>103</v>
      </c>
      <c r="G1310" s="283" t="s">
        <v>103</v>
      </c>
      <c r="H1310" s="285">
        <v>30187</v>
      </c>
      <c r="I1310" s="284">
        <v>11.28</v>
      </c>
      <c r="J1310" s="284">
        <v>340424.69</v>
      </c>
      <c r="K1310" s="283" t="s">
        <v>103</v>
      </c>
      <c r="L1310" s="287">
        <v>8.8999999999999999E-3</v>
      </c>
    </row>
    <row r="1311" spans="1:12" ht="15.75" thickBot="1" x14ac:dyDescent="0.3">
      <c r="A1311" s="286" t="s">
        <v>124</v>
      </c>
      <c r="B1311" s="281" t="s">
        <v>1397</v>
      </c>
      <c r="C1311" s="281" t="s">
        <v>351</v>
      </c>
      <c r="D1311" s="138" t="s">
        <v>841</v>
      </c>
      <c r="E1311" s="281" t="s">
        <v>165</v>
      </c>
      <c r="F1311" s="283" t="s">
        <v>103</v>
      </c>
      <c r="G1311" s="283" t="s">
        <v>103</v>
      </c>
      <c r="H1311" s="285">
        <v>30187</v>
      </c>
      <c r="I1311" s="284">
        <v>11.28</v>
      </c>
      <c r="J1311" s="284">
        <v>340423.03</v>
      </c>
      <c r="K1311" s="283" t="s">
        <v>103</v>
      </c>
      <c r="L1311" s="287">
        <v>8.8999999999999999E-3</v>
      </c>
    </row>
    <row r="1312" spans="1:12" ht="15.75" thickBot="1" x14ac:dyDescent="0.3">
      <c r="A1312" s="286" t="s">
        <v>124</v>
      </c>
      <c r="B1312" s="281" t="s">
        <v>1397</v>
      </c>
      <c r="C1312" s="281" t="s">
        <v>351</v>
      </c>
      <c r="D1312" s="138" t="s">
        <v>842</v>
      </c>
      <c r="E1312" s="281" t="s">
        <v>165</v>
      </c>
      <c r="F1312" s="283" t="s">
        <v>103</v>
      </c>
      <c r="G1312" s="283" t="s">
        <v>103</v>
      </c>
      <c r="H1312" s="285">
        <v>30187</v>
      </c>
      <c r="I1312" s="284">
        <v>11.28</v>
      </c>
      <c r="J1312" s="284">
        <v>340422.77</v>
      </c>
      <c r="K1312" s="283" t="s">
        <v>103</v>
      </c>
      <c r="L1312" s="287">
        <v>8.8999999999999999E-3</v>
      </c>
    </row>
    <row r="1313" spans="1:12" ht="15.75" thickBot="1" x14ac:dyDescent="0.3">
      <c r="A1313" s="286" t="s">
        <v>124</v>
      </c>
      <c r="B1313" s="281" t="s">
        <v>1397</v>
      </c>
      <c r="C1313" s="281" t="s">
        <v>351</v>
      </c>
      <c r="D1313" s="138" t="s">
        <v>847</v>
      </c>
      <c r="E1313" s="281" t="s">
        <v>165</v>
      </c>
      <c r="F1313" s="283" t="s">
        <v>103</v>
      </c>
      <c r="G1313" s="283" t="s">
        <v>103</v>
      </c>
      <c r="H1313" s="285">
        <v>30187</v>
      </c>
      <c r="I1313" s="284">
        <v>11.28</v>
      </c>
      <c r="J1313" s="284">
        <v>340421.42</v>
      </c>
      <c r="K1313" s="283" t="s">
        <v>103</v>
      </c>
      <c r="L1313" s="287">
        <v>8.8999999999999999E-3</v>
      </c>
    </row>
    <row r="1314" spans="1:12" ht="15.75" thickBot="1" x14ac:dyDescent="0.3">
      <c r="A1314" s="286" t="s">
        <v>124</v>
      </c>
      <c r="B1314" s="281" t="s">
        <v>1397</v>
      </c>
      <c r="C1314" s="281" t="s">
        <v>351</v>
      </c>
      <c r="D1314" s="138" t="s">
        <v>848</v>
      </c>
      <c r="E1314" s="281" t="s">
        <v>165</v>
      </c>
      <c r="F1314" s="283" t="s">
        <v>103</v>
      </c>
      <c r="G1314" s="283" t="s">
        <v>103</v>
      </c>
      <c r="H1314" s="285">
        <v>30187</v>
      </c>
      <c r="I1314" s="284">
        <v>11.28</v>
      </c>
      <c r="J1314" s="284">
        <v>340418.28</v>
      </c>
      <c r="K1314" s="283" t="s">
        <v>103</v>
      </c>
      <c r="L1314" s="287">
        <v>8.8999999999999999E-3</v>
      </c>
    </row>
    <row r="1315" spans="1:12" ht="15.75" thickBot="1" x14ac:dyDescent="0.3">
      <c r="A1315" s="286" t="s">
        <v>124</v>
      </c>
      <c r="B1315" s="281" t="s">
        <v>1397</v>
      </c>
      <c r="C1315" s="281" t="s">
        <v>351</v>
      </c>
      <c r="D1315" s="138" t="s">
        <v>846</v>
      </c>
      <c r="E1315" s="281" t="s">
        <v>165</v>
      </c>
      <c r="F1315" s="283" t="s">
        <v>103</v>
      </c>
      <c r="G1315" s="283" t="s">
        <v>103</v>
      </c>
      <c r="H1315" s="285">
        <v>30187</v>
      </c>
      <c r="I1315" s="284">
        <v>11.28</v>
      </c>
      <c r="J1315" s="284">
        <v>340416.03</v>
      </c>
      <c r="K1315" s="283" t="s">
        <v>103</v>
      </c>
      <c r="L1315" s="287">
        <v>8.8999999999999999E-3</v>
      </c>
    </row>
    <row r="1316" spans="1:12" ht="15.75" thickBot="1" x14ac:dyDescent="0.3">
      <c r="A1316" s="286" t="s">
        <v>124</v>
      </c>
      <c r="B1316" s="281" t="s">
        <v>1397</v>
      </c>
      <c r="C1316" s="281" t="s">
        <v>351</v>
      </c>
      <c r="D1316" s="138" t="s">
        <v>845</v>
      </c>
      <c r="E1316" s="281" t="s">
        <v>165</v>
      </c>
      <c r="F1316" s="283" t="s">
        <v>103</v>
      </c>
      <c r="G1316" s="283" t="s">
        <v>103</v>
      </c>
      <c r="H1316" s="285">
        <v>30187</v>
      </c>
      <c r="I1316" s="284">
        <v>11.28</v>
      </c>
      <c r="J1316" s="284">
        <v>340415.75</v>
      </c>
      <c r="K1316" s="283" t="s">
        <v>103</v>
      </c>
      <c r="L1316" s="287">
        <v>8.8999999999999999E-3</v>
      </c>
    </row>
    <row r="1317" spans="1:12" ht="15.75" thickBot="1" x14ac:dyDescent="0.3">
      <c r="A1317" s="286" t="s">
        <v>126</v>
      </c>
      <c r="B1317" s="281" t="s">
        <v>1054</v>
      </c>
      <c r="C1317" s="281" t="s">
        <v>279</v>
      </c>
      <c r="D1317" s="138" t="s">
        <v>497</v>
      </c>
      <c r="E1317" s="281" t="s">
        <v>165</v>
      </c>
      <c r="F1317" s="283" t="s">
        <v>103</v>
      </c>
      <c r="G1317" s="283" t="s">
        <v>103</v>
      </c>
      <c r="H1317" s="283">
        <v>61</v>
      </c>
      <c r="I1317" s="284">
        <v>68018.14</v>
      </c>
      <c r="J1317" s="284">
        <v>4149106.7</v>
      </c>
      <c r="K1317" s="283" t="s">
        <v>103</v>
      </c>
      <c r="L1317" s="287">
        <v>2.0799999999999999E-2</v>
      </c>
    </row>
    <row r="1318" spans="1:12" ht="15.75" thickBot="1" x14ac:dyDescent="0.3">
      <c r="A1318" s="286" t="s">
        <v>126</v>
      </c>
      <c r="B1318" s="281" t="s">
        <v>1054</v>
      </c>
      <c r="C1318" s="281" t="s">
        <v>351</v>
      </c>
      <c r="D1318" s="138" t="s">
        <v>497</v>
      </c>
      <c r="E1318" s="281" t="s">
        <v>165</v>
      </c>
      <c r="F1318" s="283" t="s">
        <v>103</v>
      </c>
      <c r="G1318" s="283" t="s">
        <v>103</v>
      </c>
      <c r="H1318" s="283">
        <v>14</v>
      </c>
      <c r="I1318" s="284">
        <v>66678.02</v>
      </c>
      <c r="J1318" s="284">
        <v>933492.3</v>
      </c>
      <c r="K1318" s="283" t="s">
        <v>103</v>
      </c>
      <c r="L1318" s="287">
        <v>2.4500000000000001E-2</v>
      </c>
    </row>
    <row r="1319" spans="1:12" ht="15.75" thickBot="1" x14ac:dyDescent="0.3">
      <c r="A1319" s="286" t="s">
        <v>126</v>
      </c>
      <c r="B1319" s="281" t="s">
        <v>819</v>
      </c>
      <c r="C1319" s="281" t="s">
        <v>279</v>
      </c>
      <c r="D1319" s="138" t="s">
        <v>1055</v>
      </c>
      <c r="E1319" s="281" t="s">
        <v>165</v>
      </c>
      <c r="F1319" s="282">
        <v>46077</v>
      </c>
      <c r="G1319" s="283" t="s">
        <v>103</v>
      </c>
      <c r="H1319" s="285">
        <v>1649</v>
      </c>
      <c r="I1319" s="284">
        <v>1019.55</v>
      </c>
      <c r="J1319" s="284">
        <v>1681244.29</v>
      </c>
      <c r="K1319" s="283" t="s">
        <v>103</v>
      </c>
      <c r="L1319" s="287">
        <v>8.3999999999999995E-3</v>
      </c>
    </row>
    <row r="1320" spans="1:12" ht="15.75" thickBot="1" x14ac:dyDescent="0.3">
      <c r="A1320" s="286" t="s">
        <v>126</v>
      </c>
      <c r="B1320" s="281" t="s">
        <v>819</v>
      </c>
      <c r="C1320" s="281" t="s">
        <v>351</v>
      </c>
      <c r="D1320" s="138" t="s">
        <v>1055</v>
      </c>
      <c r="E1320" s="281" t="s">
        <v>165</v>
      </c>
      <c r="F1320" s="282">
        <v>46077</v>
      </c>
      <c r="G1320" s="283" t="s">
        <v>103</v>
      </c>
      <c r="H1320" s="283">
        <v>314</v>
      </c>
      <c r="I1320" s="284">
        <v>1019.55</v>
      </c>
      <c r="J1320" s="284">
        <v>320139.90999999997</v>
      </c>
      <c r="K1320" s="283" t="s">
        <v>103</v>
      </c>
      <c r="L1320" s="287">
        <v>8.3999999999999995E-3</v>
      </c>
    </row>
    <row r="1321" spans="1:12" ht="15.75" thickBot="1" x14ac:dyDescent="0.3">
      <c r="A1321" s="286" t="s">
        <v>126</v>
      </c>
      <c r="B1321" s="281" t="s">
        <v>975</v>
      </c>
      <c r="C1321" s="281" t="s">
        <v>351</v>
      </c>
      <c r="D1321" s="138" t="s">
        <v>1003</v>
      </c>
      <c r="E1321" s="281" t="s">
        <v>165</v>
      </c>
      <c r="F1321" s="282">
        <v>49878</v>
      </c>
      <c r="G1321" s="283" t="s">
        <v>103</v>
      </c>
      <c r="H1321" s="283">
        <v>211</v>
      </c>
      <c r="I1321" s="284">
        <v>1100.92</v>
      </c>
      <c r="J1321" s="284">
        <v>232293.82</v>
      </c>
      <c r="K1321" s="283" t="s">
        <v>103</v>
      </c>
      <c r="L1321" s="287">
        <v>6.1000000000000004E-3</v>
      </c>
    </row>
    <row r="1322" spans="1:12" ht="15.75" thickBot="1" x14ac:dyDescent="0.3">
      <c r="A1322" s="286" t="s">
        <v>126</v>
      </c>
      <c r="B1322" s="281" t="s">
        <v>1056</v>
      </c>
      <c r="C1322" s="281" t="s">
        <v>351</v>
      </c>
      <c r="D1322" s="138" t="s">
        <v>1057</v>
      </c>
      <c r="E1322" s="281" t="s">
        <v>165</v>
      </c>
      <c r="F1322" s="282">
        <v>47911</v>
      </c>
      <c r="G1322" s="283" t="s">
        <v>103</v>
      </c>
      <c r="H1322" s="283">
        <v>124</v>
      </c>
      <c r="I1322" s="284">
        <v>928.44</v>
      </c>
      <c r="J1322" s="284">
        <v>115127.13</v>
      </c>
      <c r="K1322" s="283" t="s">
        <v>103</v>
      </c>
      <c r="L1322" s="287">
        <v>3.0000000000000001E-3</v>
      </c>
    </row>
    <row r="1323" spans="1:12" ht="15.75" thickBot="1" x14ac:dyDescent="0.3">
      <c r="A1323" s="286" t="s">
        <v>126</v>
      </c>
      <c r="B1323" s="281" t="s">
        <v>1566</v>
      </c>
      <c r="C1323" s="281" t="s">
        <v>351</v>
      </c>
      <c r="D1323" s="138" t="s">
        <v>1607</v>
      </c>
      <c r="E1323" s="281" t="s">
        <v>165</v>
      </c>
      <c r="F1323" s="283" t="s">
        <v>103</v>
      </c>
      <c r="G1323" s="283" t="s">
        <v>103</v>
      </c>
      <c r="H1323" s="283">
        <v>255</v>
      </c>
      <c r="I1323" s="284">
        <v>1114.51</v>
      </c>
      <c r="J1323" s="284">
        <v>284198.83</v>
      </c>
      <c r="K1323" s="283" t="s">
        <v>103</v>
      </c>
      <c r="L1323" s="287">
        <v>7.4999999999999997E-3</v>
      </c>
    </row>
    <row r="1324" spans="1:12" ht="15.75" thickBot="1" x14ac:dyDescent="0.3">
      <c r="A1324" s="286" t="s">
        <v>126</v>
      </c>
      <c r="B1324" s="281" t="s">
        <v>454</v>
      </c>
      <c r="C1324" s="281" t="s">
        <v>351</v>
      </c>
      <c r="D1324" s="138" t="s">
        <v>455</v>
      </c>
      <c r="E1324" s="281" t="s">
        <v>165</v>
      </c>
      <c r="F1324" s="282">
        <v>46198</v>
      </c>
      <c r="G1324" s="283" t="s">
        <v>103</v>
      </c>
      <c r="H1324" s="283">
        <v>227</v>
      </c>
      <c r="I1324" s="284">
        <v>1035.3499999999999</v>
      </c>
      <c r="J1324" s="284">
        <v>235023.69</v>
      </c>
      <c r="K1324" s="283" t="s">
        <v>103</v>
      </c>
      <c r="L1324" s="287">
        <v>6.1999999999999998E-3</v>
      </c>
    </row>
    <row r="1325" spans="1:12" ht="15.75" thickBot="1" x14ac:dyDescent="0.3">
      <c r="A1325" s="286" t="s">
        <v>126</v>
      </c>
      <c r="B1325" s="281" t="s">
        <v>403</v>
      </c>
      <c r="C1325" s="281" t="s">
        <v>351</v>
      </c>
      <c r="D1325" s="138" t="s">
        <v>404</v>
      </c>
      <c r="E1325" s="281" t="s">
        <v>165</v>
      </c>
      <c r="F1325" s="282">
        <v>46260</v>
      </c>
      <c r="G1325" s="283" t="s">
        <v>103</v>
      </c>
      <c r="H1325" s="283">
        <v>59</v>
      </c>
      <c r="I1325" s="284">
        <v>1000</v>
      </c>
      <c r="J1325" s="284">
        <v>59000</v>
      </c>
      <c r="K1325" s="283" t="s">
        <v>103</v>
      </c>
      <c r="L1325" s="287">
        <v>1.5E-3</v>
      </c>
    </row>
    <row r="1326" spans="1:12" ht="15.75" thickBot="1" x14ac:dyDescent="0.3">
      <c r="A1326" s="286" t="s">
        <v>126</v>
      </c>
      <c r="B1326" s="281" t="s">
        <v>136</v>
      </c>
      <c r="C1326" s="281" t="s">
        <v>279</v>
      </c>
      <c r="D1326" s="138" t="s">
        <v>136</v>
      </c>
      <c r="E1326" s="281" t="s">
        <v>570</v>
      </c>
      <c r="F1326" s="282">
        <v>46020</v>
      </c>
      <c r="G1326" s="283" t="s">
        <v>103</v>
      </c>
      <c r="H1326" s="285">
        <v>1081</v>
      </c>
      <c r="I1326" s="284">
        <v>348.66</v>
      </c>
      <c r="J1326" s="284">
        <v>376898.51</v>
      </c>
      <c r="K1326" s="283" t="s">
        <v>103</v>
      </c>
      <c r="L1326" s="287">
        <v>1.9E-3</v>
      </c>
    </row>
    <row r="1327" spans="1:12" ht="15.75" thickBot="1" x14ac:dyDescent="0.3">
      <c r="A1327" s="286" t="s">
        <v>126</v>
      </c>
      <c r="B1327" s="281" t="s">
        <v>136</v>
      </c>
      <c r="C1327" s="281" t="s">
        <v>351</v>
      </c>
      <c r="D1327" s="138" t="s">
        <v>136</v>
      </c>
      <c r="E1327" s="281" t="s">
        <v>571</v>
      </c>
      <c r="F1327" s="282">
        <v>46020</v>
      </c>
      <c r="G1327" s="283" t="s">
        <v>103</v>
      </c>
      <c r="H1327" s="283">
        <v>271</v>
      </c>
      <c r="I1327" s="284">
        <v>348.66</v>
      </c>
      <c r="J1327" s="284">
        <v>94486.12</v>
      </c>
      <c r="K1327" s="283" t="s">
        <v>103</v>
      </c>
      <c r="L1327" s="287">
        <v>2.5000000000000001E-3</v>
      </c>
    </row>
    <row r="1328" spans="1:12" ht="15.75" thickBot="1" x14ac:dyDescent="0.3">
      <c r="A1328" s="286" t="s">
        <v>126</v>
      </c>
      <c r="B1328" s="281" t="s">
        <v>1058</v>
      </c>
      <c r="C1328" s="281" t="s">
        <v>351</v>
      </c>
      <c r="D1328" s="138" t="s">
        <v>1059</v>
      </c>
      <c r="E1328" s="281" t="s">
        <v>165</v>
      </c>
      <c r="F1328" s="282">
        <v>46314</v>
      </c>
      <c r="G1328" s="283" t="s">
        <v>103</v>
      </c>
      <c r="H1328" s="283">
        <v>89</v>
      </c>
      <c r="I1328" s="284">
        <v>1097.51</v>
      </c>
      <c r="J1328" s="284">
        <v>97678.71</v>
      </c>
      <c r="K1328" s="283" t="s">
        <v>103</v>
      </c>
      <c r="L1328" s="287">
        <v>2.5999999999999999E-3</v>
      </c>
    </row>
    <row r="1329" spans="1:12" ht="15.75" thickBot="1" x14ac:dyDescent="0.3">
      <c r="A1329" s="286" t="s">
        <v>126</v>
      </c>
      <c r="B1329" s="281" t="s">
        <v>1128</v>
      </c>
      <c r="C1329" s="281" t="s">
        <v>351</v>
      </c>
      <c r="D1329" s="138" t="s">
        <v>1129</v>
      </c>
      <c r="E1329" s="281" t="s">
        <v>165</v>
      </c>
      <c r="F1329" s="282">
        <v>47834</v>
      </c>
      <c r="G1329" s="283" t="s">
        <v>103</v>
      </c>
      <c r="H1329" s="283">
        <v>542</v>
      </c>
      <c r="I1329" s="284">
        <v>1044.44</v>
      </c>
      <c r="J1329" s="284">
        <v>566087.98</v>
      </c>
      <c r="K1329" s="283" t="s">
        <v>103</v>
      </c>
      <c r="L1329" s="287">
        <v>1.4800000000000001E-2</v>
      </c>
    </row>
    <row r="1330" spans="1:12" ht="15.75" thickBot="1" x14ac:dyDescent="0.3">
      <c r="A1330" s="286" t="s">
        <v>126</v>
      </c>
      <c r="B1330" s="281" t="s">
        <v>1060</v>
      </c>
      <c r="C1330" s="281" t="s">
        <v>351</v>
      </c>
      <c r="D1330" s="138" t="s">
        <v>1018</v>
      </c>
      <c r="E1330" s="281" t="s">
        <v>165</v>
      </c>
      <c r="F1330" s="282">
        <v>46613</v>
      </c>
      <c r="G1330" s="283" t="s">
        <v>103</v>
      </c>
      <c r="H1330" s="283">
        <v>98</v>
      </c>
      <c r="I1330" s="284">
        <v>1000</v>
      </c>
      <c r="J1330" s="284">
        <v>98000</v>
      </c>
      <c r="K1330" s="283" t="s">
        <v>103</v>
      </c>
      <c r="L1330" s="287">
        <v>2.5999999999999999E-3</v>
      </c>
    </row>
    <row r="1331" spans="1:12" ht="15.75" thickBot="1" x14ac:dyDescent="0.3">
      <c r="A1331" s="286" t="s">
        <v>126</v>
      </c>
      <c r="B1331" s="281" t="s">
        <v>1238</v>
      </c>
      <c r="C1331" s="281" t="s">
        <v>351</v>
      </c>
      <c r="D1331" s="138" t="s">
        <v>1239</v>
      </c>
      <c r="E1331" s="281" t="s">
        <v>165</v>
      </c>
      <c r="F1331" s="283" t="s">
        <v>103</v>
      </c>
      <c r="G1331" s="283" t="s">
        <v>103</v>
      </c>
      <c r="H1331" s="283">
        <v>175</v>
      </c>
      <c r="I1331" s="284">
        <v>962.4</v>
      </c>
      <c r="J1331" s="284">
        <v>168420.24</v>
      </c>
      <c r="K1331" s="283" t="s">
        <v>103</v>
      </c>
      <c r="L1331" s="287">
        <v>4.4000000000000003E-3</v>
      </c>
    </row>
    <row r="1332" spans="1:12" ht="15.75" thickBot="1" x14ac:dyDescent="0.3">
      <c r="A1332" s="286" t="s">
        <v>126</v>
      </c>
      <c r="B1332" s="281" t="s">
        <v>1494</v>
      </c>
      <c r="C1332" s="281" t="s">
        <v>279</v>
      </c>
      <c r="D1332" s="138" t="s">
        <v>849</v>
      </c>
      <c r="E1332" s="281" t="s">
        <v>165</v>
      </c>
      <c r="F1332" s="283" t="s">
        <v>103</v>
      </c>
      <c r="G1332" s="283" t="s">
        <v>103</v>
      </c>
      <c r="H1332" s="285">
        <v>1799</v>
      </c>
      <c r="I1332" s="284">
        <v>1221.96</v>
      </c>
      <c r="J1332" s="284">
        <v>2198311.02</v>
      </c>
      <c r="K1332" s="283" t="s">
        <v>103</v>
      </c>
      <c r="L1332" s="287">
        <v>1.0999999999999999E-2</v>
      </c>
    </row>
    <row r="1333" spans="1:12" ht="15.75" thickBot="1" x14ac:dyDescent="0.3">
      <c r="A1333" s="286" t="s">
        <v>126</v>
      </c>
      <c r="B1333" s="281" t="s">
        <v>1494</v>
      </c>
      <c r="C1333" s="281" t="s">
        <v>351</v>
      </c>
      <c r="D1333" s="138" t="s">
        <v>849</v>
      </c>
      <c r="E1333" s="281" t="s">
        <v>165</v>
      </c>
      <c r="F1333" s="283" t="s">
        <v>103</v>
      </c>
      <c r="G1333" s="283" t="s">
        <v>103</v>
      </c>
      <c r="H1333" s="283">
        <v>62</v>
      </c>
      <c r="I1333" s="284">
        <v>1221.96</v>
      </c>
      <c r="J1333" s="284">
        <v>75761.69</v>
      </c>
      <c r="K1333" s="283" t="s">
        <v>103</v>
      </c>
      <c r="L1333" s="287">
        <v>2E-3</v>
      </c>
    </row>
    <row r="1334" spans="1:12" ht="15.75" thickBot="1" x14ac:dyDescent="0.3">
      <c r="A1334" s="286" t="s">
        <v>126</v>
      </c>
      <c r="B1334" s="281" t="s">
        <v>879</v>
      </c>
      <c r="C1334" s="281" t="s">
        <v>351</v>
      </c>
      <c r="D1334" s="138" t="s">
        <v>880</v>
      </c>
      <c r="E1334" s="281" t="s">
        <v>165</v>
      </c>
      <c r="F1334" s="282">
        <v>46496</v>
      </c>
      <c r="G1334" s="283" t="s">
        <v>103</v>
      </c>
      <c r="H1334" s="283">
        <v>71</v>
      </c>
      <c r="I1334" s="284">
        <v>1010.54</v>
      </c>
      <c r="J1334" s="284">
        <v>71748.11</v>
      </c>
      <c r="K1334" s="283" t="s">
        <v>103</v>
      </c>
      <c r="L1334" s="287">
        <v>1.9E-3</v>
      </c>
    </row>
    <row r="1335" spans="1:12" ht="15.75" thickBot="1" x14ac:dyDescent="0.3">
      <c r="A1335" s="286" t="s">
        <v>126</v>
      </c>
      <c r="B1335" s="281" t="s">
        <v>1020</v>
      </c>
      <c r="C1335" s="281" t="s">
        <v>279</v>
      </c>
      <c r="D1335" s="138" t="s">
        <v>1021</v>
      </c>
      <c r="E1335" s="281" t="s">
        <v>165</v>
      </c>
      <c r="F1335" s="283" t="s">
        <v>103</v>
      </c>
      <c r="G1335" s="283" t="s">
        <v>103</v>
      </c>
      <c r="H1335" s="283">
        <v>12</v>
      </c>
      <c r="I1335" s="284">
        <v>40315.49</v>
      </c>
      <c r="J1335" s="284">
        <v>483785.93</v>
      </c>
      <c r="K1335" s="283" t="s">
        <v>103</v>
      </c>
      <c r="L1335" s="287">
        <v>2.3999999999999998E-3</v>
      </c>
    </row>
    <row r="1336" spans="1:12" ht="15.75" thickBot="1" x14ac:dyDescent="0.3">
      <c r="A1336" s="286" t="s">
        <v>127</v>
      </c>
      <c r="B1336" s="281" t="s">
        <v>1066</v>
      </c>
      <c r="C1336" s="281" t="s">
        <v>351</v>
      </c>
      <c r="D1336" s="138" t="s">
        <v>850</v>
      </c>
      <c r="E1336" s="281" t="s">
        <v>600</v>
      </c>
      <c r="F1336" s="282">
        <v>47257</v>
      </c>
      <c r="G1336" s="283" t="s">
        <v>103</v>
      </c>
      <c r="H1336" s="283">
        <v>69</v>
      </c>
      <c r="I1336" s="284">
        <v>1066.47</v>
      </c>
      <c r="J1336" s="284">
        <v>73586.320000000007</v>
      </c>
      <c r="K1336" s="283" t="s">
        <v>103</v>
      </c>
      <c r="L1336" s="287">
        <v>1.9E-3</v>
      </c>
    </row>
    <row r="1337" spans="1:12" ht="15.75" thickBot="1" x14ac:dyDescent="0.3">
      <c r="A1337" s="286" t="s">
        <v>127</v>
      </c>
      <c r="B1337" s="281" t="s">
        <v>38</v>
      </c>
      <c r="C1337" s="281" t="s">
        <v>279</v>
      </c>
      <c r="D1337" s="138" t="s">
        <v>237</v>
      </c>
      <c r="E1337" s="281" t="s">
        <v>1011</v>
      </c>
      <c r="F1337" s="282">
        <v>46096</v>
      </c>
      <c r="G1337" s="283" t="s">
        <v>1730</v>
      </c>
      <c r="H1337" s="285">
        <v>1886</v>
      </c>
      <c r="I1337" s="284">
        <v>342.05</v>
      </c>
      <c r="J1337" s="284">
        <v>645099.65</v>
      </c>
      <c r="K1337" s="283" t="s">
        <v>103</v>
      </c>
      <c r="L1337" s="287">
        <v>3.2000000000000002E-3</v>
      </c>
    </row>
    <row r="1338" spans="1:12" ht="15.75" thickBot="1" x14ac:dyDescent="0.3">
      <c r="A1338" s="286" t="s">
        <v>127</v>
      </c>
      <c r="B1338" s="281" t="s">
        <v>38</v>
      </c>
      <c r="C1338" s="281" t="s">
        <v>351</v>
      </c>
      <c r="D1338" s="138" t="s">
        <v>237</v>
      </c>
      <c r="E1338" s="281" t="s">
        <v>1400</v>
      </c>
      <c r="F1338" s="282">
        <v>46096</v>
      </c>
      <c r="G1338" s="283" t="s">
        <v>1730</v>
      </c>
      <c r="H1338" s="283">
        <v>676</v>
      </c>
      <c r="I1338" s="284">
        <v>342.05</v>
      </c>
      <c r="J1338" s="284">
        <v>231223.41</v>
      </c>
      <c r="K1338" s="283" t="s">
        <v>103</v>
      </c>
      <c r="L1338" s="287">
        <v>6.1000000000000004E-3</v>
      </c>
    </row>
    <row r="1339" spans="1:12" ht="15.75" thickBot="1" x14ac:dyDescent="0.3">
      <c r="A1339" s="286" t="s">
        <v>127</v>
      </c>
      <c r="B1339" s="281" t="s">
        <v>38</v>
      </c>
      <c r="C1339" s="281" t="s">
        <v>351</v>
      </c>
      <c r="D1339" s="138" t="s">
        <v>990</v>
      </c>
      <c r="E1339" s="281" t="s">
        <v>1401</v>
      </c>
      <c r="F1339" s="282">
        <v>47645</v>
      </c>
      <c r="G1339" s="283" t="s">
        <v>1614</v>
      </c>
      <c r="H1339" s="283">
        <v>160</v>
      </c>
      <c r="I1339" s="284">
        <v>1060.5</v>
      </c>
      <c r="J1339" s="284">
        <v>169679.78</v>
      </c>
      <c r="K1339" s="283" t="s">
        <v>103</v>
      </c>
      <c r="L1339" s="287">
        <v>4.4000000000000003E-3</v>
      </c>
    </row>
    <row r="1340" spans="1:12" ht="15.75" thickBot="1" x14ac:dyDescent="0.3">
      <c r="A1340" s="286" t="s">
        <v>127</v>
      </c>
      <c r="B1340" s="281" t="s">
        <v>253</v>
      </c>
      <c r="C1340" s="281" t="s">
        <v>279</v>
      </c>
      <c r="D1340" s="138" t="s">
        <v>861</v>
      </c>
      <c r="E1340" s="281" t="s">
        <v>864</v>
      </c>
      <c r="F1340" s="282">
        <v>45762</v>
      </c>
      <c r="G1340" s="283" t="s">
        <v>103</v>
      </c>
      <c r="H1340" s="283">
        <v>744</v>
      </c>
      <c r="I1340" s="284">
        <v>453.15</v>
      </c>
      <c r="J1340" s="284">
        <v>337147.28</v>
      </c>
      <c r="K1340" s="283" t="s">
        <v>103</v>
      </c>
      <c r="L1340" s="287">
        <v>1.6999999999999999E-3</v>
      </c>
    </row>
    <row r="1341" spans="1:12" ht="15.75" thickBot="1" x14ac:dyDescent="0.3">
      <c r="A1341" s="286" t="s">
        <v>127</v>
      </c>
      <c r="B1341" s="281" t="s">
        <v>253</v>
      </c>
      <c r="C1341" s="281" t="s">
        <v>351</v>
      </c>
      <c r="D1341" s="138" t="s">
        <v>254</v>
      </c>
      <c r="E1341" s="281" t="s">
        <v>536</v>
      </c>
      <c r="F1341" s="282">
        <v>48168</v>
      </c>
      <c r="G1341" s="283" t="s">
        <v>1796</v>
      </c>
      <c r="H1341" s="283">
        <v>41</v>
      </c>
      <c r="I1341" s="284">
        <v>1081.78</v>
      </c>
      <c r="J1341" s="284">
        <v>44352.959999999999</v>
      </c>
      <c r="K1341" s="283" t="s">
        <v>103</v>
      </c>
      <c r="L1341" s="287">
        <v>1.1999999999999999E-3</v>
      </c>
    </row>
    <row r="1342" spans="1:12" ht="15.75" thickBot="1" x14ac:dyDescent="0.3">
      <c r="A1342" s="286" t="s">
        <v>127</v>
      </c>
      <c r="B1342" s="281" t="s">
        <v>389</v>
      </c>
      <c r="C1342" s="281" t="s">
        <v>279</v>
      </c>
      <c r="D1342" s="138" t="s">
        <v>390</v>
      </c>
      <c r="E1342" s="281" t="s">
        <v>1090</v>
      </c>
      <c r="F1342" s="282">
        <v>45856</v>
      </c>
      <c r="G1342" s="283" t="s">
        <v>1616</v>
      </c>
      <c r="H1342" s="285">
        <v>6297</v>
      </c>
      <c r="I1342" s="284">
        <v>1034.32</v>
      </c>
      <c r="J1342" s="284">
        <v>6513103.1900000004</v>
      </c>
      <c r="K1342" s="283" t="s">
        <v>103</v>
      </c>
      <c r="L1342" s="287">
        <v>3.2599999999999997E-2</v>
      </c>
    </row>
    <row r="1343" spans="1:12" ht="15.75" thickBot="1" x14ac:dyDescent="0.3">
      <c r="A1343" s="286" t="s">
        <v>127</v>
      </c>
      <c r="B1343" s="281" t="s">
        <v>389</v>
      </c>
      <c r="C1343" s="281" t="s">
        <v>351</v>
      </c>
      <c r="D1343" s="138" t="s">
        <v>390</v>
      </c>
      <c r="E1343" s="281" t="s">
        <v>752</v>
      </c>
      <c r="F1343" s="282">
        <v>45856</v>
      </c>
      <c r="G1343" s="283" t="s">
        <v>1616</v>
      </c>
      <c r="H1343" s="283">
        <v>470</v>
      </c>
      <c r="I1343" s="284">
        <v>1034.32</v>
      </c>
      <c r="J1343" s="284">
        <v>486129.67</v>
      </c>
      <c r="K1343" s="283" t="s">
        <v>103</v>
      </c>
      <c r="L1343" s="287">
        <v>1.2699999999999999E-2</v>
      </c>
    </row>
    <row r="1344" spans="1:12" ht="15.75" thickBot="1" x14ac:dyDescent="0.3">
      <c r="A1344" s="286" t="s">
        <v>127</v>
      </c>
      <c r="B1344" s="281" t="s">
        <v>1022</v>
      </c>
      <c r="C1344" s="281" t="s">
        <v>351</v>
      </c>
      <c r="D1344" s="138" t="s">
        <v>1023</v>
      </c>
      <c r="E1344" s="281" t="s">
        <v>995</v>
      </c>
      <c r="F1344" s="282">
        <v>47373</v>
      </c>
      <c r="G1344" s="283" t="s">
        <v>103</v>
      </c>
      <c r="H1344" s="283">
        <v>140</v>
      </c>
      <c r="I1344" s="284">
        <v>1000.84</v>
      </c>
      <c r="J1344" s="284">
        <v>140117.71</v>
      </c>
      <c r="K1344" s="283" t="s">
        <v>103</v>
      </c>
      <c r="L1344" s="287">
        <v>3.7000000000000002E-3</v>
      </c>
    </row>
    <row r="1345" spans="1:12" ht="15.75" thickBot="1" x14ac:dyDescent="0.3">
      <c r="A1345" s="286" t="s">
        <v>127</v>
      </c>
      <c r="B1345" s="281" t="s">
        <v>236</v>
      </c>
      <c r="C1345" s="281" t="s">
        <v>279</v>
      </c>
      <c r="D1345" s="138" t="s">
        <v>1004</v>
      </c>
      <c r="E1345" s="281" t="s">
        <v>1404</v>
      </c>
      <c r="F1345" s="282">
        <v>47011</v>
      </c>
      <c r="G1345" s="283" t="s">
        <v>103</v>
      </c>
      <c r="H1345" s="285">
        <v>1169</v>
      </c>
      <c r="I1345" s="284">
        <v>845.63</v>
      </c>
      <c r="J1345" s="284">
        <v>988544.36</v>
      </c>
      <c r="K1345" s="283" t="s">
        <v>103</v>
      </c>
      <c r="L1345" s="287">
        <v>4.8999999999999998E-3</v>
      </c>
    </row>
    <row r="1346" spans="1:12" ht="15.75" thickBot="1" x14ac:dyDescent="0.3">
      <c r="A1346" s="286" t="s">
        <v>127</v>
      </c>
      <c r="B1346" s="281" t="s">
        <v>236</v>
      </c>
      <c r="C1346" s="281" t="s">
        <v>351</v>
      </c>
      <c r="D1346" s="138" t="s">
        <v>1004</v>
      </c>
      <c r="E1346" s="281" t="s">
        <v>1405</v>
      </c>
      <c r="F1346" s="282">
        <v>47011</v>
      </c>
      <c r="G1346" s="283" t="s">
        <v>103</v>
      </c>
      <c r="H1346" s="283">
        <v>222</v>
      </c>
      <c r="I1346" s="284">
        <v>845.63</v>
      </c>
      <c r="J1346" s="284">
        <v>187730.41</v>
      </c>
      <c r="K1346" s="283" t="s">
        <v>103</v>
      </c>
      <c r="L1346" s="287">
        <v>4.8999999999999998E-3</v>
      </c>
    </row>
    <row r="1347" spans="1:12" ht="15.75" thickBot="1" x14ac:dyDescent="0.3">
      <c r="A1347" s="286" t="s">
        <v>127</v>
      </c>
      <c r="B1347" s="281" t="s">
        <v>203</v>
      </c>
      <c r="C1347" s="281" t="s">
        <v>279</v>
      </c>
      <c r="D1347" s="138" t="s">
        <v>397</v>
      </c>
      <c r="E1347" s="281" t="s">
        <v>589</v>
      </c>
      <c r="F1347" s="282">
        <v>46254</v>
      </c>
      <c r="G1347" s="283" t="s">
        <v>1847</v>
      </c>
      <c r="H1347" s="285">
        <v>1340</v>
      </c>
      <c r="I1347" s="284">
        <v>672.74</v>
      </c>
      <c r="J1347" s="284">
        <v>901473.06</v>
      </c>
      <c r="K1347" s="283" t="s">
        <v>103</v>
      </c>
      <c r="L1347" s="287">
        <v>4.4999999999999997E-3</v>
      </c>
    </row>
    <row r="1348" spans="1:12" ht="15.75" thickBot="1" x14ac:dyDescent="0.3">
      <c r="A1348" s="286" t="s">
        <v>127</v>
      </c>
      <c r="B1348" s="281" t="s">
        <v>203</v>
      </c>
      <c r="C1348" s="281" t="s">
        <v>351</v>
      </c>
      <c r="D1348" s="138" t="s">
        <v>205</v>
      </c>
      <c r="E1348" s="281" t="s">
        <v>591</v>
      </c>
      <c r="F1348" s="282">
        <v>48014</v>
      </c>
      <c r="G1348" s="283" t="s">
        <v>1673</v>
      </c>
      <c r="H1348" s="283">
        <v>84</v>
      </c>
      <c r="I1348" s="284">
        <v>993.36</v>
      </c>
      <c r="J1348" s="284">
        <v>83441.83</v>
      </c>
      <c r="K1348" s="283" t="s">
        <v>103</v>
      </c>
      <c r="L1348" s="287">
        <v>2.2000000000000001E-3</v>
      </c>
    </row>
    <row r="1349" spans="1:12" ht="15.75" thickBot="1" x14ac:dyDescent="0.3">
      <c r="A1349" s="286" t="s">
        <v>127</v>
      </c>
      <c r="B1349" s="281" t="s">
        <v>203</v>
      </c>
      <c r="C1349" s="281" t="s">
        <v>351</v>
      </c>
      <c r="D1349" s="138" t="s">
        <v>206</v>
      </c>
      <c r="E1349" s="281" t="s">
        <v>592</v>
      </c>
      <c r="F1349" s="282">
        <v>47284</v>
      </c>
      <c r="G1349" s="283" t="s">
        <v>1532</v>
      </c>
      <c r="H1349" s="283">
        <v>35</v>
      </c>
      <c r="I1349" s="284">
        <v>1003.5</v>
      </c>
      <c r="J1349" s="284">
        <v>35122.36</v>
      </c>
      <c r="K1349" s="283" t="s">
        <v>103</v>
      </c>
      <c r="L1349" s="287">
        <v>8.9999999999999998E-4</v>
      </c>
    </row>
    <row r="1350" spans="1:12" ht="15.75" thickBot="1" x14ac:dyDescent="0.3">
      <c r="A1350" s="286" t="s">
        <v>127</v>
      </c>
      <c r="B1350" s="281" t="s">
        <v>347</v>
      </c>
      <c r="C1350" s="281" t="s">
        <v>351</v>
      </c>
      <c r="D1350" s="138" t="s">
        <v>891</v>
      </c>
      <c r="E1350" s="281" t="s">
        <v>1406</v>
      </c>
      <c r="F1350" s="282">
        <v>47234</v>
      </c>
      <c r="G1350" s="283" t="s">
        <v>103</v>
      </c>
      <c r="H1350" s="283">
        <v>277</v>
      </c>
      <c r="I1350" s="284">
        <v>1077.18</v>
      </c>
      <c r="J1350" s="284">
        <v>298377.89</v>
      </c>
      <c r="K1350" s="283" t="s">
        <v>103</v>
      </c>
      <c r="L1350" s="287">
        <v>7.7999999999999996E-3</v>
      </c>
    </row>
    <row r="1351" spans="1:12" ht="15.75" thickBot="1" x14ac:dyDescent="0.3">
      <c r="A1351" s="286" t="s">
        <v>127</v>
      </c>
      <c r="B1351" s="281" t="s">
        <v>388</v>
      </c>
      <c r="C1351" s="281" t="s">
        <v>351</v>
      </c>
      <c r="D1351" s="138" t="s">
        <v>1241</v>
      </c>
      <c r="E1351" s="281" t="s">
        <v>165</v>
      </c>
      <c r="F1351" s="282">
        <v>47123</v>
      </c>
      <c r="G1351" s="283" t="s">
        <v>103</v>
      </c>
      <c r="H1351" s="283">
        <v>61</v>
      </c>
      <c r="I1351" s="284">
        <v>410.03</v>
      </c>
      <c r="J1351" s="284">
        <v>25011.75</v>
      </c>
      <c r="K1351" s="283" t="s">
        <v>103</v>
      </c>
      <c r="L1351" s="287">
        <v>6.9999999999999999E-4</v>
      </c>
    </row>
    <row r="1352" spans="1:12" ht="15.75" thickBot="1" x14ac:dyDescent="0.3">
      <c r="A1352" s="286" t="s">
        <v>127</v>
      </c>
      <c r="B1352" s="281" t="s">
        <v>388</v>
      </c>
      <c r="C1352" s="281" t="s">
        <v>351</v>
      </c>
      <c r="D1352" s="138" t="s">
        <v>1242</v>
      </c>
      <c r="E1352" s="281" t="s">
        <v>165</v>
      </c>
      <c r="F1352" s="282">
        <v>52967</v>
      </c>
      <c r="G1352" s="283" t="s">
        <v>103</v>
      </c>
      <c r="H1352" s="283">
        <v>91</v>
      </c>
      <c r="I1352" s="284">
        <v>51.67</v>
      </c>
      <c r="J1352" s="284">
        <v>4701.58</v>
      </c>
      <c r="K1352" s="283" t="s">
        <v>103</v>
      </c>
      <c r="L1352" s="287">
        <v>1E-4</v>
      </c>
    </row>
    <row r="1353" spans="1:12" ht="15.75" thickBot="1" x14ac:dyDescent="0.3">
      <c r="A1353" s="286" t="s">
        <v>127</v>
      </c>
      <c r="B1353" s="281" t="s">
        <v>719</v>
      </c>
      <c r="C1353" s="281" t="s">
        <v>351</v>
      </c>
      <c r="D1353" s="138" t="s">
        <v>720</v>
      </c>
      <c r="E1353" s="281" t="s">
        <v>604</v>
      </c>
      <c r="F1353" s="282">
        <v>46959</v>
      </c>
      <c r="G1353" s="283" t="s">
        <v>1620</v>
      </c>
      <c r="H1353" s="283">
        <v>120</v>
      </c>
      <c r="I1353" s="284">
        <v>864.49</v>
      </c>
      <c r="J1353" s="284">
        <v>103738.67</v>
      </c>
      <c r="K1353" s="283" t="s">
        <v>103</v>
      </c>
      <c r="L1353" s="287">
        <v>2.7000000000000001E-3</v>
      </c>
    </row>
    <row r="1354" spans="1:12" ht="15.75" thickBot="1" x14ac:dyDescent="0.3">
      <c r="A1354" s="286" t="s">
        <v>127</v>
      </c>
      <c r="B1354" s="281" t="s">
        <v>37</v>
      </c>
      <c r="C1354" s="281" t="s">
        <v>351</v>
      </c>
      <c r="D1354" s="138" t="s">
        <v>255</v>
      </c>
      <c r="E1354" s="281" t="s">
        <v>600</v>
      </c>
      <c r="F1354" s="282">
        <v>47065</v>
      </c>
      <c r="G1354" s="283" t="s">
        <v>1621</v>
      </c>
      <c r="H1354" s="283">
        <v>69</v>
      </c>
      <c r="I1354" s="284">
        <v>1076.76</v>
      </c>
      <c r="J1354" s="284">
        <v>74296.25</v>
      </c>
      <c r="K1354" s="283" t="s">
        <v>103</v>
      </c>
      <c r="L1354" s="287">
        <v>1.9E-3</v>
      </c>
    </row>
    <row r="1355" spans="1:12" ht="15.75" thickBot="1" x14ac:dyDescent="0.3">
      <c r="A1355" s="286" t="s">
        <v>127</v>
      </c>
      <c r="B1355" s="281" t="s">
        <v>289</v>
      </c>
      <c r="C1355" s="281" t="s">
        <v>279</v>
      </c>
      <c r="D1355" s="138" t="s">
        <v>494</v>
      </c>
      <c r="E1355" s="281" t="s">
        <v>1480</v>
      </c>
      <c r="F1355" s="282">
        <v>47472</v>
      </c>
      <c r="G1355" s="283" t="s">
        <v>1848</v>
      </c>
      <c r="H1355" s="283">
        <v>203</v>
      </c>
      <c r="I1355" s="284">
        <v>959.65</v>
      </c>
      <c r="J1355" s="284">
        <v>194808.47</v>
      </c>
      <c r="K1355" s="283" t="s">
        <v>103</v>
      </c>
      <c r="L1355" s="287">
        <v>1E-3</v>
      </c>
    </row>
    <row r="1356" spans="1:12" ht="15.75" thickBot="1" x14ac:dyDescent="0.3">
      <c r="A1356" s="286" t="s">
        <v>127</v>
      </c>
      <c r="B1356" s="281" t="s">
        <v>289</v>
      </c>
      <c r="C1356" s="281" t="s">
        <v>351</v>
      </c>
      <c r="D1356" s="138" t="s">
        <v>294</v>
      </c>
      <c r="E1356" s="281" t="s">
        <v>608</v>
      </c>
      <c r="F1356" s="282">
        <v>47863</v>
      </c>
      <c r="G1356" s="283" t="s">
        <v>1849</v>
      </c>
      <c r="H1356" s="283">
        <v>187</v>
      </c>
      <c r="I1356" s="284">
        <v>957.07</v>
      </c>
      <c r="J1356" s="284">
        <v>178972.95</v>
      </c>
      <c r="K1356" s="283" t="s">
        <v>103</v>
      </c>
      <c r="L1356" s="287">
        <v>4.7000000000000002E-3</v>
      </c>
    </row>
    <row r="1357" spans="1:12" ht="15.75" thickBot="1" x14ac:dyDescent="0.3">
      <c r="A1357" s="286" t="s">
        <v>127</v>
      </c>
      <c r="B1357" s="281" t="s">
        <v>289</v>
      </c>
      <c r="C1357" s="281" t="s">
        <v>351</v>
      </c>
      <c r="D1357" s="138" t="s">
        <v>494</v>
      </c>
      <c r="E1357" s="281" t="s">
        <v>609</v>
      </c>
      <c r="F1357" s="282">
        <v>47472</v>
      </c>
      <c r="G1357" s="283" t="s">
        <v>1848</v>
      </c>
      <c r="H1357" s="283">
        <v>83</v>
      </c>
      <c r="I1357" s="284">
        <v>959.65</v>
      </c>
      <c r="J1357" s="284">
        <v>79650.75</v>
      </c>
      <c r="K1357" s="283" t="s">
        <v>103</v>
      </c>
      <c r="L1357" s="287">
        <v>2.0999999999999999E-3</v>
      </c>
    </row>
    <row r="1358" spans="1:12" ht="15.75" thickBot="1" x14ac:dyDescent="0.3">
      <c r="A1358" s="286" t="s">
        <v>127</v>
      </c>
      <c r="B1358" s="281" t="s">
        <v>207</v>
      </c>
      <c r="C1358" s="281" t="s">
        <v>351</v>
      </c>
      <c r="D1358" s="138" t="s">
        <v>185</v>
      </c>
      <c r="E1358" s="281" t="s">
        <v>881</v>
      </c>
      <c r="F1358" s="282">
        <v>46893</v>
      </c>
      <c r="G1358" s="283" t="s">
        <v>1850</v>
      </c>
      <c r="H1358" s="283">
        <v>184</v>
      </c>
      <c r="I1358" s="284">
        <v>1065.0899999999999</v>
      </c>
      <c r="J1358" s="284">
        <v>195975.79</v>
      </c>
      <c r="K1358" s="283" t="s">
        <v>103</v>
      </c>
      <c r="L1358" s="287">
        <v>5.1000000000000004E-3</v>
      </c>
    </row>
    <row r="1359" spans="1:12" ht="15.75" thickBot="1" x14ac:dyDescent="0.3">
      <c r="A1359" s="286" t="s">
        <v>127</v>
      </c>
      <c r="B1359" s="281" t="s">
        <v>207</v>
      </c>
      <c r="C1359" s="281" t="s">
        <v>351</v>
      </c>
      <c r="D1359" s="138" t="s">
        <v>933</v>
      </c>
      <c r="E1359" s="281" t="s">
        <v>593</v>
      </c>
      <c r="F1359" s="282">
        <v>47289</v>
      </c>
      <c r="G1359" s="283" t="s">
        <v>1577</v>
      </c>
      <c r="H1359" s="283">
        <v>185</v>
      </c>
      <c r="I1359" s="284">
        <v>1033.1099999999999</v>
      </c>
      <c r="J1359" s="284">
        <v>191124.99</v>
      </c>
      <c r="K1359" s="283" t="s">
        <v>103</v>
      </c>
      <c r="L1359" s="287">
        <v>5.0000000000000001E-3</v>
      </c>
    </row>
    <row r="1360" spans="1:12" ht="15.75" thickBot="1" x14ac:dyDescent="0.3">
      <c r="A1360" s="286" t="s">
        <v>127</v>
      </c>
      <c r="B1360" s="281" t="s">
        <v>229</v>
      </c>
      <c r="C1360" s="281" t="s">
        <v>279</v>
      </c>
      <c r="D1360" s="138" t="s">
        <v>210</v>
      </c>
      <c r="E1360" s="281" t="s">
        <v>753</v>
      </c>
      <c r="F1360" s="282">
        <v>45802</v>
      </c>
      <c r="G1360" s="283" t="s">
        <v>1851</v>
      </c>
      <c r="H1360" s="283">
        <v>507</v>
      </c>
      <c r="I1360" s="284">
        <v>352.64</v>
      </c>
      <c r="J1360" s="284">
        <v>178789.92</v>
      </c>
      <c r="K1360" s="283" t="s">
        <v>103</v>
      </c>
      <c r="L1360" s="287">
        <v>8.9999999999999998E-4</v>
      </c>
    </row>
    <row r="1361" spans="1:12" ht="15.75" thickBot="1" x14ac:dyDescent="0.3">
      <c r="A1361" s="286" t="s">
        <v>127</v>
      </c>
      <c r="B1361" s="281" t="s">
        <v>229</v>
      </c>
      <c r="C1361" s="281" t="s">
        <v>279</v>
      </c>
      <c r="D1361" s="138" t="s">
        <v>320</v>
      </c>
      <c r="E1361" s="281" t="s">
        <v>1409</v>
      </c>
      <c r="F1361" s="282">
        <v>46506</v>
      </c>
      <c r="G1361" s="283" t="s">
        <v>1625</v>
      </c>
      <c r="H1361" s="283">
        <v>95</v>
      </c>
      <c r="I1361" s="284">
        <v>1075.05</v>
      </c>
      <c r="J1361" s="284">
        <v>102129.44</v>
      </c>
      <c r="K1361" s="283" t="s">
        <v>103</v>
      </c>
      <c r="L1361" s="287">
        <v>5.0000000000000001E-4</v>
      </c>
    </row>
    <row r="1362" spans="1:12" ht="15.75" thickBot="1" x14ac:dyDescent="0.3">
      <c r="A1362" s="286" t="s">
        <v>127</v>
      </c>
      <c r="B1362" s="281" t="s">
        <v>229</v>
      </c>
      <c r="C1362" s="281" t="s">
        <v>351</v>
      </c>
      <c r="D1362" s="138" t="s">
        <v>320</v>
      </c>
      <c r="E1362" s="281" t="s">
        <v>614</v>
      </c>
      <c r="F1362" s="282">
        <v>46506</v>
      </c>
      <c r="G1362" s="283" t="s">
        <v>1625</v>
      </c>
      <c r="H1362" s="283">
        <v>152</v>
      </c>
      <c r="I1362" s="284">
        <v>1075.05</v>
      </c>
      <c r="J1362" s="284">
        <v>163407.10999999999</v>
      </c>
      <c r="K1362" s="283" t="s">
        <v>103</v>
      </c>
      <c r="L1362" s="287">
        <v>4.3E-3</v>
      </c>
    </row>
    <row r="1363" spans="1:12" ht="15.75" thickBot="1" x14ac:dyDescent="0.3">
      <c r="A1363" s="286" t="s">
        <v>127</v>
      </c>
      <c r="B1363" s="281" t="s">
        <v>229</v>
      </c>
      <c r="C1363" s="281" t="s">
        <v>351</v>
      </c>
      <c r="D1363" s="138" t="s">
        <v>210</v>
      </c>
      <c r="E1363" s="281" t="s">
        <v>615</v>
      </c>
      <c r="F1363" s="282">
        <v>45802</v>
      </c>
      <c r="G1363" s="283" t="s">
        <v>1851</v>
      </c>
      <c r="H1363" s="283">
        <v>29</v>
      </c>
      <c r="I1363" s="284">
        <v>352.64</v>
      </c>
      <c r="J1363" s="284">
        <v>10226.64</v>
      </c>
      <c r="K1363" s="283" t="s">
        <v>103</v>
      </c>
      <c r="L1363" s="287">
        <v>2.9999999999999997E-4</v>
      </c>
    </row>
    <row r="1364" spans="1:12" ht="15.75" thickBot="1" x14ac:dyDescent="0.3">
      <c r="A1364" s="286" t="s">
        <v>127</v>
      </c>
      <c r="B1364" s="281" t="s">
        <v>8</v>
      </c>
      <c r="C1364" s="281" t="s">
        <v>351</v>
      </c>
      <c r="D1364" s="138" t="s">
        <v>137</v>
      </c>
      <c r="E1364" s="281" t="s">
        <v>608</v>
      </c>
      <c r="F1364" s="282">
        <v>46371</v>
      </c>
      <c r="G1364" s="283" t="s">
        <v>1852</v>
      </c>
      <c r="H1364" s="283">
        <v>187</v>
      </c>
      <c r="I1364" s="284">
        <v>707.1</v>
      </c>
      <c r="J1364" s="284">
        <v>132228.07</v>
      </c>
      <c r="K1364" s="283" t="s">
        <v>103</v>
      </c>
      <c r="L1364" s="287">
        <v>3.5000000000000001E-3</v>
      </c>
    </row>
    <row r="1365" spans="1:12" ht="15.75" thickBot="1" x14ac:dyDescent="0.3">
      <c r="A1365" s="286" t="s">
        <v>127</v>
      </c>
      <c r="B1365" s="281" t="s">
        <v>230</v>
      </c>
      <c r="C1365" s="281" t="s">
        <v>279</v>
      </c>
      <c r="D1365" s="138" t="s">
        <v>220</v>
      </c>
      <c r="E1365" s="281" t="s">
        <v>1283</v>
      </c>
      <c r="F1365" s="282">
        <v>48080</v>
      </c>
      <c r="G1365" s="283" t="s">
        <v>1853</v>
      </c>
      <c r="H1365" s="283">
        <v>130</v>
      </c>
      <c r="I1365" s="284">
        <v>1050.1600000000001</v>
      </c>
      <c r="J1365" s="284">
        <v>136520.82</v>
      </c>
      <c r="K1365" s="283" t="s">
        <v>103</v>
      </c>
      <c r="L1365" s="287">
        <v>6.9999999999999999E-4</v>
      </c>
    </row>
    <row r="1366" spans="1:12" ht="15.75" thickBot="1" x14ac:dyDescent="0.3">
      <c r="A1366" s="286" t="s">
        <v>127</v>
      </c>
      <c r="B1366" s="281" t="s">
        <v>230</v>
      </c>
      <c r="C1366" s="281" t="s">
        <v>351</v>
      </c>
      <c r="D1366" s="138" t="s">
        <v>220</v>
      </c>
      <c r="E1366" s="281" t="s">
        <v>1854</v>
      </c>
      <c r="F1366" s="282">
        <v>48080</v>
      </c>
      <c r="G1366" s="283" t="s">
        <v>1853</v>
      </c>
      <c r="H1366" s="283">
        <v>225</v>
      </c>
      <c r="I1366" s="284">
        <v>1050.1600000000001</v>
      </c>
      <c r="J1366" s="284">
        <v>236286.04</v>
      </c>
      <c r="K1366" s="283" t="s">
        <v>103</v>
      </c>
      <c r="L1366" s="287">
        <v>6.1999999999999998E-3</v>
      </c>
    </row>
    <row r="1367" spans="1:12" ht="15.75" thickBot="1" x14ac:dyDescent="0.3">
      <c r="A1367" s="286" t="s">
        <v>127</v>
      </c>
      <c r="B1367" s="281" t="s">
        <v>415</v>
      </c>
      <c r="C1367" s="281" t="s">
        <v>351</v>
      </c>
      <c r="D1367" s="138" t="s">
        <v>342</v>
      </c>
      <c r="E1367" s="281" t="s">
        <v>623</v>
      </c>
      <c r="F1367" s="282">
        <v>46541</v>
      </c>
      <c r="G1367" s="283" t="s">
        <v>1855</v>
      </c>
      <c r="H1367" s="283">
        <v>305</v>
      </c>
      <c r="I1367" s="284">
        <v>763.66</v>
      </c>
      <c r="J1367" s="284">
        <v>232914.89</v>
      </c>
      <c r="K1367" s="283" t="s">
        <v>103</v>
      </c>
      <c r="L1367" s="287">
        <v>6.1000000000000004E-3</v>
      </c>
    </row>
    <row r="1368" spans="1:12" ht="15.75" thickBot="1" x14ac:dyDescent="0.3">
      <c r="A1368" s="286" t="s">
        <v>127</v>
      </c>
      <c r="B1368" s="281" t="s">
        <v>491</v>
      </c>
      <c r="C1368" s="281" t="s">
        <v>351</v>
      </c>
      <c r="D1368" s="138" t="s">
        <v>723</v>
      </c>
      <c r="E1368" s="281" t="s">
        <v>651</v>
      </c>
      <c r="F1368" s="282">
        <v>46614</v>
      </c>
      <c r="G1368" s="283" t="s">
        <v>1538</v>
      </c>
      <c r="H1368" s="283">
        <v>112</v>
      </c>
      <c r="I1368" s="284">
        <v>1042.49</v>
      </c>
      <c r="J1368" s="284">
        <v>116759.07</v>
      </c>
      <c r="K1368" s="283" t="s">
        <v>103</v>
      </c>
      <c r="L1368" s="287">
        <v>3.0999999999999999E-3</v>
      </c>
    </row>
    <row r="1369" spans="1:12" ht="15.75" thickBot="1" x14ac:dyDescent="0.3">
      <c r="A1369" s="286" t="s">
        <v>127</v>
      </c>
      <c r="B1369" s="281" t="s">
        <v>483</v>
      </c>
      <c r="C1369" s="281" t="s">
        <v>351</v>
      </c>
      <c r="D1369" s="138" t="s">
        <v>484</v>
      </c>
      <c r="E1369" s="281" t="s">
        <v>754</v>
      </c>
      <c r="F1369" s="282">
        <v>46716</v>
      </c>
      <c r="G1369" s="283" t="s">
        <v>1856</v>
      </c>
      <c r="H1369" s="283">
        <v>199</v>
      </c>
      <c r="I1369" s="284">
        <v>849.35</v>
      </c>
      <c r="J1369" s="284">
        <v>169021.07</v>
      </c>
      <c r="K1369" s="283" t="s">
        <v>103</v>
      </c>
      <c r="L1369" s="287">
        <v>4.4000000000000003E-3</v>
      </c>
    </row>
    <row r="1370" spans="1:12" ht="15.75" thickBot="1" x14ac:dyDescent="0.3">
      <c r="A1370" s="286" t="s">
        <v>127</v>
      </c>
      <c r="B1370" s="281" t="s">
        <v>45</v>
      </c>
      <c r="C1370" s="281" t="s">
        <v>279</v>
      </c>
      <c r="D1370" s="138" t="s">
        <v>424</v>
      </c>
      <c r="E1370" s="281" t="s">
        <v>1481</v>
      </c>
      <c r="F1370" s="282">
        <v>47192</v>
      </c>
      <c r="G1370" s="283" t="s">
        <v>1509</v>
      </c>
      <c r="H1370" s="283">
        <v>416</v>
      </c>
      <c r="I1370" s="284">
        <v>797.24</v>
      </c>
      <c r="J1370" s="284">
        <v>331649.91999999998</v>
      </c>
      <c r="K1370" s="283" t="s">
        <v>103</v>
      </c>
      <c r="L1370" s="287">
        <v>1.6999999999999999E-3</v>
      </c>
    </row>
    <row r="1371" spans="1:12" ht="15.75" thickBot="1" x14ac:dyDescent="0.3">
      <c r="A1371" s="286" t="s">
        <v>127</v>
      </c>
      <c r="B1371" s="281" t="s">
        <v>737</v>
      </c>
      <c r="C1371" s="281" t="s">
        <v>351</v>
      </c>
      <c r="D1371" s="138" t="s">
        <v>1029</v>
      </c>
      <c r="E1371" s="281" t="s">
        <v>643</v>
      </c>
      <c r="F1371" s="282">
        <v>46924</v>
      </c>
      <c r="G1371" s="283" t="s">
        <v>1629</v>
      </c>
      <c r="H1371" s="283">
        <v>159</v>
      </c>
      <c r="I1371" s="284">
        <v>1047.03</v>
      </c>
      <c r="J1371" s="284">
        <v>166477.01</v>
      </c>
      <c r="K1371" s="283" t="s">
        <v>103</v>
      </c>
      <c r="L1371" s="287">
        <v>4.4000000000000003E-3</v>
      </c>
    </row>
    <row r="1372" spans="1:12" ht="15.75" thickBot="1" x14ac:dyDescent="0.3">
      <c r="A1372" s="286" t="s">
        <v>127</v>
      </c>
      <c r="B1372" s="281" t="s">
        <v>1243</v>
      </c>
      <c r="C1372" s="281" t="s">
        <v>351</v>
      </c>
      <c r="D1372" s="138" t="s">
        <v>991</v>
      </c>
      <c r="E1372" s="281" t="s">
        <v>165</v>
      </c>
      <c r="F1372" s="282">
        <v>46482</v>
      </c>
      <c r="G1372" s="283" t="s">
        <v>103</v>
      </c>
      <c r="H1372" s="283">
        <v>140</v>
      </c>
      <c r="I1372" s="284">
        <v>958.58</v>
      </c>
      <c r="J1372" s="284">
        <v>134201.01999999999</v>
      </c>
      <c r="K1372" s="283" t="s">
        <v>103</v>
      </c>
      <c r="L1372" s="287">
        <v>3.5000000000000001E-3</v>
      </c>
    </row>
    <row r="1373" spans="1:12" ht="15.75" thickBot="1" x14ac:dyDescent="0.3">
      <c r="A1373" s="286" t="s">
        <v>127</v>
      </c>
      <c r="B1373" s="281" t="s">
        <v>498</v>
      </c>
      <c r="C1373" s="281" t="s">
        <v>351</v>
      </c>
      <c r="D1373" s="138" t="s">
        <v>499</v>
      </c>
      <c r="E1373" s="281" t="s">
        <v>643</v>
      </c>
      <c r="F1373" s="282">
        <v>46310</v>
      </c>
      <c r="G1373" s="283" t="s">
        <v>1631</v>
      </c>
      <c r="H1373" s="283">
        <v>159</v>
      </c>
      <c r="I1373" s="284">
        <v>1067.44</v>
      </c>
      <c r="J1373" s="284">
        <v>169722.94</v>
      </c>
      <c r="K1373" s="283" t="s">
        <v>103</v>
      </c>
      <c r="L1373" s="287">
        <v>4.4999999999999997E-3</v>
      </c>
    </row>
    <row r="1374" spans="1:12" ht="15.75" thickBot="1" x14ac:dyDescent="0.3">
      <c r="A1374" s="286" t="s">
        <v>127</v>
      </c>
      <c r="B1374" s="281" t="s">
        <v>1211</v>
      </c>
      <c r="C1374" s="281" t="s">
        <v>279</v>
      </c>
      <c r="D1374" s="138" t="s">
        <v>12</v>
      </c>
      <c r="E1374" s="281" t="s">
        <v>165</v>
      </c>
      <c r="F1374" s="282">
        <v>48531</v>
      </c>
      <c r="G1374" s="283" t="s">
        <v>103</v>
      </c>
      <c r="H1374" s="285">
        <v>4887</v>
      </c>
      <c r="I1374" s="284">
        <v>60.95</v>
      </c>
      <c r="J1374" s="284">
        <v>297878.89</v>
      </c>
      <c r="K1374" s="283" t="s">
        <v>103</v>
      </c>
      <c r="L1374" s="287">
        <v>1.5E-3</v>
      </c>
    </row>
    <row r="1375" spans="1:12" ht="15.75" thickBot="1" x14ac:dyDescent="0.3">
      <c r="A1375" s="286" t="s">
        <v>127</v>
      </c>
      <c r="B1375" s="281" t="s">
        <v>1211</v>
      </c>
      <c r="C1375" s="281" t="s">
        <v>279</v>
      </c>
      <c r="D1375" s="138" t="s">
        <v>1088</v>
      </c>
      <c r="E1375" s="281" t="s">
        <v>165</v>
      </c>
      <c r="F1375" s="282">
        <v>46630</v>
      </c>
      <c r="G1375" s="283" t="s">
        <v>103</v>
      </c>
      <c r="H1375" s="285">
        <v>32414</v>
      </c>
      <c r="I1375" s="284">
        <v>9.1</v>
      </c>
      <c r="J1375" s="284">
        <v>294967.40000000002</v>
      </c>
      <c r="K1375" s="283" t="s">
        <v>103</v>
      </c>
      <c r="L1375" s="287">
        <v>1.5E-3</v>
      </c>
    </row>
    <row r="1376" spans="1:12" ht="15.75" thickBot="1" x14ac:dyDescent="0.3">
      <c r="A1376" s="286" t="s">
        <v>127</v>
      </c>
      <c r="B1376" s="281" t="s">
        <v>1211</v>
      </c>
      <c r="C1376" s="281" t="s">
        <v>279</v>
      </c>
      <c r="D1376" s="138" t="s">
        <v>209</v>
      </c>
      <c r="E1376" s="281" t="s">
        <v>165</v>
      </c>
      <c r="F1376" s="282">
        <v>48531</v>
      </c>
      <c r="G1376" s="283" t="s">
        <v>103</v>
      </c>
      <c r="H1376" s="285">
        <v>4412</v>
      </c>
      <c r="I1376" s="284">
        <v>60.95</v>
      </c>
      <c r="J1376" s="284">
        <v>268926.06</v>
      </c>
      <c r="K1376" s="283" t="s">
        <v>103</v>
      </c>
      <c r="L1376" s="287">
        <v>1.2999999999999999E-3</v>
      </c>
    </row>
    <row r="1377" spans="1:12" ht="15.75" thickBot="1" x14ac:dyDescent="0.3">
      <c r="A1377" s="286" t="s">
        <v>127</v>
      </c>
      <c r="B1377" s="281" t="s">
        <v>1211</v>
      </c>
      <c r="C1377" s="281" t="s">
        <v>279</v>
      </c>
      <c r="D1377" s="138" t="s">
        <v>1135</v>
      </c>
      <c r="E1377" s="281" t="s">
        <v>165</v>
      </c>
      <c r="F1377" s="282">
        <v>50357</v>
      </c>
      <c r="G1377" s="283" t="s">
        <v>103</v>
      </c>
      <c r="H1377" s="285">
        <v>2067</v>
      </c>
      <c r="I1377" s="284">
        <v>38.35</v>
      </c>
      <c r="J1377" s="284">
        <v>79262.100000000006</v>
      </c>
      <c r="K1377" s="283" t="s">
        <v>103</v>
      </c>
      <c r="L1377" s="287">
        <v>4.0000000000000002E-4</v>
      </c>
    </row>
    <row r="1378" spans="1:12" ht="15.75" thickBot="1" x14ac:dyDescent="0.3">
      <c r="A1378" s="286" t="s">
        <v>127</v>
      </c>
      <c r="B1378" s="281" t="s">
        <v>1211</v>
      </c>
      <c r="C1378" s="281" t="s">
        <v>279</v>
      </c>
      <c r="D1378" s="138" t="s">
        <v>1089</v>
      </c>
      <c r="E1378" s="281" t="s">
        <v>165</v>
      </c>
      <c r="F1378" s="282">
        <v>50357</v>
      </c>
      <c r="G1378" s="283" t="s">
        <v>103</v>
      </c>
      <c r="H1378" s="285">
        <v>1859</v>
      </c>
      <c r="I1378" s="284">
        <v>36.549999999999997</v>
      </c>
      <c r="J1378" s="284">
        <v>67947.81</v>
      </c>
      <c r="K1378" s="283" t="s">
        <v>103</v>
      </c>
      <c r="L1378" s="287">
        <v>2.9999999999999997E-4</v>
      </c>
    </row>
    <row r="1379" spans="1:12" ht="15.75" thickBot="1" x14ac:dyDescent="0.3">
      <c r="A1379" s="286" t="s">
        <v>127</v>
      </c>
      <c r="B1379" s="281" t="s">
        <v>1211</v>
      </c>
      <c r="C1379" s="281" t="s">
        <v>351</v>
      </c>
      <c r="D1379" s="138" t="s">
        <v>209</v>
      </c>
      <c r="E1379" s="281" t="s">
        <v>165</v>
      </c>
      <c r="F1379" s="282">
        <v>48531</v>
      </c>
      <c r="G1379" s="283" t="s">
        <v>103</v>
      </c>
      <c r="H1379" s="283">
        <v>627</v>
      </c>
      <c r="I1379" s="284">
        <v>60.95</v>
      </c>
      <c r="J1379" s="284">
        <v>38217.730000000003</v>
      </c>
      <c r="K1379" s="283" t="s">
        <v>103</v>
      </c>
      <c r="L1379" s="287">
        <v>1E-3</v>
      </c>
    </row>
    <row r="1380" spans="1:12" ht="15.75" thickBot="1" x14ac:dyDescent="0.3">
      <c r="A1380" s="286" t="s">
        <v>127</v>
      </c>
      <c r="B1380" s="281" t="s">
        <v>1211</v>
      </c>
      <c r="C1380" s="281" t="s">
        <v>351</v>
      </c>
      <c r="D1380" s="138" t="s">
        <v>1088</v>
      </c>
      <c r="E1380" s="281" t="s">
        <v>165</v>
      </c>
      <c r="F1380" s="282">
        <v>46630</v>
      </c>
      <c r="G1380" s="283" t="s">
        <v>103</v>
      </c>
      <c r="H1380" s="285">
        <v>3627</v>
      </c>
      <c r="I1380" s="284">
        <v>9.1</v>
      </c>
      <c r="J1380" s="284">
        <v>33005.699999999997</v>
      </c>
      <c r="K1380" s="283" t="s">
        <v>103</v>
      </c>
      <c r="L1380" s="287">
        <v>8.9999999999999998E-4</v>
      </c>
    </row>
    <row r="1381" spans="1:12" ht="15.75" thickBot="1" x14ac:dyDescent="0.3">
      <c r="A1381" s="286" t="s">
        <v>127</v>
      </c>
      <c r="B1381" s="281" t="s">
        <v>1211</v>
      </c>
      <c r="C1381" s="281" t="s">
        <v>351</v>
      </c>
      <c r="D1381" s="138" t="s">
        <v>12</v>
      </c>
      <c r="E1381" s="281" t="s">
        <v>165</v>
      </c>
      <c r="F1381" s="282">
        <v>48531</v>
      </c>
      <c r="G1381" s="283" t="s">
        <v>103</v>
      </c>
      <c r="H1381" s="283">
        <v>441</v>
      </c>
      <c r="I1381" s="284">
        <v>60.95</v>
      </c>
      <c r="J1381" s="284">
        <v>26880.42</v>
      </c>
      <c r="K1381" s="283" t="s">
        <v>103</v>
      </c>
      <c r="L1381" s="287">
        <v>6.9999999999999999E-4</v>
      </c>
    </row>
    <row r="1382" spans="1:12" ht="15.75" thickBot="1" x14ac:dyDescent="0.3">
      <c r="A1382" s="286" t="s">
        <v>127</v>
      </c>
      <c r="B1382" s="281" t="s">
        <v>1211</v>
      </c>
      <c r="C1382" s="281" t="s">
        <v>351</v>
      </c>
      <c r="D1382" s="138" t="s">
        <v>1089</v>
      </c>
      <c r="E1382" s="281" t="s">
        <v>165</v>
      </c>
      <c r="F1382" s="282">
        <v>50357</v>
      </c>
      <c r="G1382" s="283" t="s">
        <v>103</v>
      </c>
      <c r="H1382" s="283">
        <v>265</v>
      </c>
      <c r="I1382" s="284">
        <v>36.549999999999997</v>
      </c>
      <c r="J1382" s="284">
        <v>9685.94</v>
      </c>
      <c r="K1382" s="283" t="s">
        <v>103</v>
      </c>
      <c r="L1382" s="287">
        <v>2.9999999999999997E-4</v>
      </c>
    </row>
    <row r="1383" spans="1:12" ht="15.75" thickBot="1" x14ac:dyDescent="0.3">
      <c r="A1383" s="286" t="s">
        <v>127</v>
      </c>
      <c r="B1383" s="281" t="s">
        <v>1211</v>
      </c>
      <c r="C1383" s="281" t="s">
        <v>351</v>
      </c>
      <c r="D1383" s="138" t="s">
        <v>1135</v>
      </c>
      <c r="E1383" s="281" t="s">
        <v>165</v>
      </c>
      <c r="F1383" s="282">
        <v>50357</v>
      </c>
      <c r="G1383" s="283" t="s">
        <v>103</v>
      </c>
      <c r="H1383" s="283">
        <v>198</v>
      </c>
      <c r="I1383" s="284">
        <v>38.35</v>
      </c>
      <c r="J1383" s="284">
        <v>7592.6</v>
      </c>
      <c r="K1383" s="283" t="s">
        <v>103</v>
      </c>
      <c r="L1383" s="287">
        <v>2.0000000000000001E-4</v>
      </c>
    </row>
    <row r="1384" spans="1:12" ht="15.75" thickBot="1" x14ac:dyDescent="0.3">
      <c r="A1384" s="286" t="s">
        <v>127</v>
      </c>
      <c r="B1384" s="281" t="s">
        <v>35</v>
      </c>
      <c r="C1384" s="281" t="s">
        <v>351</v>
      </c>
      <c r="D1384" s="138" t="s">
        <v>3</v>
      </c>
      <c r="E1384" s="281" t="s">
        <v>706</v>
      </c>
      <c r="F1384" s="282">
        <v>47196</v>
      </c>
      <c r="G1384" s="283" t="s">
        <v>1621</v>
      </c>
      <c r="H1384" s="283">
        <v>28</v>
      </c>
      <c r="I1384" s="284">
        <v>10425.219999999999</v>
      </c>
      <c r="J1384" s="284">
        <v>291906.07</v>
      </c>
      <c r="K1384" s="283" t="s">
        <v>103</v>
      </c>
      <c r="L1384" s="287">
        <v>7.7000000000000002E-3</v>
      </c>
    </row>
    <row r="1385" spans="1:12" ht="15.75" thickBot="1" x14ac:dyDescent="0.3">
      <c r="A1385" s="286" t="s">
        <v>127</v>
      </c>
      <c r="B1385" s="281" t="s">
        <v>303</v>
      </c>
      <c r="C1385" s="281" t="s">
        <v>351</v>
      </c>
      <c r="D1385" s="138" t="s">
        <v>304</v>
      </c>
      <c r="E1385" s="281" t="s">
        <v>701</v>
      </c>
      <c r="F1385" s="282">
        <v>48014</v>
      </c>
      <c r="G1385" s="283" t="s">
        <v>1857</v>
      </c>
      <c r="H1385" s="283">
        <v>220</v>
      </c>
      <c r="I1385" s="284">
        <v>1079.3599999999999</v>
      </c>
      <c r="J1385" s="284">
        <v>237459.45</v>
      </c>
      <c r="K1385" s="283" t="s">
        <v>103</v>
      </c>
      <c r="L1385" s="287">
        <v>6.1999999999999998E-3</v>
      </c>
    </row>
    <row r="1386" spans="1:12" ht="15.75" thickBot="1" x14ac:dyDescent="0.3">
      <c r="A1386" s="286" t="s">
        <v>127</v>
      </c>
      <c r="B1386" s="281" t="s">
        <v>284</v>
      </c>
      <c r="C1386" s="281" t="s">
        <v>351</v>
      </c>
      <c r="D1386" s="138" t="s">
        <v>261</v>
      </c>
      <c r="E1386" s="281" t="s">
        <v>586</v>
      </c>
      <c r="F1386" s="282">
        <v>47060</v>
      </c>
      <c r="G1386" s="283" t="s">
        <v>1554</v>
      </c>
      <c r="H1386" s="283">
        <v>73</v>
      </c>
      <c r="I1386" s="284">
        <v>1071.02</v>
      </c>
      <c r="J1386" s="284">
        <v>78184.820000000007</v>
      </c>
      <c r="K1386" s="283" t="s">
        <v>103</v>
      </c>
      <c r="L1386" s="287">
        <v>2.0999999999999999E-3</v>
      </c>
    </row>
    <row r="1387" spans="1:12" ht="15.75" thickBot="1" x14ac:dyDescent="0.3">
      <c r="A1387" s="286" t="s">
        <v>127</v>
      </c>
      <c r="B1387" s="281" t="s">
        <v>414</v>
      </c>
      <c r="C1387" s="281" t="s">
        <v>351</v>
      </c>
      <c r="D1387" s="138" t="s">
        <v>456</v>
      </c>
      <c r="E1387" s="281" t="s">
        <v>784</v>
      </c>
      <c r="F1387" s="282">
        <v>46588</v>
      </c>
      <c r="G1387" s="283" t="s">
        <v>1858</v>
      </c>
      <c r="H1387" s="283">
        <v>109</v>
      </c>
      <c r="I1387" s="284">
        <v>1044.21</v>
      </c>
      <c r="J1387" s="284">
        <v>113819.03</v>
      </c>
      <c r="K1387" s="283" t="s">
        <v>103</v>
      </c>
      <c r="L1387" s="287">
        <v>3.0000000000000001E-3</v>
      </c>
    </row>
    <row r="1388" spans="1:12" ht="15.75" thickBot="1" x14ac:dyDescent="0.3">
      <c r="A1388" s="286" t="s">
        <v>127</v>
      </c>
      <c r="B1388" s="281" t="s">
        <v>262</v>
      </c>
      <c r="C1388" s="281" t="s">
        <v>279</v>
      </c>
      <c r="D1388" s="138" t="s">
        <v>707</v>
      </c>
      <c r="E1388" s="281" t="s">
        <v>708</v>
      </c>
      <c r="F1388" s="282">
        <v>46213</v>
      </c>
      <c r="G1388" s="283" t="s">
        <v>1859</v>
      </c>
      <c r="H1388" s="285">
        <v>1377</v>
      </c>
      <c r="I1388" s="284">
        <v>1036.58</v>
      </c>
      <c r="J1388" s="284">
        <v>1427366.69</v>
      </c>
      <c r="K1388" s="283" t="s">
        <v>103</v>
      </c>
      <c r="L1388" s="287">
        <v>7.1000000000000004E-3</v>
      </c>
    </row>
    <row r="1389" spans="1:12" ht="15.75" thickBot="1" x14ac:dyDescent="0.3">
      <c r="A1389" s="286" t="s">
        <v>127</v>
      </c>
      <c r="B1389" s="281" t="s">
        <v>262</v>
      </c>
      <c r="C1389" s="281" t="s">
        <v>351</v>
      </c>
      <c r="D1389" s="138" t="s">
        <v>263</v>
      </c>
      <c r="E1389" s="281" t="s">
        <v>791</v>
      </c>
      <c r="F1389" s="282">
        <v>47238</v>
      </c>
      <c r="G1389" s="283" t="s">
        <v>1827</v>
      </c>
      <c r="H1389" s="283">
        <v>335</v>
      </c>
      <c r="I1389" s="284">
        <v>1074.6400000000001</v>
      </c>
      <c r="J1389" s="284">
        <v>360005.72</v>
      </c>
      <c r="K1389" s="283" t="s">
        <v>103</v>
      </c>
      <c r="L1389" s="287">
        <v>9.4000000000000004E-3</v>
      </c>
    </row>
    <row r="1390" spans="1:12" ht="15.75" thickBot="1" x14ac:dyDescent="0.3">
      <c r="A1390" s="286" t="s">
        <v>127</v>
      </c>
      <c r="B1390" s="281" t="s">
        <v>1540</v>
      </c>
      <c r="C1390" s="281" t="s">
        <v>279</v>
      </c>
      <c r="D1390" s="138" t="s">
        <v>1541</v>
      </c>
      <c r="E1390" s="281" t="s">
        <v>1544</v>
      </c>
      <c r="F1390" s="282">
        <v>48298</v>
      </c>
      <c r="G1390" s="283" t="s">
        <v>103</v>
      </c>
      <c r="H1390" s="283">
        <v>700</v>
      </c>
      <c r="I1390" s="284">
        <v>1007.37</v>
      </c>
      <c r="J1390" s="284">
        <v>705157.28</v>
      </c>
      <c r="K1390" s="283" t="s">
        <v>103</v>
      </c>
      <c r="L1390" s="287">
        <v>3.5000000000000001E-3</v>
      </c>
    </row>
    <row r="1391" spans="1:12" ht="15.75" thickBot="1" x14ac:dyDescent="0.3">
      <c r="A1391" s="286" t="s">
        <v>127</v>
      </c>
      <c r="B1391" s="281" t="s">
        <v>1540</v>
      </c>
      <c r="C1391" s="281" t="s">
        <v>351</v>
      </c>
      <c r="D1391" s="138" t="s">
        <v>1541</v>
      </c>
      <c r="E1391" s="281" t="s">
        <v>1545</v>
      </c>
      <c r="F1391" s="282">
        <v>48298</v>
      </c>
      <c r="G1391" s="283" t="s">
        <v>103</v>
      </c>
      <c r="H1391" s="283">
        <v>133</v>
      </c>
      <c r="I1391" s="284">
        <v>1007.37</v>
      </c>
      <c r="J1391" s="284">
        <v>133979.88</v>
      </c>
      <c r="K1391" s="283" t="s">
        <v>103</v>
      </c>
      <c r="L1391" s="287">
        <v>3.5000000000000001E-3</v>
      </c>
    </row>
    <row r="1392" spans="1:12" ht="15.75" thickBot="1" x14ac:dyDescent="0.3">
      <c r="A1392" s="286" t="s">
        <v>127</v>
      </c>
      <c r="B1392" s="281" t="s">
        <v>1078</v>
      </c>
      <c r="C1392" s="281" t="s">
        <v>351</v>
      </c>
      <c r="D1392" s="138" t="s">
        <v>1079</v>
      </c>
      <c r="E1392" s="281" t="s">
        <v>1081</v>
      </c>
      <c r="F1392" s="282">
        <v>49475</v>
      </c>
      <c r="G1392" s="283" t="s">
        <v>1860</v>
      </c>
      <c r="H1392" s="283">
        <v>145</v>
      </c>
      <c r="I1392" s="284">
        <v>1052.31</v>
      </c>
      <c r="J1392" s="284">
        <v>152584.79</v>
      </c>
      <c r="K1392" s="283" t="s">
        <v>103</v>
      </c>
      <c r="L1392" s="287">
        <v>4.0000000000000001E-3</v>
      </c>
    </row>
    <row r="1393" spans="1:12" ht="15.75" thickBot="1" x14ac:dyDescent="0.3">
      <c r="A1393" s="286" t="s">
        <v>127</v>
      </c>
      <c r="B1393" s="281" t="s">
        <v>718</v>
      </c>
      <c r="C1393" s="281" t="s">
        <v>351</v>
      </c>
      <c r="D1393" s="138" t="s">
        <v>785</v>
      </c>
      <c r="E1393" s="281" t="s">
        <v>1035</v>
      </c>
      <c r="F1393" s="282">
        <v>47406</v>
      </c>
      <c r="G1393" s="283" t="s">
        <v>1641</v>
      </c>
      <c r="H1393" s="285">
        <v>93000</v>
      </c>
      <c r="I1393" s="284">
        <v>1.0900000000000001</v>
      </c>
      <c r="J1393" s="284">
        <v>101571.81</v>
      </c>
      <c r="K1393" s="283" t="s">
        <v>103</v>
      </c>
      <c r="L1393" s="287">
        <v>2.7000000000000001E-3</v>
      </c>
    </row>
    <row r="1394" spans="1:12" ht="15.75" thickBot="1" x14ac:dyDescent="0.3">
      <c r="A1394" s="286" t="s">
        <v>127</v>
      </c>
      <c r="B1394" s="281" t="s">
        <v>718</v>
      </c>
      <c r="C1394" s="281" t="s">
        <v>351</v>
      </c>
      <c r="D1394" s="138" t="s">
        <v>1031</v>
      </c>
      <c r="E1394" s="281" t="s">
        <v>665</v>
      </c>
      <c r="F1394" s="282">
        <v>47741</v>
      </c>
      <c r="G1394" s="283" t="s">
        <v>1774</v>
      </c>
      <c r="H1394" s="283">
        <v>31</v>
      </c>
      <c r="I1394" s="284">
        <v>1016.89</v>
      </c>
      <c r="J1394" s="284">
        <v>31523.65</v>
      </c>
      <c r="K1394" s="283" t="s">
        <v>103</v>
      </c>
      <c r="L1394" s="287">
        <v>8.0000000000000004E-4</v>
      </c>
    </row>
    <row r="1395" spans="1:12" ht="15.75" thickBot="1" x14ac:dyDescent="0.3">
      <c r="A1395" s="286" t="s">
        <v>127</v>
      </c>
      <c r="B1395" s="281" t="s">
        <v>1411</v>
      </c>
      <c r="C1395" s="281" t="s">
        <v>279</v>
      </c>
      <c r="D1395" s="138" t="s">
        <v>1412</v>
      </c>
      <c r="E1395" s="281" t="s">
        <v>165</v>
      </c>
      <c r="F1395" s="282">
        <v>47539</v>
      </c>
      <c r="G1395" s="283" t="s">
        <v>103</v>
      </c>
      <c r="H1395" s="285">
        <v>1048</v>
      </c>
      <c r="I1395" s="284">
        <v>1018.29</v>
      </c>
      <c r="J1395" s="284">
        <v>1067171.1200000001</v>
      </c>
      <c r="K1395" s="283" t="s">
        <v>103</v>
      </c>
      <c r="L1395" s="287">
        <v>5.3E-3</v>
      </c>
    </row>
    <row r="1396" spans="1:12" ht="15.75" thickBot="1" x14ac:dyDescent="0.3">
      <c r="A1396" s="286" t="s">
        <v>127</v>
      </c>
      <c r="B1396" s="281" t="s">
        <v>1411</v>
      </c>
      <c r="C1396" s="281" t="s">
        <v>351</v>
      </c>
      <c r="D1396" s="138" t="s">
        <v>1412</v>
      </c>
      <c r="E1396" s="281" t="s">
        <v>165</v>
      </c>
      <c r="F1396" s="282">
        <v>47539</v>
      </c>
      <c r="G1396" s="283" t="s">
        <v>103</v>
      </c>
      <c r="H1396" s="283">
        <v>185</v>
      </c>
      <c r="I1396" s="284">
        <v>1018.29</v>
      </c>
      <c r="J1396" s="284">
        <v>188384.22</v>
      </c>
      <c r="K1396" s="283" t="s">
        <v>103</v>
      </c>
      <c r="L1396" s="287">
        <v>4.8999999999999998E-3</v>
      </c>
    </row>
    <row r="1397" spans="1:12" ht="15.75" thickBot="1" x14ac:dyDescent="0.3">
      <c r="A1397" s="286" t="s">
        <v>127</v>
      </c>
      <c r="B1397" s="281" t="s">
        <v>13</v>
      </c>
      <c r="C1397" s="281" t="s">
        <v>351</v>
      </c>
      <c r="D1397" s="138" t="s">
        <v>241</v>
      </c>
      <c r="E1397" s="281" t="s">
        <v>648</v>
      </c>
      <c r="F1397" s="282">
        <v>47041</v>
      </c>
      <c r="G1397" s="283" t="s">
        <v>1762</v>
      </c>
      <c r="H1397" s="283">
        <v>116</v>
      </c>
      <c r="I1397" s="284">
        <v>1101.55</v>
      </c>
      <c r="J1397" s="284">
        <v>127780.2</v>
      </c>
      <c r="K1397" s="283" t="s">
        <v>103</v>
      </c>
      <c r="L1397" s="287">
        <v>3.3999999999999998E-3</v>
      </c>
    </row>
    <row r="1398" spans="1:12" ht="15.75" thickBot="1" x14ac:dyDescent="0.3">
      <c r="A1398" s="286" t="s">
        <v>127</v>
      </c>
      <c r="B1398" s="281" t="s">
        <v>33</v>
      </c>
      <c r="C1398" s="281" t="s">
        <v>351</v>
      </c>
      <c r="D1398" s="138" t="s">
        <v>774</v>
      </c>
      <c r="E1398" s="281" t="s">
        <v>610</v>
      </c>
      <c r="F1398" s="282">
        <v>47771</v>
      </c>
      <c r="G1398" s="283" t="s">
        <v>1861</v>
      </c>
      <c r="H1398" s="283">
        <v>52</v>
      </c>
      <c r="I1398" s="284">
        <v>1105.26</v>
      </c>
      <c r="J1398" s="284">
        <v>57473.29</v>
      </c>
      <c r="K1398" s="283" t="s">
        <v>103</v>
      </c>
      <c r="L1398" s="287">
        <v>1.5E-3</v>
      </c>
    </row>
    <row r="1399" spans="1:12" ht="15.75" thickBot="1" x14ac:dyDescent="0.3">
      <c r="A1399" s="286" t="s">
        <v>127</v>
      </c>
      <c r="B1399" s="281" t="s">
        <v>907</v>
      </c>
      <c r="C1399" s="281" t="s">
        <v>279</v>
      </c>
      <c r="D1399" s="138" t="s">
        <v>908</v>
      </c>
      <c r="E1399" s="281" t="s">
        <v>622</v>
      </c>
      <c r="F1399" s="282">
        <v>45950</v>
      </c>
      <c r="G1399" s="283" t="s">
        <v>1652</v>
      </c>
      <c r="H1399" s="283">
        <v>868</v>
      </c>
      <c r="I1399" s="284">
        <v>526.76</v>
      </c>
      <c r="J1399" s="284">
        <v>457228.58</v>
      </c>
      <c r="K1399" s="283" t="s">
        <v>103</v>
      </c>
      <c r="L1399" s="287">
        <v>2.3E-3</v>
      </c>
    </row>
    <row r="1400" spans="1:12" ht="15.75" thickBot="1" x14ac:dyDescent="0.3">
      <c r="A1400" s="286" t="s">
        <v>127</v>
      </c>
      <c r="B1400" s="281" t="s">
        <v>907</v>
      </c>
      <c r="C1400" s="281" t="s">
        <v>351</v>
      </c>
      <c r="D1400" s="138" t="s">
        <v>908</v>
      </c>
      <c r="E1400" s="281" t="s">
        <v>911</v>
      </c>
      <c r="F1400" s="282">
        <v>45950</v>
      </c>
      <c r="G1400" s="283" t="s">
        <v>1652</v>
      </c>
      <c r="H1400" s="283">
        <v>44</v>
      </c>
      <c r="I1400" s="284">
        <v>526.76</v>
      </c>
      <c r="J1400" s="284">
        <v>23177.49</v>
      </c>
      <c r="K1400" s="283" t="s">
        <v>103</v>
      </c>
      <c r="L1400" s="287">
        <v>5.9999999999999995E-4</v>
      </c>
    </row>
    <row r="1401" spans="1:12" ht="15.75" thickBot="1" x14ac:dyDescent="0.3">
      <c r="A1401" s="286" t="s">
        <v>127</v>
      </c>
      <c r="B1401" s="281" t="s">
        <v>156</v>
      </c>
      <c r="C1401" s="281" t="s">
        <v>351</v>
      </c>
      <c r="D1401" s="138" t="s">
        <v>967</v>
      </c>
      <c r="E1401" s="281" t="s">
        <v>1503</v>
      </c>
      <c r="F1401" s="282">
        <v>49123</v>
      </c>
      <c r="G1401" s="283" t="s">
        <v>1862</v>
      </c>
      <c r="H1401" s="283">
        <v>232</v>
      </c>
      <c r="I1401" s="284">
        <v>1036.4000000000001</v>
      </c>
      <c r="J1401" s="284">
        <v>240445.88</v>
      </c>
      <c r="K1401" s="283" t="s">
        <v>103</v>
      </c>
      <c r="L1401" s="287">
        <v>6.3E-3</v>
      </c>
    </row>
    <row r="1402" spans="1:12" ht="15.75" thickBot="1" x14ac:dyDescent="0.3">
      <c r="A1402" s="286" t="s">
        <v>127</v>
      </c>
      <c r="B1402" s="281" t="s">
        <v>156</v>
      </c>
      <c r="C1402" s="281" t="s">
        <v>351</v>
      </c>
      <c r="D1402" s="138" t="s">
        <v>966</v>
      </c>
      <c r="E1402" s="281" t="s">
        <v>611</v>
      </c>
      <c r="F1402" s="282">
        <v>47297</v>
      </c>
      <c r="G1402" s="283" t="s">
        <v>1863</v>
      </c>
      <c r="H1402" s="283">
        <v>63</v>
      </c>
      <c r="I1402" s="284">
        <v>1034.0899999999999</v>
      </c>
      <c r="J1402" s="284">
        <v>65147.72</v>
      </c>
      <c r="K1402" s="283" t="s">
        <v>103</v>
      </c>
      <c r="L1402" s="287">
        <v>1.6999999999999999E-3</v>
      </c>
    </row>
    <row r="1403" spans="1:12" ht="15.75" thickBot="1" x14ac:dyDescent="0.3">
      <c r="A1403" s="286" t="s">
        <v>127</v>
      </c>
      <c r="B1403" s="281" t="s">
        <v>809</v>
      </c>
      <c r="C1403" s="281" t="s">
        <v>279</v>
      </c>
      <c r="D1403" s="138" t="s">
        <v>810</v>
      </c>
      <c r="E1403" s="281" t="s">
        <v>1482</v>
      </c>
      <c r="F1403" s="282">
        <v>45930</v>
      </c>
      <c r="G1403" s="283" t="s">
        <v>1864</v>
      </c>
      <c r="H1403" s="285">
        <v>1501</v>
      </c>
      <c r="I1403" s="284">
        <v>1073.6400000000001</v>
      </c>
      <c r="J1403" s="284">
        <v>1611529.65</v>
      </c>
      <c r="K1403" s="283" t="s">
        <v>103</v>
      </c>
      <c r="L1403" s="287">
        <v>8.0999999999999996E-3</v>
      </c>
    </row>
    <row r="1404" spans="1:12" ht="15.75" thickBot="1" x14ac:dyDescent="0.3">
      <c r="A1404" s="286" t="s">
        <v>127</v>
      </c>
      <c r="B1404" s="281" t="s">
        <v>809</v>
      </c>
      <c r="C1404" s="281" t="s">
        <v>351</v>
      </c>
      <c r="D1404" s="138" t="s">
        <v>810</v>
      </c>
      <c r="E1404" s="281" t="s">
        <v>644</v>
      </c>
      <c r="F1404" s="282">
        <v>45930</v>
      </c>
      <c r="G1404" s="283" t="s">
        <v>1864</v>
      </c>
      <c r="H1404" s="283">
        <v>431</v>
      </c>
      <c r="I1404" s="284">
        <v>1073.6400000000001</v>
      </c>
      <c r="J1404" s="284">
        <v>462737.69</v>
      </c>
      <c r="K1404" s="283" t="s">
        <v>103</v>
      </c>
      <c r="L1404" s="287">
        <v>1.21E-2</v>
      </c>
    </row>
    <row r="1405" spans="1:12" ht="15.75" thickBot="1" x14ac:dyDescent="0.3">
      <c r="A1405" s="286" t="s">
        <v>127</v>
      </c>
      <c r="B1405" s="281" t="s">
        <v>776</v>
      </c>
      <c r="C1405" s="281" t="s">
        <v>351</v>
      </c>
      <c r="D1405" s="138" t="s">
        <v>777</v>
      </c>
      <c r="E1405" s="281" t="s">
        <v>779</v>
      </c>
      <c r="F1405" s="282">
        <v>47788</v>
      </c>
      <c r="G1405" s="283" t="s">
        <v>1865</v>
      </c>
      <c r="H1405" s="283">
        <v>158</v>
      </c>
      <c r="I1405" s="284">
        <v>1083.2</v>
      </c>
      <c r="J1405" s="284">
        <v>171145.49</v>
      </c>
      <c r="K1405" s="283" t="s">
        <v>103</v>
      </c>
      <c r="L1405" s="287">
        <v>4.4999999999999997E-3</v>
      </c>
    </row>
    <row r="1406" spans="1:12" ht="15.75" thickBot="1" x14ac:dyDescent="0.3">
      <c r="A1406" s="286" t="s">
        <v>127</v>
      </c>
      <c r="B1406" s="281" t="s">
        <v>463</v>
      </c>
      <c r="C1406" s="281" t="s">
        <v>351</v>
      </c>
      <c r="D1406" s="138" t="s">
        <v>457</v>
      </c>
      <c r="E1406" s="281" t="s">
        <v>664</v>
      </c>
      <c r="F1406" s="282">
        <v>46741</v>
      </c>
      <c r="G1406" s="283" t="s">
        <v>1662</v>
      </c>
      <c r="H1406" s="283">
        <v>182</v>
      </c>
      <c r="I1406" s="284">
        <v>1011.3</v>
      </c>
      <c r="J1406" s="284">
        <v>184055.7</v>
      </c>
      <c r="K1406" s="283" t="s">
        <v>103</v>
      </c>
      <c r="L1406" s="287">
        <v>4.7999999999999996E-3</v>
      </c>
    </row>
    <row r="1407" spans="1:12" ht="15.75" thickBot="1" x14ac:dyDescent="0.3">
      <c r="A1407" s="286" t="s">
        <v>127</v>
      </c>
      <c r="B1407" s="281" t="s">
        <v>392</v>
      </c>
      <c r="C1407" s="281" t="s">
        <v>351</v>
      </c>
      <c r="D1407" s="138" t="s">
        <v>393</v>
      </c>
      <c r="E1407" s="281" t="s">
        <v>667</v>
      </c>
      <c r="F1407" s="282">
        <v>46611</v>
      </c>
      <c r="G1407" s="283" t="s">
        <v>103</v>
      </c>
      <c r="H1407" s="283">
        <v>40</v>
      </c>
      <c r="I1407" s="284">
        <v>704.1</v>
      </c>
      <c r="J1407" s="284">
        <v>28163.85</v>
      </c>
      <c r="K1407" s="283" t="s">
        <v>103</v>
      </c>
      <c r="L1407" s="287">
        <v>6.9999999999999999E-4</v>
      </c>
    </row>
    <row r="1408" spans="1:12" ht="15.75" thickBot="1" x14ac:dyDescent="0.3">
      <c r="A1408" s="286" t="s">
        <v>127</v>
      </c>
      <c r="B1408" s="281" t="s">
        <v>405</v>
      </c>
      <c r="C1408" s="281" t="s">
        <v>351</v>
      </c>
      <c r="D1408" s="138" t="s">
        <v>406</v>
      </c>
      <c r="E1408" s="281" t="s">
        <v>540</v>
      </c>
      <c r="F1408" s="282">
        <v>46609</v>
      </c>
      <c r="G1408" s="283" t="s">
        <v>103</v>
      </c>
      <c r="H1408" s="283">
        <v>54</v>
      </c>
      <c r="I1408" s="284">
        <v>586.19000000000005</v>
      </c>
      <c r="J1408" s="284">
        <v>31654.17</v>
      </c>
      <c r="K1408" s="283" t="s">
        <v>103</v>
      </c>
      <c r="L1408" s="287">
        <v>8.0000000000000004E-4</v>
      </c>
    </row>
    <row r="1409" spans="1:12" ht="15.75" thickBot="1" x14ac:dyDescent="0.3">
      <c r="A1409" s="286" t="s">
        <v>127</v>
      </c>
      <c r="B1409" s="281" t="s">
        <v>882</v>
      </c>
      <c r="C1409" s="281" t="s">
        <v>351</v>
      </c>
      <c r="D1409" s="138" t="s">
        <v>883</v>
      </c>
      <c r="E1409" s="281" t="s">
        <v>677</v>
      </c>
      <c r="F1409" s="282">
        <v>47223</v>
      </c>
      <c r="G1409" s="283" t="s">
        <v>103</v>
      </c>
      <c r="H1409" s="283">
        <v>211</v>
      </c>
      <c r="I1409" s="284">
        <v>1070.96</v>
      </c>
      <c r="J1409" s="284">
        <v>225973.4</v>
      </c>
      <c r="K1409" s="283" t="s">
        <v>103</v>
      </c>
      <c r="L1409" s="287">
        <v>5.8999999999999999E-3</v>
      </c>
    </row>
    <row r="1410" spans="1:12" ht="15.75" thickBot="1" x14ac:dyDescent="0.3">
      <c r="A1410" s="286" t="s">
        <v>127</v>
      </c>
      <c r="B1410" s="281" t="s">
        <v>962</v>
      </c>
      <c r="C1410" s="281" t="s">
        <v>351</v>
      </c>
      <c r="D1410" s="138" t="s">
        <v>961</v>
      </c>
      <c r="E1410" s="281" t="s">
        <v>611</v>
      </c>
      <c r="F1410" s="282">
        <v>47284</v>
      </c>
      <c r="G1410" s="283" t="s">
        <v>1663</v>
      </c>
      <c r="H1410" s="283">
        <v>63</v>
      </c>
      <c r="I1410" s="284">
        <v>1066.94</v>
      </c>
      <c r="J1410" s="284">
        <v>67217.17</v>
      </c>
      <c r="K1410" s="283" t="s">
        <v>103</v>
      </c>
      <c r="L1410" s="287">
        <v>1.8E-3</v>
      </c>
    </row>
    <row r="1411" spans="1:12" ht="15.75" thickBot="1" x14ac:dyDescent="0.3">
      <c r="A1411" s="286" t="s">
        <v>127</v>
      </c>
      <c r="B1411" s="281" t="s">
        <v>233</v>
      </c>
      <c r="C1411" s="281" t="s">
        <v>279</v>
      </c>
      <c r="D1411" s="138" t="s">
        <v>458</v>
      </c>
      <c r="E1411" s="281" t="s">
        <v>671</v>
      </c>
      <c r="F1411" s="282">
        <v>46152</v>
      </c>
      <c r="G1411" s="283" t="s">
        <v>1866</v>
      </c>
      <c r="H1411" s="283">
        <v>531</v>
      </c>
      <c r="I1411" s="284">
        <v>1019.88</v>
      </c>
      <c r="J1411" s="284">
        <v>541556.74</v>
      </c>
      <c r="K1411" s="283" t="s">
        <v>103</v>
      </c>
      <c r="L1411" s="287">
        <v>2.7000000000000001E-3</v>
      </c>
    </row>
    <row r="1412" spans="1:12" ht="15.75" thickBot="1" x14ac:dyDescent="0.3">
      <c r="A1412" s="286" t="s">
        <v>127</v>
      </c>
      <c r="B1412" s="281" t="s">
        <v>233</v>
      </c>
      <c r="C1412" s="281" t="s">
        <v>351</v>
      </c>
      <c r="D1412" s="138" t="s">
        <v>458</v>
      </c>
      <c r="E1412" s="281" t="s">
        <v>643</v>
      </c>
      <c r="F1412" s="282">
        <v>46152</v>
      </c>
      <c r="G1412" s="283" t="s">
        <v>1866</v>
      </c>
      <c r="H1412" s="283">
        <v>159</v>
      </c>
      <c r="I1412" s="284">
        <v>1019.88</v>
      </c>
      <c r="J1412" s="284">
        <v>162161.06</v>
      </c>
      <c r="K1412" s="283" t="s">
        <v>103</v>
      </c>
      <c r="L1412" s="287">
        <v>4.3E-3</v>
      </c>
    </row>
    <row r="1413" spans="1:12" ht="15.75" thickBot="1" x14ac:dyDescent="0.3">
      <c r="A1413" s="286" t="s">
        <v>127</v>
      </c>
      <c r="B1413" s="281" t="s">
        <v>233</v>
      </c>
      <c r="C1413" s="281" t="s">
        <v>351</v>
      </c>
      <c r="D1413" s="138" t="s">
        <v>495</v>
      </c>
      <c r="E1413" s="281" t="s">
        <v>1139</v>
      </c>
      <c r="F1413" s="282">
        <v>46883</v>
      </c>
      <c r="G1413" s="283" t="s">
        <v>1740</v>
      </c>
      <c r="H1413" s="283">
        <v>94</v>
      </c>
      <c r="I1413" s="284">
        <v>875.5</v>
      </c>
      <c r="J1413" s="284">
        <v>82297.36</v>
      </c>
      <c r="K1413" s="283" t="s">
        <v>103</v>
      </c>
      <c r="L1413" s="287">
        <v>2.2000000000000001E-3</v>
      </c>
    </row>
    <row r="1414" spans="1:12" ht="15.75" thickBot="1" x14ac:dyDescent="0.3">
      <c r="A1414" s="286" t="s">
        <v>127</v>
      </c>
      <c r="B1414" s="281" t="s">
        <v>831</v>
      </c>
      <c r="C1414" s="281" t="s">
        <v>351</v>
      </c>
      <c r="D1414" s="138" t="s">
        <v>459</v>
      </c>
      <c r="E1414" s="281" t="s">
        <v>599</v>
      </c>
      <c r="F1414" s="282">
        <v>46664</v>
      </c>
      <c r="G1414" s="283" t="s">
        <v>1666</v>
      </c>
      <c r="H1414" s="283">
        <v>189</v>
      </c>
      <c r="I1414" s="284">
        <v>756.94</v>
      </c>
      <c r="J1414" s="284">
        <v>143061.07</v>
      </c>
      <c r="K1414" s="283" t="s">
        <v>103</v>
      </c>
      <c r="L1414" s="287">
        <v>3.8E-3</v>
      </c>
    </row>
    <row r="1415" spans="1:12" ht="15.75" thickBot="1" x14ac:dyDescent="0.3">
      <c r="A1415" s="286" t="s">
        <v>127</v>
      </c>
      <c r="B1415" s="281" t="s">
        <v>212</v>
      </c>
      <c r="C1415" s="281" t="s">
        <v>351</v>
      </c>
      <c r="D1415" s="138" t="s">
        <v>325</v>
      </c>
      <c r="E1415" s="281" t="s">
        <v>757</v>
      </c>
      <c r="F1415" s="282">
        <v>46492</v>
      </c>
      <c r="G1415" s="283" t="s">
        <v>1668</v>
      </c>
      <c r="H1415" s="283">
        <v>217</v>
      </c>
      <c r="I1415" s="284">
        <v>1075.1199999999999</v>
      </c>
      <c r="J1415" s="284">
        <v>233300.27</v>
      </c>
      <c r="K1415" s="283" t="s">
        <v>103</v>
      </c>
      <c r="L1415" s="287">
        <v>6.1000000000000004E-3</v>
      </c>
    </row>
    <row r="1416" spans="1:12" ht="15.75" thickBot="1" x14ac:dyDescent="0.3">
      <c r="A1416" s="286" t="s">
        <v>127</v>
      </c>
      <c r="B1416" s="281" t="s">
        <v>202</v>
      </c>
      <c r="C1416" s="281" t="s">
        <v>279</v>
      </c>
      <c r="D1416" s="138" t="s">
        <v>711</v>
      </c>
      <c r="E1416" s="281" t="s">
        <v>1426</v>
      </c>
      <c r="F1416" s="282">
        <v>46142</v>
      </c>
      <c r="G1416" s="283" t="s">
        <v>103</v>
      </c>
      <c r="H1416" s="285">
        <v>1905</v>
      </c>
      <c r="I1416" s="284">
        <v>1394</v>
      </c>
      <c r="J1416" s="284">
        <v>2655579.37</v>
      </c>
      <c r="K1416" s="283" t="s">
        <v>103</v>
      </c>
      <c r="L1416" s="287">
        <v>1.3299999999999999E-2</v>
      </c>
    </row>
    <row r="1417" spans="1:12" ht="15.75" thickBot="1" x14ac:dyDescent="0.3">
      <c r="A1417" s="286" t="s">
        <v>127</v>
      </c>
      <c r="B1417" s="281" t="s">
        <v>202</v>
      </c>
      <c r="C1417" s="281" t="s">
        <v>351</v>
      </c>
      <c r="D1417" s="138" t="s">
        <v>711</v>
      </c>
      <c r="E1417" s="281" t="s">
        <v>815</v>
      </c>
      <c r="F1417" s="282">
        <v>46142</v>
      </c>
      <c r="G1417" s="283" t="s">
        <v>103</v>
      </c>
      <c r="H1417" s="283">
        <v>172</v>
      </c>
      <c r="I1417" s="284">
        <v>1394</v>
      </c>
      <c r="J1417" s="284">
        <v>239768.84</v>
      </c>
      <c r="K1417" s="283" t="s">
        <v>103</v>
      </c>
      <c r="L1417" s="287">
        <v>6.3E-3</v>
      </c>
    </row>
    <row r="1418" spans="1:12" ht="15.75" thickBot="1" x14ac:dyDescent="0.3">
      <c r="A1418" s="286" t="s">
        <v>127</v>
      </c>
      <c r="B1418" s="281" t="s">
        <v>416</v>
      </c>
      <c r="C1418" s="281" t="s">
        <v>351</v>
      </c>
      <c r="D1418" s="138" t="s">
        <v>340</v>
      </c>
      <c r="E1418" s="281" t="s">
        <v>646</v>
      </c>
      <c r="F1418" s="282">
        <v>47250</v>
      </c>
      <c r="G1418" s="283" t="s">
        <v>1867</v>
      </c>
      <c r="H1418" s="283">
        <v>126</v>
      </c>
      <c r="I1418" s="284">
        <v>1002.12</v>
      </c>
      <c r="J1418" s="284">
        <v>126266.84</v>
      </c>
      <c r="K1418" s="283" t="s">
        <v>103</v>
      </c>
      <c r="L1418" s="287">
        <v>3.3E-3</v>
      </c>
    </row>
    <row r="1419" spans="1:12" ht="15.75" thickBot="1" x14ac:dyDescent="0.3">
      <c r="A1419" s="286" t="s">
        <v>127</v>
      </c>
      <c r="B1419" s="281" t="s">
        <v>460</v>
      </c>
      <c r="C1419" s="281" t="s">
        <v>351</v>
      </c>
      <c r="D1419" s="138" t="s">
        <v>1036</v>
      </c>
      <c r="E1419" s="281" t="s">
        <v>165</v>
      </c>
      <c r="F1419" s="282">
        <v>47325</v>
      </c>
      <c r="G1419" s="283" t="s">
        <v>103</v>
      </c>
      <c r="H1419" s="283">
        <v>23</v>
      </c>
      <c r="I1419" s="284">
        <v>42.97</v>
      </c>
      <c r="J1419" s="284">
        <v>988.29</v>
      </c>
      <c r="K1419" s="283" t="s">
        <v>103</v>
      </c>
      <c r="L1419" s="287">
        <v>0</v>
      </c>
    </row>
    <row r="1420" spans="1:12" ht="15.75" thickBot="1" x14ac:dyDescent="0.3">
      <c r="A1420" s="286" t="s">
        <v>127</v>
      </c>
      <c r="B1420" s="281" t="s">
        <v>46</v>
      </c>
      <c r="C1420" s="281" t="s">
        <v>351</v>
      </c>
      <c r="D1420" s="138" t="s">
        <v>4</v>
      </c>
      <c r="E1420" s="281" t="s">
        <v>585</v>
      </c>
      <c r="F1420" s="282">
        <v>46461</v>
      </c>
      <c r="G1420" s="283" t="s">
        <v>1868</v>
      </c>
      <c r="H1420" s="283">
        <v>82</v>
      </c>
      <c r="I1420" s="284">
        <v>1016.23</v>
      </c>
      <c r="J1420" s="284">
        <v>83330.539999999994</v>
      </c>
      <c r="K1420" s="283" t="s">
        <v>103</v>
      </c>
      <c r="L1420" s="287">
        <v>2.2000000000000001E-3</v>
      </c>
    </row>
    <row r="1421" spans="1:12" ht="15.75" thickBot="1" x14ac:dyDescent="0.3">
      <c r="A1421" s="286" t="s">
        <v>127</v>
      </c>
      <c r="B1421" s="281" t="s">
        <v>214</v>
      </c>
      <c r="C1421" s="281" t="s">
        <v>351</v>
      </c>
      <c r="D1421" s="138" t="s">
        <v>215</v>
      </c>
      <c r="E1421" s="281" t="s">
        <v>523</v>
      </c>
      <c r="F1421" s="282">
        <v>47572</v>
      </c>
      <c r="G1421" s="283" t="s">
        <v>103</v>
      </c>
      <c r="H1421" s="283">
        <v>2</v>
      </c>
      <c r="I1421" s="284">
        <v>365.35</v>
      </c>
      <c r="J1421" s="284">
        <v>730.7</v>
      </c>
      <c r="K1421" s="283" t="s">
        <v>103</v>
      </c>
      <c r="L1421" s="287">
        <v>0</v>
      </c>
    </row>
    <row r="1422" spans="1:12" ht="15.75" thickBot="1" x14ac:dyDescent="0.3">
      <c r="A1422" s="286" t="s">
        <v>127</v>
      </c>
      <c r="B1422" s="281" t="s">
        <v>232</v>
      </c>
      <c r="C1422" s="281" t="s">
        <v>351</v>
      </c>
      <c r="D1422" s="138" t="s">
        <v>238</v>
      </c>
      <c r="E1422" s="281" t="s">
        <v>678</v>
      </c>
      <c r="F1422" s="282">
        <v>47030</v>
      </c>
      <c r="G1422" s="283" t="s">
        <v>1850</v>
      </c>
      <c r="H1422" s="283">
        <v>218</v>
      </c>
      <c r="I1422" s="284">
        <v>1011.95</v>
      </c>
      <c r="J1422" s="284">
        <v>220605.53</v>
      </c>
      <c r="K1422" s="283" t="s">
        <v>103</v>
      </c>
      <c r="L1422" s="287">
        <v>5.7999999999999996E-3</v>
      </c>
    </row>
    <row r="1423" spans="1:12" ht="15.75" thickBot="1" x14ac:dyDescent="0.3">
      <c r="A1423" s="286" t="s">
        <v>127</v>
      </c>
      <c r="B1423" s="281" t="s">
        <v>492</v>
      </c>
      <c r="C1423" s="281" t="s">
        <v>351</v>
      </c>
      <c r="D1423" s="138" t="s">
        <v>821</v>
      </c>
      <c r="E1423" s="281" t="s">
        <v>626</v>
      </c>
      <c r="F1423" s="282">
        <v>47157</v>
      </c>
      <c r="G1423" s="283" t="s">
        <v>1679</v>
      </c>
      <c r="H1423" s="283">
        <v>173</v>
      </c>
      <c r="I1423" s="284">
        <v>1036.93</v>
      </c>
      <c r="J1423" s="284">
        <v>179388.64</v>
      </c>
      <c r="K1423" s="283" t="s">
        <v>103</v>
      </c>
      <c r="L1423" s="287">
        <v>4.7000000000000002E-3</v>
      </c>
    </row>
    <row r="1424" spans="1:12" ht="15.75" thickBot="1" x14ac:dyDescent="0.3">
      <c r="A1424" s="286" t="s">
        <v>235</v>
      </c>
      <c r="B1424" s="281" t="s">
        <v>236</v>
      </c>
      <c r="C1424" s="281" t="s">
        <v>279</v>
      </c>
      <c r="D1424" s="138" t="s">
        <v>305</v>
      </c>
      <c r="E1424" s="281" t="s">
        <v>1434</v>
      </c>
      <c r="F1424" s="282">
        <v>47379</v>
      </c>
      <c r="G1424" s="283" t="s">
        <v>103</v>
      </c>
      <c r="H1424" s="283">
        <v>313</v>
      </c>
      <c r="I1424" s="284">
        <v>962.59</v>
      </c>
      <c r="J1424" s="284">
        <v>301289.33</v>
      </c>
      <c r="K1424" s="283" t="s">
        <v>103</v>
      </c>
      <c r="L1424" s="287">
        <v>1.5E-3</v>
      </c>
    </row>
    <row r="1425" spans="1:12" ht="15.75" thickBot="1" x14ac:dyDescent="0.3">
      <c r="A1425" s="286" t="s">
        <v>235</v>
      </c>
      <c r="B1425" s="281" t="s">
        <v>236</v>
      </c>
      <c r="C1425" s="281" t="s">
        <v>351</v>
      </c>
      <c r="D1425" s="138" t="s">
        <v>305</v>
      </c>
      <c r="E1425" s="281" t="s">
        <v>767</v>
      </c>
      <c r="F1425" s="282">
        <v>47379</v>
      </c>
      <c r="G1425" s="283" t="s">
        <v>103</v>
      </c>
      <c r="H1425" s="283">
        <v>249</v>
      </c>
      <c r="I1425" s="284">
        <v>962.59</v>
      </c>
      <c r="J1425" s="284">
        <v>239683.85</v>
      </c>
      <c r="K1425" s="283" t="s">
        <v>103</v>
      </c>
      <c r="L1425" s="287">
        <v>6.3E-3</v>
      </c>
    </row>
    <row r="1426" spans="1:12" ht="15.75" thickBot="1" x14ac:dyDescent="0.3">
      <c r="A1426" s="286" t="s">
        <v>235</v>
      </c>
      <c r="B1426" s="281" t="s">
        <v>265</v>
      </c>
      <c r="C1426" s="281" t="s">
        <v>279</v>
      </c>
      <c r="D1426" s="138" t="s">
        <v>945</v>
      </c>
      <c r="E1426" s="281" t="s">
        <v>948</v>
      </c>
      <c r="F1426" s="282">
        <v>46001</v>
      </c>
      <c r="G1426" s="283" t="s">
        <v>103</v>
      </c>
      <c r="H1426" s="285">
        <v>1650</v>
      </c>
      <c r="I1426" s="284">
        <v>336.54</v>
      </c>
      <c r="J1426" s="284">
        <v>555285.03</v>
      </c>
      <c r="K1426" s="283" t="s">
        <v>103</v>
      </c>
      <c r="L1426" s="287">
        <v>2.8E-3</v>
      </c>
    </row>
    <row r="1427" spans="1:12" ht="15.75" thickBot="1" x14ac:dyDescent="0.3">
      <c r="A1427" s="286" t="s">
        <v>235</v>
      </c>
      <c r="B1427" s="281" t="s">
        <v>265</v>
      </c>
      <c r="C1427" s="281" t="s">
        <v>351</v>
      </c>
      <c r="D1427" s="138" t="s">
        <v>426</v>
      </c>
      <c r="E1427" s="281" t="s">
        <v>165</v>
      </c>
      <c r="F1427" s="282">
        <v>46196</v>
      </c>
      <c r="G1427" s="283" t="s">
        <v>103</v>
      </c>
      <c r="H1427" s="283">
        <v>283</v>
      </c>
      <c r="I1427" s="284">
        <v>428.71</v>
      </c>
      <c r="J1427" s="284">
        <v>121325.2</v>
      </c>
      <c r="K1427" s="283" t="s">
        <v>103</v>
      </c>
      <c r="L1427" s="287">
        <v>3.2000000000000002E-3</v>
      </c>
    </row>
    <row r="1428" spans="1:12" ht="15.75" thickBot="1" x14ac:dyDescent="0.3">
      <c r="A1428" s="286" t="s">
        <v>235</v>
      </c>
      <c r="B1428" s="281" t="s">
        <v>265</v>
      </c>
      <c r="C1428" s="281" t="s">
        <v>351</v>
      </c>
      <c r="D1428" s="138" t="s">
        <v>945</v>
      </c>
      <c r="E1428" s="281" t="s">
        <v>1483</v>
      </c>
      <c r="F1428" s="282">
        <v>46001</v>
      </c>
      <c r="G1428" s="283" t="s">
        <v>103</v>
      </c>
      <c r="H1428" s="283">
        <v>156</v>
      </c>
      <c r="I1428" s="284">
        <v>336.54</v>
      </c>
      <c r="J1428" s="284">
        <v>52499.68</v>
      </c>
      <c r="K1428" s="283" t="s">
        <v>103</v>
      </c>
      <c r="L1428" s="287">
        <v>1.4E-3</v>
      </c>
    </row>
    <row r="1429" spans="1:12" ht="15.75" thickBot="1" x14ac:dyDescent="0.3">
      <c r="A1429" s="286" t="s">
        <v>235</v>
      </c>
      <c r="B1429" s="281" t="s">
        <v>703</v>
      </c>
      <c r="C1429" s="281" t="s">
        <v>351</v>
      </c>
      <c r="D1429" s="138" t="s">
        <v>425</v>
      </c>
      <c r="E1429" s="281" t="s">
        <v>628</v>
      </c>
      <c r="F1429" s="282">
        <v>46658</v>
      </c>
      <c r="G1429" s="283" t="s">
        <v>103</v>
      </c>
      <c r="H1429" s="283">
        <v>158</v>
      </c>
      <c r="I1429" s="284">
        <v>633.44000000000005</v>
      </c>
      <c r="J1429" s="284">
        <v>100084.15</v>
      </c>
      <c r="K1429" s="283" t="s">
        <v>103</v>
      </c>
      <c r="L1429" s="287">
        <v>2.5999999999999999E-3</v>
      </c>
    </row>
    <row r="1430" spans="1:12" ht="15.75" thickBot="1" x14ac:dyDescent="0.3">
      <c r="A1430" s="286" t="s">
        <v>186</v>
      </c>
      <c r="B1430" s="281" t="s">
        <v>188</v>
      </c>
      <c r="C1430" s="281" t="s">
        <v>279</v>
      </c>
      <c r="D1430" s="138" t="s">
        <v>267</v>
      </c>
      <c r="E1430" s="281" t="s">
        <v>826</v>
      </c>
      <c r="F1430" s="282">
        <v>45762</v>
      </c>
      <c r="G1430" s="283" t="s">
        <v>103</v>
      </c>
      <c r="H1430" s="285">
        <v>7454</v>
      </c>
      <c r="I1430" s="284">
        <v>86.38</v>
      </c>
      <c r="J1430" s="284">
        <v>643886.09</v>
      </c>
      <c r="K1430" s="283" t="s">
        <v>103</v>
      </c>
      <c r="L1430" s="287">
        <v>3.2000000000000002E-3</v>
      </c>
    </row>
    <row r="1431" spans="1:12" ht="15.75" thickBot="1" x14ac:dyDescent="0.3">
      <c r="A1431" s="286" t="s">
        <v>186</v>
      </c>
      <c r="B1431" s="281" t="s">
        <v>188</v>
      </c>
      <c r="C1431" s="281" t="s">
        <v>279</v>
      </c>
      <c r="D1431" s="138" t="s">
        <v>266</v>
      </c>
      <c r="E1431" s="281" t="s">
        <v>1435</v>
      </c>
      <c r="F1431" s="282">
        <v>47953</v>
      </c>
      <c r="G1431" s="283" t="s">
        <v>103</v>
      </c>
      <c r="H1431" s="283">
        <v>258</v>
      </c>
      <c r="I1431" s="284">
        <v>1148.72</v>
      </c>
      <c r="J1431" s="284">
        <v>296370.21000000002</v>
      </c>
      <c r="K1431" s="283" t="s">
        <v>103</v>
      </c>
      <c r="L1431" s="287">
        <v>1.5E-3</v>
      </c>
    </row>
    <row r="1432" spans="1:12" ht="15.75" thickBot="1" x14ac:dyDescent="0.3">
      <c r="A1432" s="286" t="s">
        <v>186</v>
      </c>
      <c r="B1432" s="281" t="s">
        <v>188</v>
      </c>
      <c r="C1432" s="281" t="s">
        <v>351</v>
      </c>
      <c r="D1432" s="138" t="s">
        <v>266</v>
      </c>
      <c r="E1432" s="281" t="s">
        <v>827</v>
      </c>
      <c r="F1432" s="282">
        <v>47953</v>
      </c>
      <c r="G1432" s="283" t="s">
        <v>103</v>
      </c>
      <c r="H1432" s="283">
        <v>185</v>
      </c>
      <c r="I1432" s="284">
        <v>1148.72</v>
      </c>
      <c r="J1432" s="284">
        <v>212513.52</v>
      </c>
      <c r="K1432" s="283" t="s">
        <v>103</v>
      </c>
      <c r="L1432" s="287">
        <v>5.5999999999999999E-3</v>
      </c>
    </row>
    <row r="1433" spans="1:12" ht="15.75" thickBot="1" x14ac:dyDescent="0.3">
      <c r="A1433" s="286" t="s">
        <v>186</v>
      </c>
      <c r="B1433" s="281" t="s">
        <v>188</v>
      </c>
      <c r="C1433" s="281" t="s">
        <v>351</v>
      </c>
      <c r="D1433" s="138" t="s">
        <v>267</v>
      </c>
      <c r="E1433" s="281" t="s">
        <v>721</v>
      </c>
      <c r="F1433" s="282">
        <v>45762</v>
      </c>
      <c r="G1433" s="283" t="s">
        <v>103</v>
      </c>
      <c r="H1433" s="283">
        <v>250</v>
      </c>
      <c r="I1433" s="284">
        <v>86.38</v>
      </c>
      <c r="J1433" s="284">
        <v>21595.32</v>
      </c>
      <c r="K1433" s="283" t="s">
        <v>103</v>
      </c>
      <c r="L1433" s="287">
        <v>5.9999999999999995E-4</v>
      </c>
    </row>
    <row r="1434" spans="1:12" ht="15.75" thickBot="1" x14ac:dyDescent="0.3">
      <c r="A1434" s="286" t="s">
        <v>475</v>
      </c>
      <c r="B1434" s="281" t="s">
        <v>200</v>
      </c>
      <c r="C1434" s="281" t="s">
        <v>351</v>
      </c>
      <c r="D1434" s="138" t="s">
        <v>1208</v>
      </c>
      <c r="E1434" s="281" t="s">
        <v>165</v>
      </c>
      <c r="F1434" s="282">
        <v>46042</v>
      </c>
      <c r="G1434" s="283" t="s">
        <v>103</v>
      </c>
      <c r="H1434" s="283">
        <v>256</v>
      </c>
      <c r="I1434" s="284">
        <v>1031.26</v>
      </c>
      <c r="J1434" s="284">
        <v>264001.65999999997</v>
      </c>
      <c r="K1434" s="283" t="s">
        <v>103</v>
      </c>
      <c r="L1434" s="287">
        <v>6.8999999999999999E-3</v>
      </c>
    </row>
    <row r="1435" spans="1:12" ht="15.75" thickBot="1" x14ac:dyDescent="0.3">
      <c r="A1435" s="286" t="s">
        <v>475</v>
      </c>
      <c r="B1435" s="281" t="s">
        <v>726</v>
      </c>
      <c r="C1435" s="281" t="s">
        <v>279</v>
      </c>
      <c r="D1435" s="138" t="s">
        <v>727</v>
      </c>
      <c r="E1435" s="281" t="s">
        <v>958</v>
      </c>
      <c r="F1435" s="282">
        <v>45870</v>
      </c>
      <c r="G1435" s="283" t="s">
        <v>103</v>
      </c>
      <c r="H1435" s="283">
        <v>988</v>
      </c>
      <c r="I1435" s="284">
        <v>1232.3399999999999</v>
      </c>
      <c r="J1435" s="284">
        <v>1217548.51</v>
      </c>
      <c r="K1435" s="283" t="s">
        <v>103</v>
      </c>
      <c r="L1435" s="287">
        <v>6.1000000000000004E-3</v>
      </c>
    </row>
    <row r="1436" spans="1:12" ht="15.75" thickBot="1" x14ac:dyDescent="0.3">
      <c r="A1436" s="286" t="s">
        <v>475</v>
      </c>
      <c r="B1436" s="281" t="s">
        <v>726</v>
      </c>
      <c r="C1436" s="281" t="s">
        <v>351</v>
      </c>
      <c r="D1436" s="138" t="s">
        <v>727</v>
      </c>
      <c r="E1436" s="281" t="s">
        <v>602</v>
      </c>
      <c r="F1436" s="282">
        <v>45870</v>
      </c>
      <c r="G1436" s="283" t="s">
        <v>103</v>
      </c>
      <c r="H1436" s="283">
        <v>92</v>
      </c>
      <c r="I1436" s="284">
        <v>1232.3399999999999</v>
      </c>
      <c r="J1436" s="284">
        <v>113374.96</v>
      </c>
      <c r="K1436" s="283" t="s">
        <v>103</v>
      </c>
      <c r="L1436" s="287">
        <v>3.0000000000000001E-3</v>
      </c>
    </row>
    <row r="1437" spans="1:12" ht="15.75" thickBot="1" x14ac:dyDescent="0.3">
      <c r="A1437" s="286" t="s">
        <v>475</v>
      </c>
      <c r="B1437" s="281" t="s">
        <v>956</v>
      </c>
      <c r="C1437" s="281" t="s">
        <v>279</v>
      </c>
      <c r="D1437" s="138" t="s">
        <v>1009</v>
      </c>
      <c r="E1437" s="281" t="s">
        <v>165</v>
      </c>
      <c r="F1437" s="282">
        <v>45897</v>
      </c>
      <c r="G1437" s="283" t="s">
        <v>103</v>
      </c>
      <c r="H1437" s="283">
        <v>890</v>
      </c>
      <c r="I1437" s="284">
        <v>1076.8599999999999</v>
      </c>
      <c r="J1437" s="284">
        <v>958407.66</v>
      </c>
      <c r="K1437" s="283" t="s">
        <v>103</v>
      </c>
      <c r="L1437" s="287">
        <v>4.7999999999999996E-3</v>
      </c>
    </row>
    <row r="1438" spans="1:12" ht="15.75" thickBot="1" x14ac:dyDescent="0.3">
      <c r="A1438" s="286" t="s">
        <v>475</v>
      </c>
      <c r="B1438" s="281" t="s">
        <v>956</v>
      </c>
      <c r="C1438" s="281" t="s">
        <v>351</v>
      </c>
      <c r="D1438" s="138" t="s">
        <v>1010</v>
      </c>
      <c r="E1438" s="281" t="s">
        <v>165</v>
      </c>
      <c r="F1438" s="282">
        <v>45897</v>
      </c>
      <c r="G1438" s="283" t="s">
        <v>103</v>
      </c>
      <c r="H1438" s="283">
        <v>180</v>
      </c>
      <c r="I1438" s="284">
        <v>1076.8599999999999</v>
      </c>
      <c r="J1438" s="284">
        <v>193835.26</v>
      </c>
      <c r="K1438" s="283" t="s">
        <v>103</v>
      </c>
      <c r="L1438" s="287">
        <v>5.1000000000000004E-3</v>
      </c>
    </row>
    <row r="1439" spans="1:12" ht="15.75" thickBot="1" x14ac:dyDescent="0.3">
      <c r="A1439" s="286" t="s">
        <v>475</v>
      </c>
      <c r="B1439" s="281" t="s">
        <v>1038</v>
      </c>
      <c r="C1439" s="281" t="s">
        <v>279</v>
      </c>
      <c r="D1439" s="138" t="s">
        <v>1041</v>
      </c>
      <c r="E1439" s="281" t="s">
        <v>165</v>
      </c>
      <c r="F1439" s="282">
        <v>45929</v>
      </c>
      <c r="G1439" s="283" t="s">
        <v>103</v>
      </c>
      <c r="H1439" s="285">
        <v>2870</v>
      </c>
      <c r="I1439" s="284">
        <v>1068.01</v>
      </c>
      <c r="J1439" s="284">
        <v>3065175.63</v>
      </c>
      <c r="K1439" s="283" t="s">
        <v>103</v>
      </c>
      <c r="L1439" s="287">
        <v>1.5299999999999999E-2</v>
      </c>
    </row>
    <row r="1440" spans="1:12" ht="15.75" thickBot="1" x14ac:dyDescent="0.3">
      <c r="A1440" s="286" t="s">
        <v>475</v>
      </c>
      <c r="B1440" s="281" t="s">
        <v>1038</v>
      </c>
      <c r="C1440" s="281" t="s">
        <v>279</v>
      </c>
      <c r="D1440" s="138" t="s">
        <v>1074</v>
      </c>
      <c r="E1440" s="281" t="s">
        <v>165</v>
      </c>
      <c r="F1440" s="282">
        <v>45810</v>
      </c>
      <c r="G1440" s="283" t="s">
        <v>103</v>
      </c>
      <c r="H1440" s="285">
        <v>1495</v>
      </c>
      <c r="I1440" s="284">
        <v>1046.23</v>
      </c>
      <c r="J1440" s="284">
        <v>1564107.73</v>
      </c>
      <c r="K1440" s="283" t="s">
        <v>103</v>
      </c>
      <c r="L1440" s="287">
        <v>7.7999999999999996E-3</v>
      </c>
    </row>
    <row r="1441" spans="1:12" ht="15.75" thickBot="1" x14ac:dyDescent="0.3">
      <c r="A1441" s="286" t="s">
        <v>475</v>
      </c>
      <c r="B1441" s="281" t="s">
        <v>1038</v>
      </c>
      <c r="C1441" s="281" t="s">
        <v>351</v>
      </c>
      <c r="D1441" s="138" t="s">
        <v>1075</v>
      </c>
      <c r="E1441" s="281" t="s">
        <v>165</v>
      </c>
      <c r="F1441" s="282">
        <v>45810</v>
      </c>
      <c r="G1441" s="283" t="s">
        <v>103</v>
      </c>
      <c r="H1441" s="283">
        <v>192</v>
      </c>
      <c r="I1441" s="284">
        <v>1046.23</v>
      </c>
      <c r="J1441" s="284">
        <v>200875.37</v>
      </c>
      <c r="K1441" s="283" t="s">
        <v>103</v>
      </c>
      <c r="L1441" s="287">
        <v>5.3E-3</v>
      </c>
    </row>
    <row r="1442" spans="1:12" ht="15.75" thickBot="1" x14ac:dyDescent="0.3">
      <c r="A1442" s="286" t="s">
        <v>475</v>
      </c>
      <c r="B1442" s="281" t="s">
        <v>1038</v>
      </c>
      <c r="C1442" s="281" t="s">
        <v>351</v>
      </c>
      <c r="D1442" s="138" t="s">
        <v>1042</v>
      </c>
      <c r="E1442" s="281" t="s">
        <v>165</v>
      </c>
      <c r="F1442" s="282">
        <v>45929</v>
      </c>
      <c r="G1442" s="283" t="s">
        <v>103</v>
      </c>
      <c r="H1442" s="283">
        <v>143</v>
      </c>
      <c r="I1442" s="284">
        <v>1068.01</v>
      </c>
      <c r="J1442" s="284">
        <v>152724.78</v>
      </c>
      <c r="K1442" s="283" t="s">
        <v>103</v>
      </c>
      <c r="L1442" s="287">
        <v>4.0000000000000001E-3</v>
      </c>
    </row>
    <row r="1443" spans="1:12" ht="15.75" thickBot="1" x14ac:dyDescent="0.3">
      <c r="A1443" s="286" t="s">
        <v>475</v>
      </c>
      <c r="B1443" s="281" t="s">
        <v>989</v>
      </c>
      <c r="C1443" s="281" t="s">
        <v>279</v>
      </c>
      <c r="D1443" s="138" t="s">
        <v>1043</v>
      </c>
      <c r="E1443" s="281" t="s">
        <v>165</v>
      </c>
      <c r="F1443" s="282">
        <v>45869</v>
      </c>
      <c r="G1443" s="283" t="s">
        <v>103</v>
      </c>
      <c r="H1443" s="283">
        <v>886</v>
      </c>
      <c r="I1443" s="284">
        <v>1093.3699999999999</v>
      </c>
      <c r="J1443" s="284">
        <v>968721.97</v>
      </c>
      <c r="K1443" s="283" t="s">
        <v>103</v>
      </c>
      <c r="L1443" s="287">
        <v>4.7999999999999996E-3</v>
      </c>
    </row>
    <row r="1444" spans="1:12" ht="15.75" thickBot="1" x14ac:dyDescent="0.3">
      <c r="A1444" s="286" t="s">
        <v>475</v>
      </c>
      <c r="B1444" s="281" t="s">
        <v>989</v>
      </c>
      <c r="C1444" s="281" t="s">
        <v>351</v>
      </c>
      <c r="D1444" s="138" t="s">
        <v>1043</v>
      </c>
      <c r="E1444" s="281" t="s">
        <v>165</v>
      </c>
      <c r="F1444" s="282">
        <v>45869</v>
      </c>
      <c r="G1444" s="283" t="s">
        <v>103</v>
      </c>
      <c r="H1444" s="283">
        <v>176</v>
      </c>
      <c r="I1444" s="284">
        <v>1093.3699999999999</v>
      </c>
      <c r="J1444" s="284">
        <v>192432.36</v>
      </c>
      <c r="K1444" s="283" t="s">
        <v>103</v>
      </c>
      <c r="L1444" s="287">
        <v>5.0000000000000001E-3</v>
      </c>
    </row>
    <row r="1445" spans="1:12" ht="15.75" thickBot="1" x14ac:dyDescent="0.3">
      <c r="A1445" s="286" t="s">
        <v>144</v>
      </c>
      <c r="B1445" s="281" t="s">
        <v>103</v>
      </c>
      <c r="C1445" s="281" t="s">
        <v>279</v>
      </c>
      <c r="D1445" s="138" t="s">
        <v>144</v>
      </c>
      <c r="E1445" s="281" t="s">
        <v>165</v>
      </c>
      <c r="F1445" s="283" t="s">
        <v>103</v>
      </c>
      <c r="G1445" s="283" t="s">
        <v>103</v>
      </c>
      <c r="H1445" s="283" t="s">
        <v>103</v>
      </c>
      <c r="I1445" s="283" t="s">
        <v>103</v>
      </c>
      <c r="J1445" s="284">
        <v>1999.99</v>
      </c>
      <c r="K1445" s="283" t="s">
        <v>103</v>
      </c>
      <c r="L1445" s="287">
        <v>0</v>
      </c>
    </row>
    <row r="1446" spans="1:12" ht="15.75" thickBot="1" x14ac:dyDescent="0.3">
      <c r="A1446" s="286" t="s">
        <v>144</v>
      </c>
      <c r="B1446" s="281" t="s">
        <v>103</v>
      </c>
      <c r="C1446" s="281" t="s">
        <v>351</v>
      </c>
      <c r="D1446" s="138" t="s">
        <v>144</v>
      </c>
      <c r="E1446" s="281" t="s">
        <v>165</v>
      </c>
      <c r="F1446" s="283" t="s">
        <v>103</v>
      </c>
      <c r="G1446" s="283" t="s">
        <v>103</v>
      </c>
      <c r="H1446" s="283" t="s">
        <v>103</v>
      </c>
      <c r="I1446" s="283" t="s">
        <v>103</v>
      </c>
      <c r="J1446" s="284">
        <v>1999.99</v>
      </c>
      <c r="K1446" s="283" t="s">
        <v>103</v>
      </c>
      <c r="L1446" s="287">
        <v>1E-4</v>
      </c>
    </row>
    <row r="1447" spans="1:12" ht="15.75" thickBot="1" x14ac:dyDescent="0.3">
      <c r="A1447" s="286" t="s">
        <v>132</v>
      </c>
      <c r="B1447" s="281" t="s">
        <v>953</v>
      </c>
      <c r="C1447" s="281" t="s">
        <v>351</v>
      </c>
      <c r="D1447" s="138" t="s">
        <v>952</v>
      </c>
      <c r="E1447" s="281" t="s">
        <v>165</v>
      </c>
      <c r="F1447" s="283" t="s">
        <v>103</v>
      </c>
      <c r="G1447" s="283" t="s">
        <v>103</v>
      </c>
      <c r="H1447" s="283">
        <v>23</v>
      </c>
      <c r="I1447" s="284">
        <v>6.12</v>
      </c>
      <c r="J1447" s="284">
        <v>140.76</v>
      </c>
      <c r="K1447" s="283" t="s">
        <v>103</v>
      </c>
      <c r="L1447" s="287">
        <v>0</v>
      </c>
    </row>
    <row r="1448" spans="1:12" ht="15.75" thickBot="1" x14ac:dyDescent="0.3">
      <c r="A1448" s="286" t="s">
        <v>132</v>
      </c>
      <c r="B1448" s="281" t="s">
        <v>158</v>
      </c>
      <c r="C1448" s="281" t="s">
        <v>279</v>
      </c>
      <c r="D1448" s="138" t="s">
        <v>228</v>
      </c>
      <c r="E1448" s="281" t="s">
        <v>684</v>
      </c>
      <c r="F1448" s="283" t="s">
        <v>103</v>
      </c>
      <c r="G1448" s="283" t="s">
        <v>103</v>
      </c>
      <c r="H1448" s="285">
        <v>21411</v>
      </c>
      <c r="I1448" s="284">
        <v>19.64</v>
      </c>
      <c r="J1448" s="284">
        <v>420512.04</v>
      </c>
      <c r="K1448" s="283" t="s">
        <v>103</v>
      </c>
      <c r="L1448" s="287">
        <v>2.0999999999999999E-3</v>
      </c>
    </row>
    <row r="1449" spans="1:12" ht="15.75" thickBot="1" x14ac:dyDescent="0.3">
      <c r="A1449" s="286" t="s">
        <v>132</v>
      </c>
      <c r="B1449" s="281" t="s">
        <v>158</v>
      </c>
      <c r="C1449" s="281" t="s">
        <v>351</v>
      </c>
      <c r="D1449" s="138" t="s">
        <v>228</v>
      </c>
      <c r="E1449" s="281" t="s">
        <v>685</v>
      </c>
      <c r="F1449" s="283" t="s">
        <v>103</v>
      </c>
      <c r="G1449" s="283" t="s">
        <v>103</v>
      </c>
      <c r="H1449" s="285">
        <v>6000</v>
      </c>
      <c r="I1449" s="284">
        <v>19.64</v>
      </c>
      <c r="J1449" s="284">
        <v>117840</v>
      </c>
      <c r="K1449" s="283" t="s">
        <v>103</v>
      </c>
      <c r="L1449" s="287">
        <v>3.0999999999999999E-3</v>
      </c>
    </row>
    <row r="1450" spans="1:12" ht="15.75" thickBot="1" x14ac:dyDescent="0.3">
      <c r="A1450" s="288" t="s">
        <v>132</v>
      </c>
      <c r="B1450" s="289" t="s">
        <v>460</v>
      </c>
      <c r="C1450" s="289" t="s">
        <v>351</v>
      </c>
      <c r="D1450" s="139" t="s">
        <v>951</v>
      </c>
      <c r="E1450" s="289" t="s">
        <v>165</v>
      </c>
      <c r="F1450" s="290" t="s">
        <v>103</v>
      </c>
      <c r="G1450" s="290" t="s">
        <v>103</v>
      </c>
      <c r="H1450" s="290">
        <v>37</v>
      </c>
      <c r="I1450" s="291">
        <v>6.11</v>
      </c>
      <c r="J1450" s="291">
        <v>226.14</v>
      </c>
      <c r="K1450" s="290" t="s">
        <v>103</v>
      </c>
      <c r="L1450" s="292">
        <v>0</v>
      </c>
    </row>
    <row r="1451" spans="1:12" ht="15.75" thickBot="1" x14ac:dyDescent="0.3">
      <c r="A1451" s="293" t="s">
        <v>103</v>
      </c>
      <c r="B1451" s="294" t="s">
        <v>103</v>
      </c>
      <c r="C1451" s="294" t="s">
        <v>103</v>
      </c>
      <c r="D1451" s="294" t="s">
        <v>103</v>
      </c>
      <c r="E1451" s="294" t="s">
        <v>103</v>
      </c>
      <c r="F1451" s="295" t="s">
        <v>103</v>
      </c>
      <c r="G1451" s="295" t="s">
        <v>103</v>
      </c>
      <c r="H1451" s="296">
        <v>42912214</v>
      </c>
      <c r="I1451" s="295" t="s">
        <v>103</v>
      </c>
      <c r="J1451" s="297">
        <v>237974032.81999999</v>
      </c>
      <c r="K1451" s="297">
        <v>-1563228.15</v>
      </c>
      <c r="L1451" s="298">
        <v>1</v>
      </c>
    </row>
    <row r="1452" spans="1:12" x14ac:dyDescent="0.25">
      <c r="A1452" s="299" t="s">
        <v>1869</v>
      </c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364&amp;codativo=NTN-B50" xr:uid="{08A9E2D6-3030-47B7-9E02-5D0E138E0CCF}"/>
    <hyperlink ref="D5" r:id="rId2" display="https://afinvest.com.br/interno/relatorios/detalhes-de-ativos?id=2964&amp;codativo=LFT%20mar%2028" xr:uid="{ACDBEA2C-AA31-40C7-B72C-649044FC3D6C}"/>
    <hyperlink ref="D6" r:id="rId3" display="https://afinvest.com.br/interno/relatorios/detalhes-de-ativos?id=403&amp;codativo=LFT%20set%2025" xr:uid="{590B0ECE-541E-4F32-A902-F2BECF4650D0}"/>
    <hyperlink ref="D7" r:id="rId4" display="https://afinvest.com.br/interno/relatorios/detalhes-de-ativos?id=1369&amp;codativo=LFT%20mar%2027" xr:uid="{4007EED8-EDD0-4F03-824D-9606DA46AFD4}"/>
    <hyperlink ref="D8" r:id="rId5" display="https://afinvest.com.br/interno/relatorios/detalhes-de-ativos?id=821&amp;codativo=LFT%20set%2026" xr:uid="{429F90D1-3F6E-4964-8727-5A820105E10B}"/>
    <hyperlink ref="D9" r:id="rId6" display="https://afinvest.com.br/interno/relatorios/detalhes-de-ativos?id=3126&amp;codativo=LFTset28" xr:uid="{E98EE3B4-1043-49C6-B6F3-7AEBCD7C0B35}"/>
    <hyperlink ref="D10" r:id="rId7" display="https://afinvest.com.br/interno/relatorios/detalhes-de-ativos?id=9177&amp;codativo=LFT%20mar%2029" xr:uid="{9986134C-F417-4541-927B-12D4ABC9E34C}"/>
    <hyperlink ref="D11" r:id="rId8" display="https://afinvest.com.br/interno/relatorios/detalhes-de-ativos?id=6707&amp;codativo=LFTset29" xr:uid="{BB6793E2-C1BE-4219-BC30-138117DAE8DB}"/>
    <hyperlink ref="D12" r:id="rId9" display="https://afinvest.com.br/interno/relatorios/detalhes-de-ativos?id=7956&amp;codativo=LFTjun30" xr:uid="{FA92D74F-2F9F-4C43-A48E-265FA3D225C3}"/>
    <hyperlink ref="D13" r:id="rId10" display="https://afinvest.com.br/interno/relatorios/detalhes-de-ativos?id=6707&amp;codativo=LFTset29" xr:uid="{EA8CB1F3-715F-4DD0-9B1B-5F3ADDD00838}"/>
    <hyperlink ref="D14" r:id="rId11" display="https://afinvest.com.br/interno/relatorios/detalhes-de-ativos?id=1369&amp;codativo=LFT%20mar%2027" xr:uid="{5CBC17D8-E046-46EB-A7FE-E1280B415CEA}"/>
    <hyperlink ref="D15" r:id="rId12" display="https://afinvest.com.br/interno/relatorios/detalhes-de-ativos?id=366&amp;codativo=LFT%20mar%2026" xr:uid="{835B9503-D02B-47C2-ABA3-1A5D6734A69F}"/>
    <hyperlink ref="D16" r:id="rId13" display="https://afinvest.com.br/interno/relatorios/detalhes-de-ativos?id=821&amp;codativo=LFT%20set%2026" xr:uid="{D3CD3E64-3BC6-44B8-A486-E1162C83F278}"/>
    <hyperlink ref="D17" r:id="rId14" display="https://afinvest.com.br/interno/relatorios/detalhes-de-ativos?id=3126&amp;codativo=LFTset28" xr:uid="{611B3E07-CB3E-433D-B2B4-8377CD29F554}"/>
    <hyperlink ref="D18" r:id="rId15" display="https://afinvest.com.br/interno/relatorios/detalhes-de-ativos?id=2681&amp;codativo=LFT%20set%2027" xr:uid="{FAF79543-CD2E-4CC9-8D7C-A50075909CA7}"/>
    <hyperlink ref="D19" r:id="rId16" display="https://afinvest.com.br/interno/relatorios/detalhes-de-ativos?id=403&amp;codativo=LFT%20set%2025" xr:uid="{AB17B681-6424-48EF-8F00-78917983CA3F}"/>
    <hyperlink ref="D20" r:id="rId17" display="https://afinvest.com.br/interno/relatorios/detalhes-de-ativos?id=1369&amp;codativo=LFT%20mar%2027" xr:uid="{6E59B4C8-C2E9-4BDE-86B0-A53F2376E2DC}"/>
    <hyperlink ref="D21" r:id="rId18" display="https://afinvest.com.br/interno/relatorios/detalhes-de-ativos?id=6707&amp;codativo=LFTset29" xr:uid="{5076ADBA-E9BE-4430-8D45-A5F0006290B0}"/>
    <hyperlink ref="D22" r:id="rId19" display="https://afinvest.com.br/interno/relatorios/detalhes-de-ativos?id=7956&amp;codativo=LFTjun30" xr:uid="{BBFD691E-08FF-4C20-8434-A6E1AF75FB05}"/>
    <hyperlink ref="D23" r:id="rId20" display="https://afinvest.com.br/interno/relatorios/detalhes-de-ativos?id=821&amp;codativo=LFT%20set%2026" xr:uid="{B3E83194-D093-4FFA-B534-52CC10A80B5C}"/>
    <hyperlink ref="D24" r:id="rId21" display="https://afinvest.com.br/interno/relatorios/detalhes-de-ativos?id=366&amp;codativo=LFT%20mar%2026" xr:uid="{A2C01B45-13E4-448A-9252-A1434DD7A9B7}"/>
    <hyperlink ref="D25" r:id="rId22" display="https://afinvest.com.br/interno/relatorios/detalhes-de-ativos?id=821&amp;codativo=LFT%20set%2026" xr:uid="{F0D5FBB8-B30C-4280-9E99-89BE8B46A64F}"/>
    <hyperlink ref="D26" r:id="rId23" display="https://afinvest.com.br/interno/relatorios/detalhes-de-ativos?id=403&amp;codativo=LFT%20set%2025" xr:uid="{94814C6A-0AD8-40D9-A778-6E116A2C0B28}"/>
    <hyperlink ref="D27" r:id="rId24" display="https://afinvest.com.br/interno/relatorios/detalhes-de-ativos?id=821&amp;codativo=LFT%20set%2026" xr:uid="{FA0BB00D-F6D6-4216-8B16-67329B704380}"/>
    <hyperlink ref="D28" r:id="rId25" display="https://afinvest.com.br/interno/relatorios/detalhes-de-ativos?id=2964&amp;codativo=LFT%20mar%2028" xr:uid="{768B893F-EB63-471D-A0F6-67FCBEB356E8}"/>
    <hyperlink ref="D29" r:id="rId26" display="https://afinvest.com.br/interno/relatorios/detalhes-de-ativos?id=7956&amp;codativo=LFTjun30" xr:uid="{8EC7C3BC-AC15-40A2-B8A8-4F49A7A2BA2B}"/>
    <hyperlink ref="D30" r:id="rId27" display="https://afinvest.com.br/interno/relatorios/detalhes-de-ativos?id=1369&amp;codativo=LFT%20mar%2027" xr:uid="{E8CA8E7E-A42D-42F1-8AF8-C460162A8689}"/>
    <hyperlink ref="D31" r:id="rId28" display="https://afinvest.com.br/interno/relatorios/detalhes-de-ativos?id=361&amp;codativo=NTN-B28" xr:uid="{5ED10951-C782-4723-90D7-AC0C4A88EFAE}"/>
    <hyperlink ref="D32" r:id="rId29" display="https://afinvest.com.br/interno/relatorios/detalhes-de-ativos?id=347&amp;codativo=NTN-B30" xr:uid="{8C64D375-436C-49F9-B0AF-46BC7CC2249A}"/>
    <hyperlink ref="D33" r:id="rId30" display="https://afinvest.com.br/interno/relatorios/detalhes-de-ativos?id=1369&amp;codativo=LFT%20mar%2027" xr:uid="{65F92792-6C43-4C49-BA70-AAB131721B88}"/>
    <hyperlink ref="D34" r:id="rId31" display="https://afinvest.com.br/interno/relatorios/detalhes-de-ativos?id=2965&amp;codativo=NTN-B32" xr:uid="{958671B6-4D82-4084-AC80-A2281BB460E5}"/>
    <hyperlink ref="D35" r:id="rId32" display="https://afinvest.com.br/interno/relatorios/detalhes-de-ativos?id=403&amp;codativo=LFT%20set%2025" xr:uid="{6D418B8F-1A53-4DDC-A6A2-F4E0682DF3AA}"/>
    <hyperlink ref="D36" r:id="rId33" display="https://afinvest.com.br/interno/relatorios/detalhes-de-ativos?id=411&amp;codativo=NTN-B26" xr:uid="{4A4092CA-C692-414E-8A83-DBFA78B4DC1B}"/>
    <hyperlink ref="D37" r:id="rId34" display="https://afinvest.com.br/interno/relatorios/detalhes-de-ativos?id=9668&amp;codativo=USG98239AB55" xr:uid="{DC2B534F-85C8-4857-8076-6889EB6C3752}"/>
    <hyperlink ref="D38" r:id="rId35" display="https://afinvest.com.br/interno/relatorios/detalhes-de-ativos?id=9764&amp;codativo=NC002400OUJ" xr:uid="{DC6AE5B1-A5DC-49A3-9FD4-68B5E195F487}"/>
    <hyperlink ref="D39" r:id="rId36" display="https://afinvest.com.br/interno/relatorios/detalhes-de-ativos?id=1271&amp;codativo=Provis%C3%A3o" xr:uid="{AE3D75C2-BEF0-479B-A8D2-8C0B2A5C160C}"/>
    <hyperlink ref="D40" r:id="rId37" display="https://afinvest.com.br/interno/relatorios/detalhes-de-ativos?id=1271&amp;codativo=Provis%C3%A3o" xr:uid="{704E6B25-A481-4A2D-82DC-8585B7A29957}"/>
    <hyperlink ref="D41" r:id="rId38" display="https://afinvest.com.br/interno/relatorios/detalhes-de-ativos?id=1271&amp;codativo=Provis%C3%A3o" xr:uid="{31C37763-062D-40B4-8EDF-063FC3C79BF0}"/>
    <hyperlink ref="D42" r:id="rId39" display="https://afinvest.com.br/interno/relatorios/detalhes-de-ativos?id=1271&amp;codativo=Provis%C3%A3o" xr:uid="{53A2C2F4-D53B-4728-8E8A-5E4C7DEB347E}"/>
    <hyperlink ref="D43" r:id="rId40" display="https://afinvest.com.br/interno/relatorios/detalhes-de-ativos?id=1271&amp;codativo=Provis%C3%A3o" xr:uid="{02CE7ABF-90ED-4E0B-9FFD-BA50627D61D9}"/>
    <hyperlink ref="D44" r:id="rId41" display="https://afinvest.com.br/interno/relatorios/detalhes-de-ativos?id=1271&amp;codativo=Provis%C3%A3o" xr:uid="{E4CAE599-7DA4-4F9C-A74F-FD85ABD99AC6}"/>
    <hyperlink ref="D45" r:id="rId42" display="https://afinvest.com.br/interno/relatorios/detalhes-de-ativos?id=1271&amp;codativo=Provis%C3%A3o" xr:uid="{C710CCAF-C7D3-4208-A695-D5D9B1C57C39}"/>
    <hyperlink ref="D46" r:id="rId43" display="https://afinvest.com.br/interno/relatorios/detalhes-de-ativos?id=1271&amp;codativo=Provis%C3%A3o" xr:uid="{CE92ECBB-36C9-4B9B-AE04-21E6C98873FF}"/>
    <hyperlink ref="D47" r:id="rId44" display="https://afinvest.com.br/interno/relatorios/detalhes-de-ativos?id=1271&amp;codativo=Provis%C3%A3o" xr:uid="{D3451563-974B-417B-A4AA-CE29937A3B42}"/>
    <hyperlink ref="D48" r:id="rId45" display="https://afinvest.com.br/interno/relatorios/detalhes-de-ativos?id=1271&amp;codativo=Provis%C3%A3o" xr:uid="{BE9BD83C-6FC2-4863-974A-60F5DADC48E0}"/>
    <hyperlink ref="D49" r:id="rId46" display="https://afinvest.com.br/interno/relatorios/detalhes-de-ativos?id=1271&amp;codativo=Provis%C3%A3o" xr:uid="{50A70ACE-4D9C-404B-8A13-07AFD7B7081E}"/>
    <hyperlink ref="D50" r:id="rId47" display="https://afinvest.com.br/interno/relatorios/detalhes-de-ativos?id=1271&amp;codativo=Provis%C3%A3o" xr:uid="{A4E5C992-21D9-4C91-8320-848CE5034DFE}"/>
    <hyperlink ref="D51" r:id="rId48" display="https://afinvest.com.br/interno/relatorios/detalhes-de-ativos?id=1271&amp;codativo=Provis%C3%A3o" xr:uid="{0883E514-ACA2-4DEB-BDCF-22004FE7B832}"/>
    <hyperlink ref="D52" r:id="rId49" display="https://afinvest.com.br/interno/relatorios/detalhes-de-ativos?id=1271&amp;codativo=Provis%C3%A3o" xr:uid="{7C3806F8-CC77-493F-B11B-D279F7702ACC}"/>
    <hyperlink ref="D53" r:id="rId50" display="https://afinvest.com.br/interno/relatorios/detalhes-de-ativos?id=1271&amp;codativo=Provis%C3%A3o" xr:uid="{5A586CF3-F83F-47E3-B023-DEDEC5DF8277}"/>
    <hyperlink ref="D54" r:id="rId51" display="https://afinvest.com.br/interno/relatorios/detalhes-de-ativos?id=1271&amp;codativo=Provis%C3%A3o" xr:uid="{A138C008-EF3A-401D-ADE6-A87C40E7FBD1}"/>
    <hyperlink ref="D55" r:id="rId52" display="https://afinvest.com.br/interno/relatorios/detalhes-de-ativos?id=1271&amp;codativo=Provis%C3%A3o" xr:uid="{7FB9044C-1989-4A86-9344-CB03843C92ED}"/>
    <hyperlink ref="D56" r:id="rId53" display="https://afinvest.com.br/interno/relatorios/detalhes-de-ativos?id=1271&amp;codativo=Provis%C3%A3o" xr:uid="{78FA16D5-702A-4CD9-BC59-5EDF63BB1BF5}"/>
    <hyperlink ref="D57" r:id="rId54" display="https://afinvest.com.br/interno/relatorios/detalhes-de-ativos?id=1271&amp;codativo=Provis%C3%A3o" xr:uid="{A467C024-CB4B-45C7-8478-77192B64C948}"/>
    <hyperlink ref="D58" r:id="rId55" display="https://afinvest.com.br/interno/relatorios/detalhes-de-ativos?id=1271&amp;codativo=Provis%C3%A3o" xr:uid="{DDBDD20C-ABFF-4E3B-B988-0941227C776C}"/>
    <hyperlink ref="D59" r:id="rId56" display="https://afinvest.com.br/interno/relatorios/detalhes-de-ativos?id=1271&amp;codativo=Provis%C3%A3o" xr:uid="{6B434E36-29E0-4559-A8E7-E36F5575A488}"/>
    <hyperlink ref="D60" r:id="rId57" display="https://afinvest.com.br/interno/relatorios/detalhes-de-ativos?id=1271&amp;codativo=Provis%C3%A3o" xr:uid="{2B58213E-C346-4F11-AF85-AE80410C5C2F}"/>
    <hyperlink ref="D61" r:id="rId58" display="https://afinvest.com.br/interno/relatorios/detalhes-de-ativos?id=1271&amp;codativo=Provis%C3%A3o" xr:uid="{316BCFB2-C94F-456B-9D6A-76BC8069AC61}"/>
    <hyperlink ref="D62" r:id="rId59" display="https://afinvest.com.br/interno/relatorios/detalhes-de-ativos?id=164&amp;codativo=LFSN1900008" xr:uid="{AB70AD1F-F75E-4109-9EAD-530368B7580E}"/>
    <hyperlink ref="D63" r:id="rId60" display="https://afinvest.com.br/interno/relatorios/detalhes-de-ativos?id=1400&amp;codativo=LFSN1800HXO" xr:uid="{29AF754A-A807-4F56-9E6A-E706DBA5510D}"/>
    <hyperlink ref="D64" r:id="rId61" display="https://afinvest.com.br/interno/relatorios/detalhes-de-ativos?id=8260&amp;codativo=LFSN1800D4X" xr:uid="{19723F27-CA7E-4918-A5CF-BB2A1F1D8F08}"/>
    <hyperlink ref="D65" r:id="rId62" display="https://afinvest.com.br/interno/relatorios/detalhes-de-ativos?id=6001&amp;codativo=LFSN1900CR5" xr:uid="{249B29D0-B06D-41E3-A0E5-9369828E3BFD}"/>
    <hyperlink ref="D66" r:id="rId63" display="https://afinvest.com.br/interno/relatorios/detalhes-de-ativos?id=9040&amp;codativo=LFSN%20RCI" xr:uid="{E0A50BF9-C41E-4A85-A448-1D4FF9DF1560}"/>
    <hyperlink ref="D67" r:id="rId64" display="https://afinvest.com.br/interno/relatorios/detalhes-de-ativos?id=9040&amp;codativo=LFSN%20RCI" xr:uid="{9EEBCDA0-8FF8-4409-85A1-990E4075B6F4}"/>
    <hyperlink ref="D68" r:id="rId65" display="https://afinvest.com.br/interno/relatorios/detalhes-de-ativos?id=151&amp;codativo=LFSN19001BH" xr:uid="{591EB43E-9101-4DBD-8E65-5E9A4C2D5BB6}"/>
    <hyperlink ref="D69" r:id="rId66" display="https://afinvest.com.br/interno/relatorios/detalhes-de-ativos?id=3176&amp;codativo=LFSN210099R" xr:uid="{1F84DA0D-4A50-4EA4-B384-F7177A318FC6}"/>
    <hyperlink ref="D70" r:id="rId67" display="https://afinvest.com.br/interno/relatorios/detalhes-de-ativos?id=153&amp;codativo=LFSN19006KN" xr:uid="{B3C655D8-5C22-4405-8A06-A7D55CC60683}"/>
    <hyperlink ref="D71" r:id="rId68" display="https://afinvest.com.br/interno/relatorios/detalhes-de-ativos?id=153&amp;codativo=LFSN19006KM" xr:uid="{82DF2EC3-405A-42B6-8E1C-97B98F3BA585}"/>
    <hyperlink ref="D72" r:id="rId69" display="https://afinvest.com.br/interno/relatorios/detalhes-de-ativos?id=3176&amp;codativo=LFSN210099R" xr:uid="{63F1AA9B-C663-4363-BCEB-91D5E2589E55}"/>
    <hyperlink ref="D73" r:id="rId70" display="https://afinvest.com.br/interno/relatorios/detalhes-de-ativos?id=153&amp;codativo=LFSN19006KM" xr:uid="{00D05431-D853-4C98-9FC2-DE0190EC2785}"/>
    <hyperlink ref="D74" r:id="rId71" display="https://afinvest.com.br/interno/relatorios/detalhes-de-ativos?id=153&amp;codativo=LFSN19006KM" xr:uid="{8BF44182-406C-4010-B1B8-DDBD6DDAFB8C}"/>
    <hyperlink ref="D75" r:id="rId72" display="https://afinvest.com.br/interno/relatorios/detalhes-de-ativos?id=5821&amp;codativo=LFSN2200E75" xr:uid="{4D518437-C7F8-4345-8C35-1F6AFB557447}"/>
    <hyperlink ref="D76" r:id="rId73" display="https://afinvest.com.br/interno/relatorios/detalhes-de-ativos?id=5821&amp;codativo=LFSN2200E75" xr:uid="{9EF93D18-4EF9-4C64-BBD5-301992F1D555}"/>
    <hyperlink ref="D77" r:id="rId74" display="https://afinvest.com.br/interno/relatorios/detalhes-de-ativos?id=5821&amp;codativo=LFSN2200E75" xr:uid="{4B133150-65D2-44A8-A78A-D38321FEC72B}"/>
    <hyperlink ref="D78" r:id="rId75" display="https://afinvest.com.br/interno/relatorios/detalhes-de-ativos?id=5821&amp;codativo=LFSN2200E75" xr:uid="{46159DF3-AB70-4A94-A6A2-2BF330287FFE}"/>
    <hyperlink ref="D79" r:id="rId76" display="https://afinvest.com.br/interno/relatorios/detalhes-de-ativos?id=5821&amp;codativo=LFSN2200E75" xr:uid="{62EC6C0C-F134-44A6-B5BC-62F7341F2EAF}"/>
    <hyperlink ref="D80" r:id="rId77" display="https://afinvest.com.br/interno/relatorios/detalhes-de-ativos?id=7958&amp;codativo=LFSN19009YU" xr:uid="{082E4C90-89D7-41F7-B2B5-BECAC79D8982}"/>
    <hyperlink ref="D81" r:id="rId78" display="https://afinvest.com.br/interno/relatorios/detalhes-de-ativos?id=7958&amp;codativo=LFSN19009YU" xr:uid="{43E954F8-74DF-457C-91D7-BB2BC0DC77B6}"/>
    <hyperlink ref="D82" r:id="rId79" display="https://afinvest.com.br/interno/relatorios/detalhes-de-ativos?id=246&amp;codativo=LFSN1900971" xr:uid="{492115B3-14BF-4FF0-B1F9-03C1CD975B81}"/>
    <hyperlink ref="D83" r:id="rId80" display="https://afinvest.com.br/interno/relatorios/detalhes-de-ativos?id=192&amp;codativo=LFSN1800CUH" xr:uid="{ABE27F0D-AE4F-4AF2-9FD3-4CC78D82C2F3}"/>
    <hyperlink ref="D84" r:id="rId81" display="https://afinvest.com.br/interno/relatorios/detalhes-de-ativos?id=195&amp;codativo=LFSN1800D79" xr:uid="{49AC434B-4C40-40C5-9195-5C8AFBAA4259}"/>
    <hyperlink ref="D85" r:id="rId82" display="https://afinvest.com.br/interno/relatorios/detalhes-de-ativos?id=1092&amp;codativo=LFSN1800E2I" xr:uid="{9521FF74-DCED-48BE-A551-A52954FD8311}"/>
    <hyperlink ref="D86" r:id="rId83" display="https://afinvest.com.br/interno/relatorios/detalhes-de-ativos?id=1092&amp;codativo=LFSN1800E2G" xr:uid="{2EF45362-DED8-4A7C-A3F2-52DAF1DD45E3}"/>
    <hyperlink ref="D87" r:id="rId84" display="https://afinvest.com.br/interno/relatorios/detalhes-de-ativos?id=6006&amp;codativo=LFSN2200G2L" xr:uid="{AD2CAF7B-48B4-45F1-96FB-0271882A11CE}"/>
    <hyperlink ref="D88" r:id="rId85" display="https://afinvest.com.br/interno/relatorios/detalhes-de-ativos?id=6002&amp;codativo=LFSN2200G7D" xr:uid="{346613CC-2BAA-4E80-93F7-4FC912505AE4}"/>
    <hyperlink ref="D89" r:id="rId86" display="https://afinvest.com.br/interno/relatorios/detalhes-de-ativos?id=195&amp;codativo=LFSN1800D79" xr:uid="{CD87B138-DF82-4A98-A62E-A4825F18417D}"/>
    <hyperlink ref="D90" r:id="rId87" display="https://afinvest.com.br/interno/relatorios/detalhes-de-ativos?id=1165&amp;codativo=LFSN1800DS6" xr:uid="{1EA7385F-C357-4E0C-8383-441805DE4A98}"/>
    <hyperlink ref="D91" r:id="rId88" display="https://afinvest.com.br/interno/relatorios/detalhes-de-ativos?id=6005&amp;codativo=LFSN2200G2K" xr:uid="{94A3EBB1-0309-4F55-931A-4C46DE027E52}"/>
    <hyperlink ref="D92" r:id="rId89" display="https://afinvest.com.br/interno/relatorios/detalhes-de-ativos?id=6005&amp;codativo=LFSN2200G2M" xr:uid="{BA254EDC-3E43-4327-87CE-CEE982D819BA}"/>
    <hyperlink ref="D93" r:id="rId90" display="https://afinvest.com.br/interno/relatorios/detalhes-de-ativos?id=6005&amp;codativo=LFSN2200G2M" xr:uid="{C4BC13DD-E9A7-437F-856B-902861602494}"/>
    <hyperlink ref="D94" r:id="rId91" display="https://afinvest.com.br/interno/relatorios/detalhes-de-ativos?id=1165&amp;codativo=LFSN1800DS6" xr:uid="{F8FEF46A-36F9-480E-9AF9-D217E51E8680}"/>
    <hyperlink ref="D95" r:id="rId92" display="https://afinvest.com.br/interno/relatorios/detalhes-de-ativos?id=7720&amp;codativo=LFSC24000BB" xr:uid="{969DFA2B-AA14-403E-9105-DBF30D8C7E5D}"/>
    <hyperlink ref="D96" r:id="rId93" display="https://afinvest.com.br/interno/relatorios/detalhes-de-ativos?id=7720&amp;codativo=LFSC24000BB" xr:uid="{0C1664C8-913A-449A-A541-666306A78135}"/>
    <hyperlink ref="D97" r:id="rId94" display="https://afinvest.com.br/interno/relatorios/detalhes-de-ativos?id=7720&amp;codativo=LFSC24000BB" xr:uid="{E8575A4D-B478-4EE1-939A-DC635C5ED299}"/>
    <hyperlink ref="D98" r:id="rId95" display="https://afinvest.com.br/interno/relatorios/detalhes-de-ativos?id=7720&amp;codativo=LFSC24000BB" xr:uid="{8139D53E-CDB9-4144-972B-BDB37CB58C4E}"/>
    <hyperlink ref="D99" r:id="rId96" display="https://afinvest.com.br/interno/relatorios/detalhes-de-ativos?id=7720&amp;codativo=LFSC24000BB" xr:uid="{A788095E-DB3F-4BB9-B81C-518315DC676E}"/>
    <hyperlink ref="D100" r:id="rId97" display="https://afinvest.com.br/interno/relatorios/detalhes-de-ativos?id=7720&amp;codativo=LFSC24000BB" xr:uid="{765D02AD-CEC9-4CB8-ACDE-1C6C64A5AD54}"/>
    <hyperlink ref="D101" r:id="rId98" display="https://afinvest.com.br/interno/relatorios/detalhes-de-ativos?id=3185&amp;codativo=LFSC190059S" xr:uid="{418D47BD-AD8A-4381-9F85-CED310F30DB3}"/>
    <hyperlink ref="D102" r:id="rId99" display="https://afinvest.com.br/interno/relatorios/detalhes-de-ativos?id=2736&amp;codativo=LFSC19005L3" xr:uid="{A7F16F1A-DAD6-4E4D-AD3E-A396FC1FC025}"/>
    <hyperlink ref="D103" r:id="rId100" display="https://afinvest.com.br/interno/relatorios/detalhes-de-ativos?id=144&amp;codativo=LFSC190054D" xr:uid="{036071FA-EBD2-4664-951D-BCAC422A09C8}"/>
    <hyperlink ref="D104" r:id="rId101" display="https://afinvest.com.br/interno/relatorios/detalhes-de-ativos?id=144&amp;codativo=LFSC190054D" xr:uid="{B394C866-C037-40EB-82E9-7987C377BC6B}"/>
    <hyperlink ref="D105" r:id="rId102" display="https://afinvest.com.br/interno/relatorios/detalhes-de-ativos?id=3081&amp;codativo=LFSC19005FF" xr:uid="{BF767D19-3696-40E4-AC5D-CB4D537513F9}"/>
    <hyperlink ref="D106" r:id="rId103" display="https://afinvest.com.br/interno/relatorios/detalhes-de-ativos?id=2736&amp;codativo=LFSC19005L3" xr:uid="{27B860C2-4B7F-40EC-8B28-C81D4F0C57CD}"/>
    <hyperlink ref="D107" r:id="rId104" display="https://afinvest.com.br/interno/relatorios/detalhes-de-ativos?id=2639&amp;codativo=LFSC190054I" xr:uid="{9930E42F-3E5D-4E6A-8C6D-FCB0E1C14C5B}"/>
    <hyperlink ref="D108" r:id="rId105" display="https://afinvest.com.br/interno/relatorios/detalhes-de-ativos?id=3184&amp;codativo=LFSC19005L1" xr:uid="{7BFD017B-A50A-420C-8E46-1C5672D99808}"/>
    <hyperlink ref="D109" r:id="rId106" display="https://afinvest.com.br/interno/relatorios/detalhes-de-ativos?id=3081&amp;codativo=LFSC19005FF" xr:uid="{029B8C6D-32ED-4087-AABE-BB71D1E92EAB}"/>
    <hyperlink ref="D110" r:id="rId107" display="https://afinvest.com.br/interno/relatorios/detalhes-de-ativos?id=2639&amp;codativo=LFSC190054I" xr:uid="{2E5E25CD-344E-4996-9E92-FB177D6A7288}"/>
    <hyperlink ref="D111" r:id="rId108" display="https://afinvest.com.br/interno/relatorios/detalhes-de-ativos?id=3188&amp;codativo=LFSC190054C" xr:uid="{24D97D69-E00A-4447-BEA8-F07711C9DD4E}"/>
    <hyperlink ref="D112" r:id="rId109" display="https://afinvest.com.br/interno/relatorios/detalhes-de-ativos?id=144&amp;codativo=LFSC190054D" xr:uid="{DD744AAA-CE74-49ED-B928-1906ADF39FDB}"/>
    <hyperlink ref="D113" r:id="rId110" display="https://afinvest.com.br/interno/relatorios/detalhes-de-ativos?id=144&amp;codativo=LFSC190054D" xr:uid="{097ED221-6778-4538-86FA-E86AC6991CC4}"/>
    <hyperlink ref="D114" r:id="rId111" display="https://afinvest.com.br/interno/relatorios/detalhes-de-ativos?id=7865&amp;codativo=LFSC24001P6" xr:uid="{CBFF6544-F525-43F5-80DB-B107F19754F7}"/>
    <hyperlink ref="D115" r:id="rId112" display="https://afinvest.com.br/interno/relatorios/detalhes-de-ativos?id=262&amp;codativo=LFSC19000BT" xr:uid="{B5E254C6-6984-4526-BB1B-76F84A905A61}"/>
    <hyperlink ref="D116" r:id="rId113" display="https://afinvest.com.br/interno/relatorios/detalhes-de-ativos?id=7859&amp;codativo=LFSC24001JT" xr:uid="{8EC1329B-642F-4635-BB0E-05BCFD7598F1}"/>
    <hyperlink ref="D117" r:id="rId114" display="https://afinvest.com.br/interno/relatorios/detalhes-de-ativos?id=262&amp;codativo=LFSC19000BR" xr:uid="{31787B7C-5EB2-4A29-9C02-8771360BF464}"/>
    <hyperlink ref="D118" r:id="rId115" display="https://afinvest.com.br/interno/relatorios/detalhes-de-ativos?id=7859&amp;codativo=LFSC24001JQ" xr:uid="{518D6A65-F47A-4DC9-8D6D-6CF27331C91C}"/>
    <hyperlink ref="D119" r:id="rId116" display="https://afinvest.com.br/interno/relatorios/detalhes-de-ativos?id=9039&amp;codativo=LFSC19003FD" xr:uid="{FD421660-5073-415A-8831-89F5A1F52296}"/>
    <hyperlink ref="D120" r:id="rId117" display="https://afinvest.com.br/interno/relatorios/detalhes-de-ativos?id=262&amp;codativo=LFSC19000BR" xr:uid="{D133A86B-6B24-43EA-9441-7D614AE6D53D}"/>
    <hyperlink ref="D121" r:id="rId118" display="https://afinvest.com.br/interno/relatorios/detalhes-de-ativos?id=7859&amp;codativo=LFSC24001JR" xr:uid="{77765809-6DDB-44D5-9DFC-7A46804B3E93}"/>
    <hyperlink ref="D122" r:id="rId119" display="https://afinvest.com.br/interno/relatorios/detalhes-de-ativos?id=264&amp;codativo=LFSC19003W4" xr:uid="{AFA4BDE6-5E23-4985-9994-A450C2C31DF7}"/>
    <hyperlink ref="D123" r:id="rId120" display="https://afinvest.com.br/interno/relatorios/detalhes-de-ativos?id=262&amp;codativo=LFSC19000BP" xr:uid="{3A20EBA5-6F09-4B81-BC8D-B2D46C20FD1C}"/>
    <hyperlink ref="D124" r:id="rId121" display="https://afinvest.com.br/interno/relatorios/detalhes-de-ativos?id=6112&amp;codativo=LFSC19007G2" xr:uid="{613DED34-3F80-42E4-9D39-B7CF6C62D3A0}"/>
    <hyperlink ref="D125" r:id="rId122" display="https://afinvest.com.br/interno/relatorios/detalhes-de-ativos?id=7859&amp;codativo=LFSC24001JU" xr:uid="{10CA51ED-7C54-469F-A9D3-B86E26AC7414}"/>
    <hyperlink ref="D126" r:id="rId123" display="https://afinvest.com.br/interno/relatorios/detalhes-de-ativos?id=262&amp;codativo=LFSC19000BR" xr:uid="{549EE21C-22AA-4AD7-AB3B-8510DBBF1274}"/>
    <hyperlink ref="D127" r:id="rId124" display="https://afinvest.com.br/interno/relatorios/detalhes-de-ativos?id=264&amp;codativo=LFSC19003W3" xr:uid="{6E3BBB12-B10B-4E2F-BC92-82395EBB99B6}"/>
    <hyperlink ref="D128" r:id="rId125" display="https://afinvest.com.br/interno/relatorios/detalhes-de-ativos?id=262&amp;codativo=LFSC19000BT" xr:uid="{83787E31-E7DC-443D-A312-289B1B1CCC60}"/>
    <hyperlink ref="D129" r:id="rId126" display="https://afinvest.com.br/interno/relatorios/detalhes-de-ativos?id=7859&amp;codativo=LFSC24001JS" xr:uid="{ECC19463-5B43-4856-A7B6-085CD5EEDD65}"/>
    <hyperlink ref="D130" r:id="rId127" display="https://afinvest.com.br/interno/relatorios/detalhes-de-ativos?id=262&amp;codativo=LFSC19000BS" xr:uid="{9CD4E8F5-46D6-497B-B59D-275BDDE0ECAF}"/>
    <hyperlink ref="D131" r:id="rId128" display="https://afinvest.com.br/interno/relatorios/detalhes-de-ativos?id=262&amp;codativo=LFSC19000BP" xr:uid="{7D6210B8-539E-431A-ADB7-F27C596DE85D}"/>
    <hyperlink ref="D132" r:id="rId129" display="https://afinvest.com.br/interno/relatorios/detalhes-de-ativos?id=7865&amp;codativo=LFSC24001P5" xr:uid="{AB8FED0D-72ED-485F-BB0B-024255E11F71}"/>
    <hyperlink ref="D133" r:id="rId130" display="https://afinvest.com.br/interno/relatorios/detalhes-de-ativos?id=7896&amp;codativo=LF002400951" xr:uid="{C5BB7863-465F-4F70-A1BA-127EBE8C4390}"/>
    <hyperlink ref="D134" r:id="rId131" display="https://afinvest.com.br/interno/relatorios/detalhes-de-ativos?id=6876&amp;codativo=LF002305RGW" xr:uid="{6207A9BA-F30C-4A4A-952D-0C8D2147892C}"/>
    <hyperlink ref="D135" r:id="rId132" display="https://afinvest.com.br/interno/relatorios/detalhes-de-ativos?id=6845&amp;codativo=LF002305R3L" xr:uid="{9AC66934-B7E0-4F47-B9E3-1125EBB6E3FC}"/>
    <hyperlink ref="D136" r:id="rId133" display="https://afinvest.com.br/interno/relatorios/detalhes-de-ativos?id=6878&amp;codativo=LF002305RFW" xr:uid="{D500EEB7-7F68-42C8-AD34-5F6C43BA3826}"/>
    <hyperlink ref="D137" r:id="rId134" display="https://afinvest.com.br/interno/relatorios/detalhes-de-ativos?id=6875&amp;codativo=LF002305RFO" xr:uid="{73C3C637-4730-48B8-899E-0661AE7918B7}"/>
    <hyperlink ref="D138" r:id="rId135" display="https://afinvest.com.br/interno/relatorios/detalhes-de-ativos?id=6879&amp;codativo=LF002305RGY" xr:uid="{F1F4DD56-33F6-422E-9DB4-04D5CE977F13}"/>
    <hyperlink ref="D139" r:id="rId136" display="https://afinvest.com.br/interno/relatorios/detalhes-de-ativos?id=7896&amp;codativo=LF002400951" xr:uid="{D452EF78-BE1A-4E64-AA47-F4AF3F92956C}"/>
    <hyperlink ref="D140" r:id="rId137" display="https://afinvest.com.br/interno/relatorios/detalhes-de-ativos?id=6979&amp;codativo=LF002305RGL" xr:uid="{F6EFFD53-0C6F-4920-AC26-A6E06903B984}"/>
    <hyperlink ref="D141" r:id="rId138" display="https://afinvest.com.br/interno/relatorios/detalhes-de-ativos?id=7896&amp;codativo=LF002400951" xr:uid="{37A9A6A2-9D4C-4011-8281-5F540F3D833D}"/>
    <hyperlink ref="D142" r:id="rId139" display="https://afinvest.com.br/interno/relatorios/detalhes-de-ativos?id=6880&amp;codativo=LF002305RG9" xr:uid="{E6BD5A6E-6693-4AD8-BAE5-030E27A31397}"/>
    <hyperlink ref="D143" r:id="rId140" display="https://afinvest.com.br/interno/relatorios/detalhes-de-ativos?id=7896&amp;codativo=LF002400951" xr:uid="{1F7798FD-9A55-4B29-9341-8FAA90E2D6BD}"/>
    <hyperlink ref="D144" r:id="rId141" display="https://afinvest.com.br/interno/relatorios/detalhes-de-ativos?id=6879&amp;codativo=LF002305RG5" xr:uid="{9D802A66-4276-40C6-BE88-447776B87981}"/>
    <hyperlink ref="D145" r:id="rId142" display="https://afinvest.com.br/interno/relatorios/detalhes-de-ativos?id=6880&amp;codativo=LF002305RGO" xr:uid="{ABE6F191-20F3-4274-85AC-0AED549F10D2}"/>
    <hyperlink ref="D146" r:id="rId143" display="https://afinvest.com.br/interno/relatorios/detalhes-de-ativos?id=7896&amp;codativo=LF002400951" xr:uid="{487F7960-B471-4701-BAB5-3666B73253B0}"/>
    <hyperlink ref="D147" r:id="rId144" display="https://afinvest.com.br/interno/relatorios/detalhes-de-ativos?id=9459&amp;codativo=LF002400BZO" xr:uid="{73BC80EC-3C95-4151-9914-CE3FCFCD0453}"/>
    <hyperlink ref="D148" r:id="rId145" display="https://afinvest.com.br/interno/relatorios/detalhes-de-ativos?id=9459&amp;codativo=LF002400BZO" xr:uid="{D1D6AF02-CE13-4E9B-93EC-4EDB14437A9A}"/>
    <hyperlink ref="D149" r:id="rId146" display="https://afinvest.com.br/interno/relatorios/detalhes-de-ativos?id=9567&amp;codativo=LF002400ATX" xr:uid="{8B7F392A-EC02-4EB7-8D25-1DD38BD109CF}"/>
    <hyperlink ref="D150" r:id="rId147" display="https://afinvest.com.br/interno/relatorios/detalhes-de-ativos?id=6058&amp;codativo=LF002200L4W" xr:uid="{1F305E4E-3879-47D4-8D34-A38BD5755D24}"/>
    <hyperlink ref="D151" r:id="rId148" display="https://afinvest.com.br/interno/relatorios/detalhes-de-ativos?id=6058&amp;codativo=LF002200L4W" xr:uid="{24E7FA31-061C-4189-B226-2BDAB11D0844}"/>
    <hyperlink ref="D152" r:id="rId149" display="https://afinvest.com.br/interno/relatorios/detalhes-de-ativos?id=8350&amp;codativo=LF0024007OE" xr:uid="{BAE547E7-45C1-40AD-B9F0-FD48C52EE3FD}"/>
    <hyperlink ref="D153" r:id="rId150" display="https://afinvest.com.br/interno/relatorios/detalhes-de-ativos?id=8351&amp;codativo=LF002400GAO" xr:uid="{C2DE5B35-891C-4CEF-BC00-9A5103F1C1AC}"/>
    <hyperlink ref="D154" r:id="rId151" display="https://afinvest.com.br/interno/relatorios/detalhes-de-ativos?id=8350&amp;codativo=LF0024007OE" xr:uid="{4832D93F-41F0-4A79-830B-E5323B0E3840}"/>
    <hyperlink ref="D155" r:id="rId152" display="https://afinvest.com.br/interno/relatorios/detalhes-de-ativos?id=8351&amp;codativo=LF002400GAO" xr:uid="{5B7682F2-4FFE-4E2A-AA10-EDC6A1E66E0E}"/>
    <hyperlink ref="D156" r:id="rId153" display="https://afinvest.com.br/interno/relatorios/detalhes-de-ativos?id=8350&amp;codativo=LF0024007OE" xr:uid="{6D38A8AF-0B43-4D94-8F33-E10FE3A06F81}"/>
    <hyperlink ref="D157" r:id="rId154" display="https://afinvest.com.br/interno/relatorios/detalhes-de-ativos?id=8350&amp;codativo=LF0024007OE" xr:uid="{D6B86D8C-8ABE-4224-B929-E9AD85FE0D9B}"/>
    <hyperlink ref="D158" r:id="rId155" display="https://afinvest.com.br/interno/relatorios/detalhes-de-ativos?id=8350&amp;codativo=LF0024007OE" xr:uid="{C7664993-A85A-4D6E-BF30-F0B08AD4F225}"/>
    <hyperlink ref="D159" r:id="rId156" display="https://afinvest.com.br/interno/relatorios/detalhes-de-ativos?id=9444&amp;codativo=LF002308CS3" xr:uid="{DFAE443B-24C7-4A43-BD47-587EF22DB884}"/>
    <hyperlink ref="D160" r:id="rId157" display="https://afinvest.com.br/interno/relatorios/detalhes-de-ativos?id=9627&amp;codativo=LF002400LQY" xr:uid="{577908AF-3811-4342-A82C-F4349158C991}"/>
    <hyperlink ref="D161" r:id="rId158" display="https://afinvest.com.br/interno/relatorios/detalhes-de-ativos?id=9490&amp;codativo=LF0023082A5" xr:uid="{A6DA0CC9-68F2-4CE6-AE7C-EA0883E50EFB}"/>
    <hyperlink ref="D162" r:id="rId159" display="https://afinvest.com.br/interno/relatorios/detalhes-de-ativos?id=8803&amp;codativo=LF002400Q0C" xr:uid="{FB091F11-9A11-4383-8ACB-C388035C32A2}"/>
    <hyperlink ref="D163" r:id="rId160" display="https://afinvest.com.br/interno/relatorios/detalhes-de-ativos?id=8803&amp;codativo=LF002400Q0B" xr:uid="{AA781052-D36F-4D1D-BA6F-3E15806FF6DF}"/>
    <hyperlink ref="D164" r:id="rId161" display="https://afinvest.com.br/interno/relatorios/detalhes-de-ativos?id=8803&amp;codativo=LF002400Q0D" xr:uid="{68F2E663-6C8B-499E-BF5B-8D2A6B5FF427}"/>
    <hyperlink ref="D165" r:id="rId162" display="https://afinvest.com.br/interno/relatorios/detalhes-de-ativos?id=8803&amp;codativo=LF002400Q09" xr:uid="{B7DC66CE-1C90-47ED-997A-0A5D0EDFF39A}"/>
    <hyperlink ref="D166" r:id="rId163" display="https://afinvest.com.br/interno/relatorios/detalhes-de-ativos?id=8263&amp;codativo=LF002400EY5" xr:uid="{5C7DC138-41B2-4368-B16A-BAE720D40A1C}"/>
    <hyperlink ref="D167" r:id="rId164" display="https://afinvest.com.br/interno/relatorios/detalhes-de-ativos?id=8263&amp;codativo=LF002400EY5" xr:uid="{EDE59195-B21A-4144-A95D-DEEF969875C4}"/>
    <hyperlink ref="D168" r:id="rId165" display="https://afinvest.com.br/interno/relatorios/detalhes-de-ativos?id=8263&amp;codativo=LF002400EY5" xr:uid="{A53C4A91-187F-4781-AA9C-86B841E31141}"/>
    <hyperlink ref="D169" r:id="rId166" display="https://afinvest.com.br/interno/relatorios/detalhes-de-ativos?id=8263&amp;codativo=LF002400EY5" xr:uid="{4110C141-9A67-465C-8C6A-7E4D334E9040}"/>
    <hyperlink ref="D170" r:id="rId167" display="https://afinvest.com.br/interno/relatorios/detalhes-de-ativos?id=8263&amp;codativo=LF002400EY5" xr:uid="{CC2FC725-8B98-4E3C-BA56-103B53A295B2}"/>
    <hyperlink ref="D171" r:id="rId168" display="https://afinvest.com.br/interno/relatorios/detalhes-de-ativos?id=8578&amp;codativo=LF002400KBT" xr:uid="{0D5B8196-9838-4842-A1AE-124E2E9F0BA2}"/>
    <hyperlink ref="D172" r:id="rId169" display="https://afinvest.com.br/interno/relatorios/detalhes-de-ativos?id=8578&amp;codativo=LF002400KBW" xr:uid="{76CBE13C-0E87-4C29-B71F-2AE19929BFD2}"/>
    <hyperlink ref="D173" r:id="rId170" display="https://afinvest.com.br/interno/relatorios/detalhes-de-ativos?id=8578&amp;codativo=LF002400KBU" xr:uid="{1DA8E0D3-4852-4E02-8F44-23C4E9AB2120}"/>
    <hyperlink ref="D174" r:id="rId171" display="https://afinvest.com.br/interno/relatorios/detalhes-de-ativos?id=8578&amp;codativo=LF002400KBY" xr:uid="{FA2F9821-17C0-489C-9512-E0F957C11A81}"/>
    <hyperlink ref="D175" r:id="rId172" display="https://afinvest.com.br/interno/relatorios/detalhes-de-ativos?id=8578&amp;codativo=LF002400KBX" xr:uid="{C4F1ABDD-9803-4139-8234-6B2F2E816745}"/>
    <hyperlink ref="D176" r:id="rId173" display="https://afinvest.com.br/interno/relatorios/detalhes-de-ativos?id=8578&amp;codativo=LF002400KC2" xr:uid="{D0A52F98-E4C7-49E2-B793-E862CD7FF3A2}"/>
    <hyperlink ref="D177" r:id="rId174" display="https://afinvest.com.br/interno/relatorios/detalhes-de-ativos?id=3181&amp;codativo=LF002200DBM" xr:uid="{55465775-3E80-482A-820B-C28851E15C86}"/>
    <hyperlink ref="D178" r:id="rId175" display="https://afinvest.com.br/interno/relatorios/detalhes-de-ativos?id=8352&amp;codativo=LF0024008ZU" xr:uid="{4E502927-DB9A-4A78-992D-717AD7E0E131}"/>
    <hyperlink ref="D179" r:id="rId176" display="https://afinvest.com.br/interno/relatorios/detalhes-de-ativos?id=7998&amp;codativo=LF002400ABF" xr:uid="{5A5A24A9-DBF1-4F0D-A659-13C733699B28}"/>
    <hyperlink ref="D180" r:id="rId177" display="https://afinvest.com.br/interno/relatorios/detalhes-de-ativos?id=8399&amp;codativo=LF002400GJ4" xr:uid="{BBEE6666-61BB-4124-BFAF-11F6764B52A7}"/>
    <hyperlink ref="D181" r:id="rId178" display="https://afinvest.com.br/interno/relatorios/detalhes-de-ativos?id=7998&amp;codativo=LF002400ABN" xr:uid="{43DFFFA3-3D7C-4AE3-BD2F-7EC413989399}"/>
    <hyperlink ref="D182" r:id="rId179" display="https://afinvest.com.br/interno/relatorios/detalhes-de-ativos?id=8352&amp;codativo=LF0024008ZU" xr:uid="{A5CC886A-136D-4C20-8C3C-9AA3EF72D191}"/>
    <hyperlink ref="D183" r:id="rId180" display="https://afinvest.com.br/interno/relatorios/detalhes-de-ativos?id=7998&amp;codativo=LF002400ABK" xr:uid="{DA73FF07-0B10-4A2A-B413-39862D47D216}"/>
    <hyperlink ref="D184" r:id="rId181" display="https://afinvest.com.br/interno/relatorios/detalhes-de-ativos?id=8399&amp;codativo=LF002400GJ4" xr:uid="{C795041C-7D00-4ED5-967F-8CF1F1EB0A76}"/>
    <hyperlink ref="D185" r:id="rId182" display="https://afinvest.com.br/interno/relatorios/detalhes-de-ativos?id=7998&amp;codativo=LF002400ABJ" xr:uid="{358E9523-1657-48A8-AA10-BCEE33C69EBF}"/>
    <hyperlink ref="D186" r:id="rId183" display="https://afinvest.com.br/interno/relatorios/detalhes-de-ativos?id=8399&amp;codativo=LF002400GJ4" xr:uid="{DECBFFDA-2470-40CF-93F8-152E414C46DB}"/>
    <hyperlink ref="D187" r:id="rId184" display="https://afinvest.com.br/interno/relatorios/detalhes-de-ativos?id=8352&amp;codativo=LF0024008ZU" xr:uid="{4071D079-95CE-4D8A-9998-3988BCD576FC}"/>
    <hyperlink ref="D188" r:id="rId185" display="https://afinvest.com.br/interno/relatorios/detalhes-de-ativos?id=8352&amp;codativo=LF0024008ZU" xr:uid="{C72CA37B-A360-41E5-B6A1-9C91F53E08E4}"/>
    <hyperlink ref="D189" r:id="rId186" display="https://afinvest.com.br/interno/relatorios/detalhes-de-ativos?id=7998&amp;codativo=LF002400ABH" xr:uid="{4D6CC154-FDE7-4087-A92F-EF1180C69EE8}"/>
    <hyperlink ref="D190" r:id="rId187" display="https://afinvest.com.br/interno/relatorios/detalhes-de-ativos?id=7998&amp;codativo=LF002400ABG" xr:uid="{67E6D5F5-EC06-4C33-853C-9F6D40F85BA4}"/>
    <hyperlink ref="D191" r:id="rId188" display="https://afinvest.com.br/interno/relatorios/detalhes-de-ativos?id=8352&amp;codativo=LF0024008ZU" xr:uid="{573025A6-2D03-48F5-8A4D-3C4CFC98BAE6}"/>
    <hyperlink ref="D192" r:id="rId189" display="https://afinvest.com.br/interno/relatorios/detalhes-de-ativos?id=7998&amp;codativo=LF002400ABI" xr:uid="{2597A378-7BE4-4931-9FD7-5644F059C8E9}"/>
    <hyperlink ref="D193" r:id="rId190" display="https://afinvest.com.br/interno/relatorios/detalhes-de-ativos?id=9045&amp;codativo=LF002400UVP" xr:uid="{84B887C7-A158-4B60-88BE-AECD4971691C}"/>
    <hyperlink ref="D194" r:id="rId191" display="https://afinvest.com.br/interno/relatorios/detalhes-de-ativos?id=9045&amp;codativo=LF002400UVJ" xr:uid="{D4EFDFC8-2128-4A30-B1FB-7D874302EB5D}"/>
    <hyperlink ref="D195" r:id="rId192" display="https://afinvest.com.br/interno/relatorios/detalhes-de-ativos?id=9721&amp;codativo=LFSC25004NH" xr:uid="{9FA9D611-53F5-4D85-9DF6-B2B0B56CB49D}"/>
    <hyperlink ref="D196" r:id="rId193" display="https://afinvest.com.br/interno/relatorios/detalhes-de-ativos?id=9721&amp;codativo=LFSC25004NH" xr:uid="{0635493A-115F-4F28-8C76-097C355E4C3C}"/>
    <hyperlink ref="D197" r:id="rId194" display="https://afinvest.com.br/interno/relatorios/detalhes-de-ativos?id=9721&amp;codativo=LFSC25004NH" xr:uid="{B2D22D06-E6AD-4699-ACA5-5D740AECB923}"/>
    <hyperlink ref="D198" r:id="rId195" display="https://afinvest.com.br/interno/relatorios/detalhes-de-ativos?id=9717&amp;codativo=LF0025008NC" xr:uid="{0ED48281-FB70-4F73-A937-4DA9E5FC27E7}"/>
    <hyperlink ref="D199" r:id="rId196" display="https://afinvest.com.br/interno/relatorios/detalhes-de-ativos?id=9442&amp;codativo=LF0021008OH" xr:uid="{BDA7D7D6-5ED5-4658-91A0-233595015A13}"/>
    <hyperlink ref="D200" r:id="rId197" display="https://afinvest.com.br/interno/relatorios/detalhes-de-ativos?id=8111&amp;codativo=LF002400BZZ" xr:uid="{4EA73C19-99B2-4748-BE6F-0C281BDB5296}"/>
    <hyperlink ref="D201" r:id="rId198" display="https://afinvest.com.br/interno/relatorios/detalhes-de-ativos?id=8996&amp;codativo=LF%20BMG%20NOV/26" xr:uid="{95394D67-7425-4455-97A5-F794AB1A5DA4}"/>
    <hyperlink ref="D202" r:id="rId199" display="https://afinvest.com.br/interno/relatorios/detalhes-de-ativos?id=8111&amp;codativo=LF002400BZZ" xr:uid="{49D66F5C-E416-4079-9E01-BE7CB9C30443}"/>
    <hyperlink ref="D203" r:id="rId200" display="https://afinvest.com.br/interno/relatorios/detalhes-de-ativos?id=5818&amp;codativo=LF002200QQO" xr:uid="{67160C52-9F7F-44F4-8A89-C777DC126DE7}"/>
    <hyperlink ref="D204" r:id="rId201" display="https://afinvest.com.br/interno/relatorios/detalhes-de-ativos?id=8996&amp;codativo=LF%20BMG%20NOV/26" xr:uid="{DE18C186-6B4C-4CF6-9E4A-C90DC93AF381}"/>
    <hyperlink ref="D205" r:id="rId202" display="https://afinvest.com.br/interno/relatorios/detalhes-de-ativos?id=8111&amp;codativo=LF002400BZZ" xr:uid="{BFEAC6A5-BC30-44F9-BA3A-BF1FE898FA09}"/>
    <hyperlink ref="D206" r:id="rId203" display="https://afinvest.com.br/interno/relatorios/detalhes-de-ativos?id=5818&amp;codativo=LF002200QQO" xr:uid="{819B33B6-F792-4EC5-8531-1E8E75D11D39}"/>
    <hyperlink ref="D207" r:id="rId204" display="https://afinvest.com.br/interno/relatorios/detalhes-de-ativos?id=8111&amp;codativo=LF002400BZZ" xr:uid="{FAB7767E-96B5-4F47-9FF2-3AD7F154E8FB}"/>
    <hyperlink ref="D208" r:id="rId205" display="https://afinvest.com.br/interno/relatorios/detalhes-de-ativos?id=5818&amp;codativo=LF002200QQO" xr:uid="{15509F04-DEAD-4457-A156-4DA6C44F2D8D}"/>
    <hyperlink ref="D209" r:id="rId206" display="https://afinvest.com.br/interno/relatorios/detalhes-de-ativos?id=8996&amp;codativo=LF%20BMG%20NOV/26" xr:uid="{A9EE8049-6772-4EC7-991E-4E5230EA39DC}"/>
    <hyperlink ref="D210" r:id="rId207" display="https://afinvest.com.br/interno/relatorios/detalhes-de-ativos?id=8111&amp;codativo=LF002400BZZ" xr:uid="{FCA203EF-17E9-4073-B6AA-6AFC6D29D0CA}"/>
    <hyperlink ref="D211" r:id="rId208" display="https://afinvest.com.br/interno/relatorios/detalhes-de-ativos?id=5818&amp;codativo=LF002200QQO" xr:uid="{2980D046-A347-441C-9838-ACD46B14AA10}"/>
    <hyperlink ref="D212" r:id="rId209" display="https://afinvest.com.br/interno/relatorios/detalhes-de-ativos?id=5818&amp;codativo=LF002200QQO" xr:uid="{F4CE1613-F447-42CF-AF94-53E5F994871D}"/>
    <hyperlink ref="D213" r:id="rId210" display="https://afinvest.com.br/interno/relatorios/detalhes-de-ativos?id=8996&amp;codativo=LF%20BMG%20NOV/26" xr:uid="{D2C88A03-3C53-431B-A295-1016EB5E59B3}"/>
    <hyperlink ref="D214" r:id="rId211" display="https://afinvest.com.br/interno/relatorios/detalhes-de-ativos?id=5818&amp;codativo=LF002200QQO" xr:uid="{7C6186FA-BF58-4669-9996-837F8067E5BD}"/>
    <hyperlink ref="D215" r:id="rId212" display="https://afinvest.com.br/interno/relatorios/detalhes-de-ativos?id=7100&amp;codativo=LF002307IJ6" xr:uid="{7555461B-EEB0-4EF5-A021-1BC0EBF01CBB}"/>
    <hyperlink ref="D216" r:id="rId213" display="https://afinvest.com.br/interno/relatorios/detalhes-de-ativos?id=7100&amp;codativo=LF002307IJ6" xr:uid="{FDAC5B7F-B97C-4363-987A-66D89DC4D192}"/>
    <hyperlink ref="D217" r:id="rId214" display="https://afinvest.com.br/interno/relatorios/detalhes-de-ativos?id=7100&amp;codativo=LF002307IJ6" xr:uid="{EBC53955-6863-4D87-89CD-D82CC7C2B888}"/>
    <hyperlink ref="D218" r:id="rId215" display="https://afinvest.com.br/interno/relatorios/detalhes-de-ativos?id=7100&amp;codativo=LF002307IJ6" xr:uid="{DC741E43-FD97-40E9-8E96-C24030D7A9CD}"/>
    <hyperlink ref="D219" r:id="rId216" display="https://afinvest.com.br/interno/relatorios/detalhes-de-ativos?id=7100&amp;codativo=LF002307IJ6" xr:uid="{1AE6A1F9-539D-49B5-B44F-F2C357A33307}"/>
    <hyperlink ref="D220" r:id="rId217" display="https://afinvest.com.br/interno/relatorios/detalhes-de-ativos?id=7100&amp;codativo=LF002307IJ6" xr:uid="{75B0C6D4-C010-4CA7-9E8D-A29EBA900EEA}"/>
    <hyperlink ref="D221" r:id="rId218" display="https://afinvest.com.br/interno/relatorios/detalhes-de-ativos?id=940&amp;codativo=DAPAGO26" xr:uid="{B58C18F2-1C66-4E6F-B068-3DC124C93BBF}"/>
    <hyperlink ref="D222" r:id="rId219" display="https://afinvest.com.br/interno/relatorios/detalhes-de-ativos?id=3254&amp;codativo=DAPMAI25" xr:uid="{0CB9D198-38AF-4105-A4A1-C6E5BD23D807}"/>
    <hyperlink ref="D223" r:id="rId220" display="https://afinvest.com.br/interno/relatorios/detalhes-de-ativos?id=4120&amp;codativo=DAPMAI27" xr:uid="{E6D93944-CF13-4B24-A3D0-402D96A08722}"/>
    <hyperlink ref="D224" r:id="rId221" display="https://afinvest.com.br/interno/relatorios/detalhes-de-ativos?id=4099&amp;codativo=DAPAGO32" xr:uid="{D29B4330-035B-4E48-AC71-7AE0B67E173F}"/>
    <hyperlink ref="D225" r:id="rId222" display="https://afinvest.com.br/interno/relatorios/detalhes-de-ativos?id=1417&amp;codativo=DAPAGO30" xr:uid="{E9453053-0A47-4236-ACFB-1753D5F3E70F}"/>
    <hyperlink ref="D226" r:id="rId223" display="https://afinvest.com.br/interno/relatorios/detalhes-de-ativos?id=3090&amp;codativo=DAPMAI35" xr:uid="{083F6237-55EB-4972-97C1-852C4C2D7991}"/>
    <hyperlink ref="D227" r:id="rId224" display="https://afinvest.com.br/interno/relatorios/detalhes-de-ativos?id=2957&amp;codativo=DAPAGO28" xr:uid="{C4405737-5B70-45FA-B81C-CDD41300EAA3}"/>
    <hyperlink ref="D228" r:id="rId225" display="https://afinvest.com.br/interno/relatorios/detalhes-de-ativos?id=2957&amp;codativo=DAPAGO28" xr:uid="{86648ACA-0CAE-4657-A189-FE6378FFA798}"/>
    <hyperlink ref="D229" r:id="rId226" display="https://afinvest.com.br/interno/relatorios/detalhes-de-ativos?id=4100&amp;codativo=DAPAGO40" xr:uid="{B86FF0FC-90F9-4DBC-95BB-DB146D5056CF}"/>
    <hyperlink ref="D230" r:id="rId227" display="https://afinvest.com.br/interno/relatorios/detalhes-de-ativos?id=3090&amp;codativo=DAPMAI35" xr:uid="{EC7F67EA-2397-42AA-B019-B606093E1CC5}"/>
    <hyperlink ref="D231" r:id="rId228" display="https://afinvest.com.br/interno/relatorios/detalhes-de-ativos?id=4099&amp;codativo=DAPAGO32" xr:uid="{C7EFDA89-7D16-4D2D-A3C3-32EE4E299014}"/>
    <hyperlink ref="D232" r:id="rId229" display="https://afinvest.com.br/interno/relatorios/detalhes-de-ativos?id=4281&amp;codativo=DI1JAN26" xr:uid="{AB3BE8CD-D3E7-4407-A901-E8316164DD94}"/>
    <hyperlink ref="D233" r:id="rId230" display="https://afinvest.com.br/interno/relatorios/detalhes-de-ativos?id=395&amp;codativo=DI1JAN27" xr:uid="{F89A6B51-EF41-4218-8EC1-B7B2DA4F8773}"/>
    <hyperlink ref="D234" r:id="rId231" display="https://afinvest.com.br/interno/relatorios/detalhes-de-ativos?id=8109&amp;codativo=WDOMAI25" xr:uid="{BC58425A-44AC-444F-8C81-497ABD3BA371}"/>
    <hyperlink ref="D235" r:id="rId232" display="https://afinvest.com.br/interno/relatorios/detalhes-de-ativos?id=3254&amp;codativo=DAPMAI25" xr:uid="{FFBEAE9A-D948-4F5A-99A4-833896D99C76}"/>
    <hyperlink ref="D236" r:id="rId233" display="https://afinvest.com.br/interno/relatorios/detalhes-de-ativos?id=2677&amp;codativo=DI1JAN29" xr:uid="{883D9B97-2F19-49DB-AC49-8C6EC0E3F070}"/>
    <hyperlink ref="D237" r:id="rId234" display="https://afinvest.com.br/interno/relatorios/detalhes-de-ativos?id=940&amp;codativo=DAPAGO26" xr:uid="{5844977E-AC17-4DEE-8DF9-3D147170D576}"/>
    <hyperlink ref="D238" r:id="rId235" display="https://afinvest.com.br/interno/relatorios/detalhes-de-ativos?id=4120&amp;codativo=DAPMAI27" xr:uid="{ACE3288C-87C7-4010-BEC5-76E8C6B66E48}"/>
    <hyperlink ref="D239" r:id="rId236" display="https://afinvest.com.br/interno/relatorios/detalhes-de-ativos?id=2957&amp;codativo=DAPAGO28" xr:uid="{E9942554-5509-4987-883A-10D87F223D66}"/>
    <hyperlink ref="D240" r:id="rId237" display="https://afinvest.com.br/interno/relatorios/detalhes-de-ativos?id=7577&amp;codativo=DAPMAI29" xr:uid="{2B7BF90C-9F21-48D1-98FD-5AC3A242F527}"/>
    <hyperlink ref="D241" r:id="rId238" display="https://afinvest.com.br/interno/relatorios/detalhes-de-ativos?id=1417&amp;codativo=DAPAGO30" xr:uid="{F7C7CAEE-4F99-4F13-B9A9-6D06C9EC5988}"/>
    <hyperlink ref="D242" r:id="rId239" display="https://afinvest.com.br/interno/relatorios/detalhes-de-ativos?id=3090&amp;codativo=DAPMAI35" xr:uid="{E9F0C1A1-5EA8-4D4A-AC43-5567FA7574EA}"/>
    <hyperlink ref="D243" r:id="rId240" display="https://afinvest.com.br/interno/relatorios/detalhes-de-ativos?id=4100&amp;codativo=DAPAGO40" xr:uid="{E39EE015-981D-4B67-88E7-F1BBBA8D15E8}"/>
    <hyperlink ref="D244" r:id="rId241" display="https://afinvest.com.br/interno/relatorios/detalhes-de-ativos?id=4099&amp;codativo=DAPAGO32" xr:uid="{C5A2943A-F0EC-4135-9005-440AD9E3DEBB}"/>
    <hyperlink ref="D245" r:id="rId242" display="https://afinvest.com.br/interno/relatorios/detalhes-de-ativos?id=395&amp;codativo=DI1JAN27" xr:uid="{9711D552-B3FF-42ED-A197-B7CE194ED74B}"/>
    <hyperlink ref="D246" r:id="rId243" display="https://afinvest.com.br/interno/relatorios/detalhes-de-ativos?id=8109&amp;codativo=WDOMAI25" xr:uid="{F5191453-0231-4344-8B7B-CC3DDA2844FB}"/>
    <hyperlink ref="D247" r:id="rId244" display="https://afinvest.com.br/interno/relatorios/detalhes-de-ativos?id=3254&amp;codativo=DAPMAI25" xr:uid="{AB16762F-9757-4FFE-BABF-0EA2EAA16B3D}"/>
    <hyperlink ref="D248" r:id="rId245" display="https://afinvest.com.br/interno/relatorios/detalhes-de-ativos?id=2677&amp;codativo=DI1JAN29" xr:uid="{C5CAB881-9E6E-46E2-AB33-CC9234A47607}"/>
    <hyperlink ref="D249" r:id="rId246" display="https://afinvest.com.br/interno/relatorios/detalhes-de-ativos?id=940&amp;codativo=DAPAGO26" xr:uid="{6CD3B4AE-C611-4C9D-83D2-0E1CAB06A7A6}"/>
    <hyperlink ref="D250" r:id="rId247" display="https://afinvest.com.br/interno/relatorios/detalhes-de-ativos?id=4120&amp;codativo=DAPMAI27" xr:uid="{CC98E812-DCFD-4BAC-A0E3-FE844557402D}"/>
    <hyperlink ref="D251" r:id="rId248" display="https://afinvest.com.br/interno/relatorios/detalhes-de-ativos?id=2957&amp;codativo=DAPAGO28" xr:uid="{3338B8D7-C877-4053-A1E4-E4845C7945B3}"/>
    <hyperlink ref="D252" r:id="rId249" display="https://afinvest.com.br/interno/relatorios/detalhes-de-ativos?id=7577&amp;codativo=DAPMAI29" xr:uid="{23E2A8D9-6FA6-441D-8936-F8B6F389A12B}"/>
    <hyperlink ref="D253" r:id="rId250" display="https://afinvest.com.br/interno/relatorios/detalhes-de-ativos?id=1417&amp;codativo=DAPAGO30" xr:uid="{BE729B65-A5B5-4CDB-9A5B-8F28226C8D70}"/>
    <hyperlink ref="D254" r:id="rId251" display="https://afinvest.com.br/interno/relatorios/detalhes-de-ativos?id=2677&amp;codativo=DI1JAN29" xr:uid="{10E4CD31-CB9C-4DCF-A609-627CE4BF1AC6}"/>
    <hyperlink ref="D255" r:id="rId252" display="https://afinvest.com.br/interno/relatorios/detalhes-de-ativos?id=4297&amp;codativo=DI1JUL26" xr:uid="{1EBE813F-B353-43F9-A032-BD48E52DA3B8}"/>
    <hyperlink ref="D256" r:id="rId253" display="https://afinvest.com.br/interno/relatorios/detalhes-de-ativos?id=4281&amp;codativo=DI1JAN26" xr:uid="{9A728D7A-AB32-4319-B738-76A8B4987060}"/>
    <hyperlink ref="D257" r:id="rId254" display="https://afinvest.com.br/interno/relatorios/detalhes-de-ativos?id=395&amp;codativo=DI1JAN27" xr:uid="{900B8A1E-01F7-463F-A68A-D3323E240B0A}"/>
    <hyperlink ref="D258" r:id="rId255" display="https://afinvest.com.br/interno/relatorios/detalhes-de-ativos?id=3254&amp;codativo=DAPMAI25" xr:uid="{7DFB2DE5-EAC4-476E-AA27-2308C5263A1D}"/>
    <hyperlink ref="D259" r:id="rId256" display="https://afinvest.com.br/interno/relatorios/detalhes-de-ativos?id=7577&amp;codativo=DAPMAI29" xr:uid="{A0BE4883-5F39-465A-8E64-2EBBAE158C77}"/>
    <hyperlink ref="D260" r:id="rId257" display="https://afinvest.com.br/interno/relatorios/detalhes-de-ativos?id=2957&amp;codativo=DAPAGO28" xr:uid="{E4E4BE24-51A0-4E8A-9FB7-3FBC9A42D41F}"/>
    <hyperlink ref="D261" r:id="rId258" display="https://afinvest.com.br/interno/relatorios/detalhes-de-ativos?id=4120&amp;codativo=DAPMAI27" xr:uid="{1BB6DF0B-D38F-4FAD-BD46-8A4BB5884D46}"/>
    <hyperlink ref="D262" r:id="rId259" display="https://afinvest.com.br/interno/relatorios/detalhes-de-ativos?id=1417&amp;codativo=DAPAGO30" xr:uid="{C19232D8-E864-43C1-B426-210D2235A941}"/>
    <hyperlink ref="D263" r:id="rId260" display="https://afinvest.com.br/interno/relatorios/detalhes-de-ativos?id=940&amp;codativo=DAPAGO26" xr:uid="{8E909948-5B73-488C-B8FC-92A99BDBBE1A}"/>
    <hyperlink ref="D264" r:id="rId261" display="https://afinvest.com.br/interno/relatorios/detalhes-de-ativos?id=2677&amp;codativo=DI1JAN29" xr:uid="{4659434D-3950-42E2-89B5-945C10E5E80E}"/>
    <hyperlink ref="D265" r:id="rId262" display="https://afinvest.com.br/interno/relatorios/detalhes-de-ativos?id=4281&amp;codativo=DI1JAN26" xr:uid="{C1F69F84-F109-406E-A5A3-7FFBD1CD7241}"/>
    <hyperlink ref="D266" r:id="rId263" display="https://afinvest.com.br/interno/relatorios/detalhes-de-ativos?id=395&amp;codativo=DI1JAN27" xr:uid="{87751B21-5C91-4115-A69E-5B696D4BC3C5}"/>
    <hyperlink ref="D267" r:id="rId264" display="https://afinvest.com.br/interno/relatorios/detalhes-de-ativos?id=3254&amp;codativo=DAPMAI25" xr:uid="{58A9F06A-F194-43CD-9385-7E01D688963A}"/>
    <hyperlink ref="D268" r:id="rId265" display="https://afinvest.com.br/interno/relatorios/detalhes-de-ativos?id=1417&amp;codativo=DAPAGO30" xr:uid="{F1D48205-2C55-45C8-BB2C-2ACD0A5C30CE}"/>
    <hyperlink ref="D269" r:id="rId266" display="https://afinvest.com.br/interno/relatorios/detalhes-de-ativos?id=7577&amp;codativo=DAPMAI29" xr:uid="{CC8C5543-499D-4D33-BD91-C30CF7CCD00D}"/>
    <hyperlink ref="D270" r:id="rId267" display="https://afinvest.com.br/interno/relatorios/detalhes-de-ativos?id=4120&amp;codativo=DAPMAI27" xr:uid="{AD566808-92FF-422B-BB6C-7D1DCB20D514}"/>
    <hyperlink ref="D271" r:id="rId268" display="https://afinvest.com.br/interno/relatorios/detalhes-de-ativos?id=2957&amp;codativo=DAPAGO28" xr:uid="{33622E68-ECD6-48F8-A980-8A78ED378D16}"/>
    <hyperlink ref="D272" r:id="rId269" display="https://afinvest.com.br/interno/relatorios/detalhes-de-ativos?id=940&amp;codativo=DAPAGO26" xr:uid="{81967B6E-D864-4271-9C11-3DC5484B69A9}"/>
    <hyperlink ref="D273" r:id="rId270" display="https://afinvest.com.br/interno/relatorios/detalhes-de-ativos?id=8105&amp;codativo=DOLMAI25" xr:uid="{AD38954B-B547-404B-B6EC-D6D1A8F56F6A}"/>
    <hyperlink ref="D274" r:id="rId271" display="https://afinvest.com.br/interno/relatorios/detalhes-de-ativos?id=8109&amp;codativo=WDOMAI25" xr:uid="{5BAE46D3-A2E5-44C1-BFB4-1BEAA818B01B}"/>
    <hyperlink ref="D275" r:id="rId272" display="https://afinvest.com.br/interno/relatorios/detalhes-de-ativos?id=9080&amp;codativo=T10JUN25" xr:uid="{9950AB9C-96D3-4E30-A65B-5ADB19CEC132}"/>
    <hyperlink ref="D276" r:id="rId273" display="https://afinvest.com.br/interno/relatorios/detalhes-de-ativos?id=8105&amp;codativo=DOLMAI25" xr:uid="{4FFD9AF6-474F-4456-9646-DE8164B4B30B}"/>
    <hyperlink ref="D277" r:id="rId274" display="https://afinvest.com.br/interno/relatorios/detalhes-de-ativos?id=2952&amp;codativo=DDIJAN31" xr:uid="{6A92E7ED-E97F-493E-90B3-A1C695A1D619}"/>
    <hyperlink ref="D278" r:id="rId275" display="https://afinvest.com.br/interno/relatorios/detalhes-de-ativos?id=8109&amp;codativo=WDOMAI25" xr:uid="{A43FBCAF-57F5-47C9-A6E6-9B8378D25A90}"/>
    <hyperlink ref="D279" r:id="rId276" display="https://afinvest.com.br/interno/relatorios/detalhes-de-ativos?id=2677&amp;codativo=DI1JAN29" xr:uid="{018FD230-DFBF-4C10-BA37-F11E9ED7DBCA}"/>
    <hyperlink ref="D280" r:id="rId277" display="https://afinvest.com.br/interno/relatorios/detalhes-de-ativos?id=4281&amp;codativo=DI1JAN26" xr:uid="{81D43249-9995-4D93-8C99-1202D3048292}"/>
    <hyperlink ref="D281" r:id="rId278" display="https://afinvest.com.br/interno/relatorios/detalhes-de-ativos?id=2842&amp;codativo=DDIJAN27" xr:uid="{F26A14DE-A040-4E25-B3E8-105BFC30A3E1}"/>
    <hyperlink ref="D282" r:id="rId279" display="https://afinvest.com.br/interno/relatorios/detalhes-de-ativos?id=395&amp;codativo=DI1JAN27" xr:uid="{FADDC444-8253-413D-8026-7A80BC61FAF3}"/>
    <hyperlink ref="D283" r:id="rId280" display="https://afinvest.com.br/interno/relatorios/detalhes-de-ativos?id=3254&amp;codativo=DAPMAI25" xr:uid="{15F16808-1A35-443D-A53E-0D1E130FE14B}"/>
    <hyperlink ref="D284" r:id="rId281" display="https://afinvest.com.br/interno/relatorios/detalhes-de-ativos?id=7577&amp;codativo=DAPMAI29" xr:uid="{DF95336C-401C-4F40-8073-F434E018970D}"/>
    <hyperlink ref="D285" r:id="rId282" display="https://afinvest.com.br/interno/relatorios/detalhes-de-ativos?id=4120&amp;codativo=DAPMAI27" xr:uid="{AF3568B8-B370-4A60-BBDA-8E98528A171C}"/>
    <hyperlink ref="D286" r:id="rId283" display="https://afinvest.com.br/interno/relatorios/detalhes-de-ativos?id=1417&amp;codativo=DAPAGO30" xr:uid="{A9572677-948B-4111-90A4-385F80772FA5}"/>
    <hyperlink ref="D287" r:id="rId284" display="https://afinvest.com.br/interno/relatorios/detalhes-de-ativos?id=2957&amp;codativo=DAPAGO28" xr:uid="{03F847EC-F060-4157-B8FD-46DEB0804EA4}"/>
    <hyperlink ref="D288" r:id="rId285" display="https://afinvest.com.br/interno/relatorios/detalhes-de-ativos?id=3090&amp;codativo=DAPMAI35" xr:uid="{FCFC31D2-8D0B-4645-BD8A-7E945D0E4DEF}"/>
    <hyperlink ref="D289" r:id="rId286" display="https://afinvest.com.br/interno/relatorios/detalhes-de-ativos?id=940&amp;codativo=DAPAGO26" xr:uid="{59FDD89E-7D11-479F-BA40-54F5916A913F}"/>
    <hyperlink ref="D290" r:id="rId287" display="https://afinvest.com.br/interno/relatorios/detalhes-de-ativos?id=9080&amp;codativo=T10JUN25" xr:uid="{0556D840-7766-4BF3-B726-C9D5C0B812AE}"/>
    <hyperlink ref="D291" r:id="rId288" display="https://afinvest.com.br/interno/relatorios/detalhes-de-ativos?id=8103&amp;codativo=DDIMAI25" xr:uid="{E2D5D347-7C24-4AA5-A44A-1AF4C4B6CDF9}"/>
    <hyperlink ref="D292" r:id="rId289" display="https://afinvest.com.br/interno/relatorios/detalhes-de-ativos?id=4099&amp;codativo=DAPAGO32" xr:uid="{A5440DE4-86BD-4A69-B09A-78BDEFEE2C50}"/>
    <hyperlink ref="D293" r:id="rId290" display="https://afinvest.com.br/interno/relatorios/detalhes-de-ativos?id=395&amp;codativo=DI1JAN27" xr:uid="{BCD13DCF-EEBF-4C0D-9C0F-9CBEA8773FCD}"/>
    <hyperlink ref="D294" r:id="rId291" display="https://afinvest.com.br/interno/relatorios/detalhes-de-ativos?id=4281&amp;codativo=DI1JAN26" xr:uid="{16F4F34C-5274-4026-9015-6F983547CB14}"/>
    <hyperlink ref="D295" r:id="rId292" display="https://afinvest.com.br/interno/relatorios/detalhes-de-ativos?id=3254&amp;codativo=DAPMAI25" xr:uid="{0F2B3F56-1D22-4A4C-A230-48C45A56C1A5}"/>
    <hyperlink ref="D296" r:id="rId293" display="https://afinvest.com.br/interno/relatorios/detalhes-de-ativos?id=3090&amp;codativo=DAPMAI35" xr:uid="{661CBDFA-5C2F-41B1-8490-E300870CB38B}"/>
    <hyperlink ref="D297" r:id="rId294" display="https://afinvest.com.br/interno/relatorios/detalhes-de-ativos?id=4120&amp;codativo=DAPMAI27" xr:uid="{01971E02-4671-4B88-AE63-16EEA3A544DD}"/>
    <hyperlink ref="D298" r:id="rId295" display="https://afinvest.com.br/interno/relatorios/detalhes-de-ativos?id=940&amp;codativo=DAPAGO26" xr:uid="{AB2B173C-D615-4C47-9CDF-13DD6C42B9B8}"/>
    <hyperlink ref="D299" r:id="rId296" display="https://afinvest.com.br/interno/relatorios/detalhes-de-ativos?id=8109&amp;codativo=WDOMAI25" xr:uid="{1BD423B0-EF88-4E8B-BD1F-CAF9A489F8D4}"/>
    <hyperlink ref="D300" r:id="rId297" display="https://afinvest.com.br/interno/relatorios/detalhes-de-ativos?id=2957&amp;codativo=DAPAGO28" xr:uid="{8BBB3300-6A88-4451-B30D-5818EE2B984C}"/>
    <hyperlink ref="D301" r:id="rId298" display="https://afinvest.com.br/interno/relatorios/detalhes-de-ativos?id=7577&amp;codativo=DAPMAI29" xr:uid="{AFD04B04-DCE3-4B71-9F0E-8335D9CC9497}"/>
    <hyperlink ref="D302" r:id="rId299" display="https://afinvest.com.br/interno/relatorios/detalhes-de-ativos?id=1417&amp;codativo=DAPAGO30" xr:uid="{145C1F89-BFDB-424D-8EEB-C73D14BFC7D7}"/>
    <hyperlink ref="D303" r:id="rId300" display="https://afinvest.com.br/interno/relatorios/detalhes-de-ativos?id=4281&amp;codativo=DI1JAN26" xr:uid="{2B039B1D-2A47-4E0A-92D8-3B7035BC83DB}"/>
    <hyperlink ref="D304" r:id="rId301" display="https://afinvest.com.br/interno/relatorios/detalhes-de-ativos?id=3090&amp;codativo=DAPMAI35" xr:uid="{2F631E27-C466-4D52-9B7A-2922B9948E04}"/>
    <hyperlink ref="D305" r:id="rId302" display="https://afinvest.com.br/interno/relatorios/detalhes-de-ativos?id=4100&amp;codativo=DAPAGO40" xr:uid="{47CCA349-5B7C-4E20-A6E6-F62DD8C5D13C}"/>
    <hyperlink ref="D306" r:id="rId303" display="https://afinvest.com.br/interno/relatorios/detalhes-de-ativos?id=4099&amp;codativo=DAPAGO32" xr:uid="{DFD2B768-3F06-4375-BAA5-F9F6F374DED1}"/>
    <hyperlink ref="D307" r:id="rId304" display="https://afinvest.com.br/interno/relatorios/detalhes-de-ativos?id=4281&amp;codativo=DI1JAN26" xr:uid="{8D199FA2-FEFB-4B01-B44A-FE83AB1C24DF}"/>
    <hyperlink ref="D308" r:id="rId305" display="https://afinvest.com.br/interno/relatorios/detalhes-de-ativos?id=395&amp;codativo=DI1JAN27" xr:uid="{7C14B8E0-F3F5-4EB3-9FC6-05808CFEA129}"/>
    <hyperlink ref="D309" r:id="rId306" display="https://afinvest.com.br/interno/relatorios/detalhes-de-ativos?id=2677&amp;codativo=DI1JAN29" xr:uid="{805B519E-0AAA-42C7-8D21-2316C363341A}"/>
    <hyperlink ref="D310" r:id="rId307" display="https://afinvest.com.br/interno/relatorios/detalhes-de-ativos?id=8109&amp;codativo=WDOMAI25" xr:uid="{02A2BA26-B741-4A01-8516-E24DF0FD3A64}"/>
    <hyperlink ref="D311" r:id="rId308" display="https://afinvest.com.br/interno/relatorios/detalhes-de-ativos?id=3254&amp;codativo=DAPMAI25" xr:uid="{2CC6A102-30CF-4EA0-BFEA-9E9B96E5DFAD}"/>
    <hyperlink ref="D312" r:id="rId309" display="https://afinvest.com.br/interno/relatorios/detalhes-de-ativos?id=940&amp;codativo=DAPAGO26" xr:uid="{6A67FA9B-7A56-4A0B-9AB2-6BA9761310F8}"/>
    <hyperlink ref="D313" r:id="rId310" display="https://afinvest.com.br/interno/relatorios/detalhes-de-ativos?id=4120&amp;codativo=DAPMAI27" xr:uid="{C0212432-4347-4E21-A166-E7A0D984427B}"/>
    <hyperlink ref="D314" r:id="rId311" display="https://afinvest.com.br/interno/relatorios/detalhes-de-ativos?id=7577&amp;codativo=DAPMAI29" xr:uid="{BA8F1BCB-9AF1-47B0-A118-4EC62DCA90A3}"/>
    <hyperlink ref="D315" r:id="rId312" display="https://afinvest.com.br/interno/relatorios/detalhes-de-ativos?id=2957&amp;codativo=DAPAGO28" xr:uid="{DF26FA27-B595-4B83-AEC6-4956ED5C0959}"/>
    <hyperlink ref="D316" r:id="rId313" display="https://afinvest.com.br/interno/relatorios/detalhes-de-ativos?id=1417&amp;codativo=DAPAGO30" xr:uid="{389245DA-0851-45BE-8005-3F6AD3AD0C41}"/>
    <hyperlink ref="D317" r:id="rId314" display="https://afinvest.com.br/interno/relatorios/detalhes-de-ativos?id=8629&amp;codativo=BORDEAUX" xr:uid="{6061C86A-BC4B-42B0-9295-E537104D1E28}"/>
    <hyperlink ref="D318" r:id="rId315" display="https://afinvest.com.br/interno/relatorios/detalhes-de-ativos?id=1411&amp;codativo=KAPITALO%20K10%20FIQ%20FIM" xr:uid="{F68493B1-8C14-4F91-B1EE-1AEE54B1FF75}"/>
    <hyperlink ref="D319" r:id="rId316" display="https://afinvest.com.br/interno/relatorios/detalhes-de-ativos?id=2889&amp;codativo=HORIZONTE%20FIM%20CP" xr:uid="{0CE5D688-4BBF-4170-9334-A388BFC27C34}"/>
    <hyperlink ref="D320" r:id="rId317" display="https://afinvest.com.br/interno/relatorios/detalhes-de-ativos?id=3425&amp;codativo=2A" xr:uid="{E0473484-1BB5-47F3-B869-5225EEC90661}"/>
    <hyperlink ref="D321" r:id="rId318" display="https://afinvest.com.br/interno/relatorios/detalhes-de-ativos?id=391&amp;codativo=GERAES%2030" xr:uid="{AA1D5C18-4F89-4F54-9D7A-8BCBA1BB264F}"/>
    <hyperlink ref="D322" r:id="rId319" display="https://afinvest.com.br/interno/relatorios/detalhes-de-ativos?id=391&amp;codativo=GERAES%2030" xr:uid="{932ECF2F-BC51-4AB7-920E-AB4B1A156395}"/>
    <hyperlink ref="D323" r:id="rId320" display="https://afinvest.com.br/interno/relatorios/detalhes-de-ativos?id=343&amp;codativo=GERAES" xr:uid="{93942638-A24D-4445-928E-8F9DD9FC9A7D}"/>
    <hyperlink ref="D324" r:id="rId321" display="https://afinvest.com.br/interno/relatorios/detalhes-de-ativos?id=343&amp;codativo=GERAES" xr:uid="{6E3F5C15-D0DB-4FF0-9511-4CFD5806A933}"/>
    <hyperlink ref="D325" r:id="rId322" display="https://afinvest.com.br/interno/relatorios/detalhes-de-ativos?id=343&amp;codativo=GERAES" xr:uid="{048BC62B-F0A9-40F0-AE9E-1077A81FF7BB}"/>
    <hyperlink ref="D326" r:id="rId323" display="https://afinvest.com.br/interno/relatorios/detalhes-de-ativos?id=2936&amp;codativo=AF%20DEBENTURES%20INCENTIVADAS" xr:uid="{83A9A5FF-1E62-49D1-BE74-03C90AF1CF3E}"/>
    <hyperlink ref="D327" r:id="rId324" display="https://afinvest.com.br/interno/relatorios/detalhes-de-ativos?id=873&amp;codativo=AF%20GLOBAL%20BONDS%20FI%20RF%20CP%20IE" xr:uid="{6D2C0FCB-F90B-4E77-BC41-92A73EC65DAD}"/>
    <hyperlink ref="D328" r:id="rId325" display="https://afinvest.com.br/interno/relatorios/detalhes-de-ativos?id=873&amp;codativo=AF%20GLOBAL%20BONDS%20FI%20RF%20CP%20IE" xr:uid="{512A9C67-3AE3-453B-930D-07074911BFF1}"/>
    <hyperlink ref="D329" r:id="rId326" display="https://afinvest.com.br/interno/relatorios/detalhes-de-ativos?id=873&amp;codativo=AF%20GLOBAL%20BONDS%20FI%20RF%20CP%20IE" xr:uid="{5215D10F-1798-4154-9623-C12CBC9B718C}"/>
    <hyperlink ref="D330" r:id="rId327" display="https://afinvest.com.br/interno/relatorios/detalhes-de-ativos?id=873&amp;codativo=AF%20GLOBAL%20BONDS%20FI%20RF%20CP%20IE" xr:uid="{E52330EB-5FB8-46BE-AEA1-B6ED43E9A00D}"/>
    <hyperlink ref="D331" r:id="rId328" display="https://afinvest.com.br/interno/relatorios/detalhes-de-ativos?id=873&amp;codativo=AF%20GLOBAL%20BONDS%20FI%20RF%20CP%20IE" xr:uid="{4BAD6770-32C4-42AF-9DC7-69B8F1FA319F}"/>
    <hyperlink ref="D332" r:id="rId329" display="https://afinvest.com.br/interno/relatorios/detalhes-de-ativos?id=3247&amp;codativo=SANTANDER%20CASH%20ORANGE" xr:uid="{C7FD24B7-E7E6-45FF-8EFD-B5B12B82F245}"/>
    <hyperlink ref="D333" r:id="rId330" display="https://afinvest.com.br/interno/relatorios/detalhes-de-ativos?id=1104&amp;codativo=CASH%20BLUE" xr:uid="{F81C8663-5FA0-48A3-9400-B7AE40171D12}"/>
    <hyperlink ref="D334" r:id="rId331" display="https://afinvest.com.br/interno/relatorios/detalhes-de-ativos?id=1104&amp;codativo=CASH%20BLUE" xr:uid="{5DF6EF47-DEB5-4748-A82B-AF452727F0D1}"/>
    <hyperlink ref="D335" r:id="rId332" display="https://afinvest.com.br/interno/relatorios/detalhes-de-ativos?id=7741&amp;codativo=SANTANDER%20CASH%20BLACK%20X" xr:uid="{8261477A-3E1B-4C60-8765-FA9FDCB6219E}"/>
    <hyperlink ref="D336" r:id="rId333" display="https://afinvest.com.br/interno/relatorios/detalhes-de-ativos?id=2710&amp;codativo=Santander%20CashBlack" xr:uid="{4EA963A2-CB5A-4B8A-8B28-C1EED94DCEF4}"/>
    <hyperlink ref="D337" r:id="rId334" display="https://afinvest.com.br/interno/relatorios/detalhes-de-ativos?id=2710&amp;codativo=Santander%20CashBlack" xr:uid="{99CDB201-6961-4B62-AFC8-4E2131EDDC55}"/>
    <hyperlink ref="D338" r:id="rId335" display="https://afinvest.com.br/interno/relatorios/detalhes-de-ativos?id=7741&amp;codativo=SANTANDER%20CASH%20BLACK%20X" xr:uid="{7842FA6C-EE44-42A5-A676-402369B6BF09}"/>
    <hyperlink ref="D339" r:id="rId336" display="https://afinvest.com.br/interno/relatorios/detalhes-de-ativos?id=7741&amp;codativo=SANTANDER%20CASH%20BLACK%20X" xr:uid="{0D63E79F-66B1-4392-89AA-00FFAF0ED4FE}"/>
    <hyperlink ref="D340" r:id="rId337" display="https://afinvest.com.br/interno/relatorios/detalhes-de-ativos?id=2710&amp;codativo=Santander%20CashBlack" xr:uid="{5573B4D6-F85C-4252-B33C-E2390CCA127F}"/>
    <hyperlink ref="D341" r:id="rId338" display="https://afinvest.com.br/interno/relatorios/detalhes-de-ativos?id=7740&amp;codativo=SANTANDER%20CASH%20BLACK%20IX" xr:uid="{1FB86524-A885-42F8-825F-D4A6CDAA86AF}"/>
    <hyperlink ref="D342" r:id="rId339" display="https://afinvest.com.br/interno/relatorios/detalhes-de-ativos?id=7743&amp;codativo=SANTANDER%20CASH%20BLACK%20VIII" xr:uid="{A25EE05E-C28B-4DAC-84E9-68826BAABAE3}"/>
    <hyperlink ref="D343" r:id="rId340" display="https://afinvest.com.br/interno/relatorios/detalhes-de-ativos?id=7744&amp;codativo=SANTANDER%20CASH%20BLACK%20II" xr:uid="{68956D12-A907-44F7-9F2C-B9B793E0EEC2}"/>
    <hyperlink ref="D344" r:id="rId341" display="https://afinvest.com.br/interno/relatorios/detalhes-de-ativos?id=7739&amp;codativo=SANTANDER%20CASH%20BLACK%20III" xr:uid="{8C5BD2AD-64A7-4530-A76C-F1BB40CA799E}"/>
    <hyperlink ref="D345" r:id="rId342" display="https://afinvest.com.br/interno/relatorios/detalhes-de-ativos?id=7742&amp;codativo=SANTANDER%20CASH%20BLACK%20V" xr:uid="{0F5E004C-B77D-4ED5-AF6B-C9A14C0303AF}"/>
    <hyperlink ref="D346" r:id="rId343" display="https://afinvest.com.br/interno/relatorios/detalhes-de-ativos?id=7745&amp;codativo=SANTANDER%20CASH%20BLACK%20IV" xr:uid="{CB74D51C-A32C-4F59-BA5B-681446B16402}"/>
    <hyperlink ref="D347" r:id="rId344" display="https://afinvest.com.br/interno/relatorios/detalhes-de-ativos?id=7746&amp;codativo=SANTANDER%20CASH%20BLACK%20VII" xr:uid="{8152C5FB-9173-45C8-80AE-3600DFE87218}"/>
    <hyperlink ref="D348" r:id="rId345" display="https://afinvest.com.br/interno/relatorios/detalhes-de-ativos?id=7747&amp;codativo=SANTANDER%20CASH%20BLACK%20VI" xr:uid="{50CA0323-5187-46F2-A524-819199198BAE}"/>
    <hyperlink ref="D349" r:id="rId346" display="https://afinvest.com.br/interno/relatorios/detalhes-de-ativos?id=7740&amp;codativo=SANTANDER%20CASH%20BLACK%20IX" xr:uid="{097B9676-C9A7-4147-9352-7D425E3C4A31}"/>
    <hyperlink ref="D350" r:id="rId347" display="https://afinvest.com.br/interno/relatorios/detalhes-de-ativos?id=7744&amp;codativo=SANTANDER%20CASH%20BLACK%20II" xr:uid="{19AFE6FE-E04D-4808-8A1D-DB6E439B344D}"/>
    <hyperlink ref="D351" r:id="rId348" display="https://afinvest.com.br/interno/relatorios/detalhes-de-ativos?id=7739&amp;codativo=SANTANDER%20CASH%20BLACK%20III" xr:uid="{A0D22D83-507F-4EBD-A2D1-5485CCEF818D}"/>
    <hyperlink ref="D352" r:id="rId349" display="https://afinvest.com.br/interno/relatorios/detalhes-de-ativos?id=7743&amp;codativo=SANTANDER%20CASH%20BLACK%20VIII" xr:uid="{94BEC050-6FB5-4250-B747-7F5FDD669AF4}"/>
    <hyperlink ref="D353" r:id="rId350" display="https://afinvest.com.br/interno/relatorios/detalhes-de-ativos?id=7742&amp;codativo=SANTANDER%20CASH%20BLACK%20V" xr:uid="{2E5C3CBB-AFAC-409A-9AE9-3D6A1376B50D}"/>
    <hyperlink ref="D354" r:id="rId351" display="https://afinvest.com.br/interno/relatorios/detalhes-de-ativos?id=7745&amp;codativo=SANTANDER%20CASH%20BLACK%20IV" xr:uid="{A348660A-61E5-42C1-82B4-5FB9650F7A3A}"/>
    <hyperlink ref="D355" r:id="rId352" display="https://afinvest.com.br/interno/relatorios/detalhes-de-ativos?id=7746&amp;codativo=SANTANDER%20CASH%20BLACK%20VII" xr:uid="{7C610C7D-C5B0-4BD9-AF4A-6A75E7688173}"/>
    <hyperlink ref="D356" r:id="rId353" display="https://afinvest.com.br/interno/relatorios/detalhes-de-ativos?id=7747&amp;codativo=SANTANDER%20CASH%20BLACK%20VI" xr:uid="{2038B057-C89C-4FEC-B2A7-908AD5A38008}"/>
    <hyperlink ref="D357" r:id="rId354" display="https://afinvest.com.br/interno/relatorios/detalhes-de-ativos?id=7744&amp;codativo=SANTANDER%20CASH%20BLACK%20II" xr:uid="{50F95C42-EB24-4116-AF39-B06F0F5E4ABB}"/>
    <hyperlink ref="D358" r:id="rId355" display="https://afinvest.com.br/interno/relatorios/detalhes-de-ativos?id=7743&amp;codativo=SANTANDER%20CASH%20BLACK%20VIII" xr:uid="{D33CCE71-3DEE-48DE-9783-92EB9EDBE82D}"/>
    <hyperlink ref="D359" r:id="rId356" display="https://afinvest.com.br/interno/relatorios/detalhes-de-ativos?id=7740&amp;codativo=SANTANDER%20CASH%20BLACK%20IX" xr:uid="{9821D99F-080A-425A-9E85-177A3976113F}"/>
    <hyperlink ref="D360" r:id="rId357" display="https://afinvest.com.br/interno/relatorios/detalhes-de-ativos?id=7739&amp;codativo=SANTANDER%20CASH%20BLACK%20III" xr:uid="{B6E96505-F34C-4B00-BCAA-B04F95F2C387}"/>
    <hyperlink ref="D361" r:id="rId358" display="https://afinvest.com.br/interno/relatorios/detalhes-de-ativos?id=7747&amp;codativo=SANTANDER%20CASH%20BLACK%20VI" xr:uid="{B3661E2D-B149-4E30-B244-FB457E12588B}"/>
    <hyperlink ref="D362" r:id="rId359" display="https://afinvest.com.br/interno/relatorios/detalhes-de-ativos?id=7745&amp;codativo=SANTANDER%20CASH%20BLACK%20IV" xr:uid="{97238091-DBF1-4254-9304-E744AA452942}"/>
    <hyperlink ref="D363" r:id="rId360" display="https://afinvest.com.br/interno/relatorios/detalhes-de-ativos?id=7742&amp;codativo=SANTANDER%20CASH%20BLACK%20V" xr:uid="{82C7CE84-03BA-4389-8BA4-9C3691420727}"/>
    <hyperlink ref="D364" r:id="rId361" display="https://afinvest.com.br/interno/relatorios/detalhes-de-ativos?id=7746&amp;codativo=SANTANDER%20CASH%20BLACK%20VII" xr:uid="{5498250D-4D1D-4483-91B9-ADA433D083D5}"/>
    <hyperlink ref="D365" r:id="rId362" display="https://afinvest.com.br/interno/relatorios/detalhes-de-ativos?id=408&amp;codativo=FIDC%20Sifra%20Plus%20Sr" xr:uid="{A88FDB28-C4F5-4D40-96F6-DA6FD6EE2D16}"/>
    <hyperlink ref="D366" r:id="rId363" display="https://afinvest.com.br/interno/relatorios/detalhes-de-ativos?id=408&amp;codativo=FIDC%20Sifra%20Plus%20Sr" xr:uid="{C9F33740-81DF-4370-BA3E-4FA23A3CD7BA}"/>
    <hyperlink ref="D367" r:id="rId364" display="https://afinvest.com.br/interno/relatorios/detalhes-de-ativos?id=408&amp;codativo=FIDC%20Sifra%20Plus%20Sr" xr:uid="{AE936078-EEC1-42D4-B045-61768B66CAAE}"/>
    <hyperlink ref="D368" r:id="rId365" display="https://afinvest.com.br/interno/relatorios/detalhes-de-ativos?id=408&amp;codativo=FIDC%20Sifra%20Plus%20Sr" xr:uid="{8F921C7E-7AAB-438A-BD65-A7CF89281DF5}"/>
    <hyperlink ref="D369" r:id="rId366" display="https://afinvest.com.br/interno/relatorios/detalhes-de-ativos?id=9574&amp;codativo=SB%20CR%C3%89DITO%20FIDC%20MULTISSETORIAL%20SR8" xr:uid="{BB1AF703-783F-4F5D-BC11-1FC439CB9269}"/>
    <hyperlink ref="D370" r:id="rId367" display="https://afinvest.com.br/interno/relatorios/detalhes-de-ativos?id=2845&amp;codativo=FIDC%20Red%20Multissetorial" xr:uid="{251E114D-6EB1-4135-99A2-9D5364A82F05}"/>
    <hyperlink ref="D371" r:id="rId368" display="https://afinvest.com.br/interno/relatorios/detalhes-de-ativos?id=2845&amp;codativo=FIDC%20Red%20Multissetorial" xr:uid="{7655D7F4-C14C-4D61-9963-F31CB65EB58D}"/>
    <hyperlink ref="D372" r:id="rId369" display="https://afinvest.com.br/interno/relatorios/detalhes-de-ativos?id=2845&amp;codativo=FIDC%20Red%20Multissetorial" xr:uid="{851D402A-51EB-401F-87E8-CFDCB3FD6797}"/>
    <hyperlink ref="D373" r:id="rId370" display="https://afinvest.com.br/interno/relatorios/detalhes-de-ativos?id=2845&amp;codativo=FIDC%20Red%20Multissetorial" xr:uid="{8860B096-6AF2-4137-93E7-D630C7609B50}"/>
    <hyperlink ref="D374" r:id="rId371" display="https://afinvest.com.br/interno/relatorios/detalhes-de-ativos?id=2845&amp;codativo=FIDC%20Red%20Multissetorial" xr:uid="{D6A506A8-C7EF-44C4-9762-5D6B542A09DC}"/>
    <hyperlink ref="D375" r:id="rId372" display="https://afinvest.com.br/interno/relatorios/detalhes-de-ativos?id=2845&amp;codativo=FIDC%20Red%20Multissetorial" xr:uid="{7B67FDE8-0732-4D9A-8401-B2509C8CA714}"/>
    <hyperlink ref="D376" r:id="rId373" display="https://afinvest.com.br/interno/relatorios/detalhes-de-ativos?id=7680&amp;codativo=FIDC%20Pagbem%20Sr%207" xr:uid="{A55F07E7-875E-45D2-9CE8-28B3EF0C8F91}"/>
    <hyperlink ref="D377" r:id="rId374" display="https://afinvest.com.br/interno/relatorios/detalhes-de-ativos?id=7680&amp;codativo=FIDC%20Pagbem%20Sr%207" xr:uid="{0835596A-936F-4C8A-BE1E-330496655D48}"/>
    <hyperlink ref="D378" r:id="rId375" display="https://afinvest.com.br/interno/relatorios/detalhes-de-ativos?id=7680&amp;codativo=FIDC%20Pagbem%20Sr%207" xr:uid="{3D73FB6B-0F07-4A97-A781-F1FD8A561D8B}"/>
    <hyperlink ref="D379" r:id="rId376" display="https://afinvest.com.br/interno/relatorios/detalhes-de-ativos?id=7680&amp;codativo=FIDC%20Pagbem%20Sr%207" xr:uid="{81CC56CD-BB45-41C4-BA67-2BEED0CC4DCB}"/>
    <hyperlink ref="D380" r:id="rId377" display="https://afinvest.com.br/interno/relatorios/detalhes-de-ativos?id=7680&amp;codativo=FIDC%20Pagbem%20Sr%207" xr:uid="{11573687-7B71-4F91-9422-0A42A95B4557}"/>
    <hyperlink ref="D381" r:id="rId378" display="https://afinvest.com.br/interno/relatorios/detalhes-de-ativos?id=7680&amp;codativo=FIDC%20Pagbem%20Sr%207" xr:uid="{221060CB-FF89-4F65-B1FD-1AE94E0C68D8}"/>
    <hyperlink ref="D382" r:id="rId379" display="https://afinvest.com.br/interno/relatorios/detalhes-de-ativos?id=8473&amp;codativo=FIDC%20ICred%20Sr" xr:uid="{7C7332CC-6AA8-4D62-998B-47A0A645ACAD}"/>
    <hyperlink ref="D383" r:id="rId380" display="https://afinvest.com.br/interno/relatorios/detalhes-de-ativos?id=8473&amp;codativo=FIDC%20ICred%20Sr" xr:uid="{7FED207A-D2D6-437E-959C-3F56419E07EE}"/>
    <hyperlink ref="D384" r:id="rId381" display="https://afinvest.com.br/interno/relatorios/detalhes-de-ativos?id=8473&amp;codativo=FIDC%20ICred%20Sr" xr:uid="{1ECC76E6-F17B-45A7-8ADE-6AF68A4532A2}"/>
    <hyperlink ref="D385" r:id="rId382" display="https://afinvest.com.br/interno/relatorios/detalhes-de-ativos?id=8473&amp;codativo=FIDC%20ICred%20Sr" xr:uid="{663DEC22-9709-4ED7-830C-74E0B20571E9}"/>
    <hyperlink ref="D386" r:id="rId383" display="https://afinvest.com.br/interno/relatorios/detalhes-de-ativos?id=8477&amp;codativo=FIDC%20iCred%20Meza%202" xr:uid="{8B27C59F-FF0E-4D01-981D-482B0AA97A28}"/>
    <hyperlink ref="D387" r:id="rId384" display="https://afinvest.com.br/interno/relatorios/detalhes-de-ativos?id=8473&amp;codativo=FIDC%20ICred%20Sr" xr:uid="{C7129CD0-64E4-4709-AE17-A9978B89D7B0}"/>
    <hyperlink ref="D388" r:id="rId385" display="https://afinvest.com.br/interno/relatorios/detalhes-de-ativos?id=8328&amp;codativo=FIDC%20Guardian%20MC%20II%20Sr" xr:uid="{195DA63F-4AC0-41CA-8AF9-CE817731DDBF}"/>
    <hyperlink ref="D389" r:id="rId386" display="https://afinvest.com.br/interno/relatorios/detalhes-de-ativos?id=8328&amp;codativo=FIDC%20Guardian%20MC%20II%20Sr" xr:uid="{60C01E76-A303-4E91-8AD6-4B21B856E9A8}"/>
    <hyperlink ref="D390" r:id="rId387" display="https://afinvest.com.br/interno/relatorios/detalhes-de-ativos?id=8328&amp;codativo=FIDC%20Guardian%20MC%20II%20Sr" xr:uid="{86926EC8-0222-4EBD-A895-E0EB220BD989}"/>
    <hyperlink ref="D391" r:id="rId388" display="https://afinvest.com.br/interno/relatorios/detalhes-de-ativos?id=8328&amp;codativo=FIDC%20Guardian%20MC%20II%20Sr" xr:uid="{30A103B2-15EC-418A-BC46-521C374FF2A7}"/>
    <hyperlink ref="D392" r:id="rId389" display="https://afinvest.com.br/interno/relatorios/detalhes-de-ativos?id=8328&amp;codativo=FIDC%20Guardian%20MC%20II%20Sr" xr:uid="{30405BDE-7321-4D5A-887E-45038F840117}"/>
    <hyperlink ref="D393" r:id="rId390" display="https://afinvest.com.br/interno/relatorios/detalhes-de-ativos?id=8328&amp;codativo=FIDC%20Guardian%20MC%20II%20Sr" xr:uid="{95B1DF3C-C585-4B7A-8D0E-6620A9C9F348}"/>
    <hyperlink ref="D394" r:id="rId391" display="https://afinvest.com.br/interno/relatorios/detalhes-de-ativos?id=8328&amp;codativo=FIDC%20Guardian%20MC%20II%20Sr" xr:uid="{D64116DF-752A-4628-9013-058A8D8375AB}"/>
    <hyperlink ref="D395" r:id="rId392" display="https://afinvest.com.br/interno/relatorios/detalhes-de-ativos?id=8328&amp;codativo=FIDC%20Guardian%20MC%20II%20Sr" xr:uid="{A9D59B80-2158-4306-942E-EC724CDB2994}"/>
    <hyperlink ref="D396" r:id="rId393" display="https://afinvest.com.br/interno/relatorios/detalhes-de-ativos?id=9577&amp;codativo=GREEN%20FIDC%20SOLAR" xr:uid="{64AB6119-3B61-47F6-B261-F37F0AA3500D}"/>
    <hyperlink ref="D397" r:id="rId394" display="https://afinvest.com.br/interno/relatorios/detalhes-de-ativos?id=3131&amp;codativo=FIDC%20TMAQ21" xr:uid="{CA0C8908-A55F-4C86-9BB0-B42DC115603C}"/>
    <hyperlink ref="D398" r:id="rId395" display="https://afinvest.com.br/interno/relatorios/detalhes-de-ativos?id=9750&amp;codativo=FIDC%20NOTO%20CONSIGNADOS%20SR1" xr:uid="{6BE1345F-9B46-40CA-A26E-B77E96D5F580}"/>
    <hyperlink ref="D399" r:id="rId396" display="https://afinvest.com.br/interno/relatorios/detalhes-de-ativos?id=9750&amp;codativo=FIDC%20NOTO%20CONSIGNADOS%20SR1" xr:uid="{02FA7FF8-9B57-4DBF-B455-FF533966A337}"/>
    <hyperlink ref="D400" r:id="rId397" display="https://afinvest.com.br/interno/relatorios/detalhes-de-ativos?id=9750&amp;codativo=FIDC%20NOTO%20CONSIGNADOS%20SR1" xr:uid="{C84C64EC-2058-481C-8544-57DD573E9576}"/>
    <hyperlink ref="D401" r:id="rId398" display="https://afinvest.com.br/interno/relatorios/detalhes-de-ativos?id=9750&amp;codativo=FIDC%20NOTO%20CONSIGNADOS%20SR1" xr:uid="{EE1FFB6F-B09F-40B9-B6F2-B81AEEEF700C}"/>
    <hyperlink ref="D402" r:id="rId399" display="https://afinvest.com.br/interno/relatorios/detalhes-de-ativos?id=9750&amp;codativo=FIDC%20NOTO%20CONSIGNADOS%20SR1" xr:uid="{BF9F8DCA-3105-495E-9867-951DB157BE6B}"/>
    <hyperlink ref="D403" r:id="rId400" display="https://afinvest.com.br/interno/relatorios/detalhes-de-ativos?id=9750&amp;codativo=FIDC%20NOTO%20CONSIGNADOS%20SR1" xr:uid="{D47074AC-F57A-4BDC-ACE7-3A1D34169332}"/>
    <hyperlink ref="D404" r:id="rId401" display="https://afinvest.com.br/interno/relatorios/detalhes-de-ativos?id=9750&amp;codativo=FIDC%20NOTO%20CONSIGNADOS%20SR1" xr:uid="{EEB95890-30D3-43DC-85C5-E5FB8BCEA14A}"/>
    <hyperlink ref="D405" r:id="rId402" display="https://afinvest.com.br/interno/relatorios/detalhes-de-ativos?id=9750&amp;codativo=FIDC%20NOTO%20CONSIGNADOS%20SR1" xr:uid="{AE885329-3557-479D-B3BF-B590E06D2239}"/>
    <hyperlink ref="D406" r:id="rId403" display="https://afinvest.com.br/interno/relatorios/detalhes-de-ativos?id=5743&amp;codativo=FIDC%20FS%20FORTALECE" xr:uid="{20B5D070-A565-498D-B187-24AC0C573EEF}"/>
    <hyperlink ref="D407" r:id="rId404" display="https://afinvest.com.br/interno/relatorios/detalhes-de-ativos?id=5743&amp;codativo=FIDC%20FS%20FORTALECE" xr:uid="{932CA849-CD84-4BC0-8A0B-8675B4FC8C6C}"/>
    <hyperlink ref="D408" r:id="rId405" display="https://afinvest.com.br/interno/relatorios/detalhes-de-ativos?id=5743&amp;codativo=FIDC%20FS%20FORTALECE" xr:uid="{3040510E-8ACC-4ED9-9E75-B53DCCE551D5}"/>
    <hyperlink ref="D409" r:id="rId406" display="https://afinvest.com.br/interno/relatorios/detalhes-de-ativos?id=5743&amp;codativo=FIDC%20FS%20FORTALECE" xr:uid="{0636192B-5027-411C-9F49-C12C0AB42A81}"/>
    <hyperlink ref="D410" r:id="rId407" display="https://afinvest.com.br/interno/relatorios/detalhes-de-ativos?id=5743&amp;codativo=FIDC%20FS%20FORTALECE" xr:uid="{8451AC80-B10B-4709-AA70-6E2A84ED930E}"/>
    <hyperlink ref="D411" r:id="rId408" display="https://afinvest.com.br/interno/relatorios/detalhes-de-ativos?id=5743&amp;codativo=FIDC%20FS%20FORTALECE" xr:uid="{B15AD0D0-6923-41DF-9CDC-98019FB12818}"/>
    <hyperlink ref="D412" r:id="rId409" display="https://afinvest.com.br/interno/relatorios/detalhes-de-ativos?id=5743&amp;codativo=FIDC%20FS%20FORTALECE" xr:uid="{AD18CE71-C55F-471B-AF96-9BB305F640D2}"/>
    <hyperlink ref="D413" r:id="rId410" display="https://afinvest.com.br/interno/relatorios/detalhes-de-ativos?id=5743&amp;codativo=FIDC%20FS%20FORTALECE" xr:uid="{0FC12C75-1127-4E5F-AA00-F3F5004D1F8A}"/>
    <hyperlink ref="D414" r:id="rId411" display="https://afinvest.com.br/interno/relatorios/detalhes-de-ativos?id=3505&amp;codativo=FIDC%20URA%20Agro%20SR" xr:uid="{E1FA34F7-F330-4F58-9A7B-29C8BB21E7C8}"/>
    <hyperlink ref="D415" r:id="rId412" display="https://afinvest.com.br/interno/relatorios/detalhes-de-ativos?id=3505&amp;codativo=FIDC%20URA%20Agro%20SR" xr:uid="{AC365CB2-2379-4311-BFCF-0F275380373C}"/>
    <hyperlink ref="D416" r:id="rId413" display="https://afinvest.com.br/interno/relatorios/detalhes-de-ativos?id=3505&amp;codativo=FIDC%20URA%20Agro%20SR" xr:uid="{8246E47C-4AAC-476B-98F5-EB3F62A0BACB}"/>
    <hyperlink ref="D417" r:id="rId414" display="https://afinvest.com.br/interno/relatorios/detalhes-de-ativos?id=3505&amp;codativo=FIDC%20URA%20Agro%20SR" xr:uid="{7A9CDF16-E2E6-4095-9B3F-272C636C3569}"/>
    <hyperlink ref="D418" r:id="rId415" display="https://afinvest.com.br/interno/relatorios/detalhes-de-ativos?id=3505&amp;codativo=FIDC%20URA%20Agro%20SR" xr:uid="{C75CBCF5-9068-481E-9E44-2B1FF5C94709}"/>
    <hyperlink ref="D419" r:id="rId416" display="https://afinvest.com.br/interno/relatorios/detalhes-de-ativos?id=3505&amp;codativo=FIDC%20URA%20Agro%20SR" xr:uid="{11AB7FF6-1F06-4BA1-B2FF-5377684B65BD}"/>
    <hyperlink ref="D420" r:id="rId417" display="https://afinvest.com.br/interno/relatorios/detalhes-de-ativos?id=3505&amp;codativo=FIDC%20URA%20Agro%20SR" xr:uid="{37EA857D-20C9-4C19-BBC4-5CCC23A11A0A}"/>
    <hyperlink ref="D421" r:id="rId418" display="https://afinvest.com.br/interno/relatorios/detalhes-de-ativos?id=3505&amp;codativo=FIDC%20URA%20Agro%20SR" xr:uid="{15FD9291-3333-40FC-813A-36975539B6BB}"/>
    <hyperlink ref="D422" r:id="rId419" display="https://afinvest.com.br/interno/relatorios/detalhes-de-ativos?id=1220&amp;codativo=FIDC%20SIMPAR" xr:uid="{CA2A0067-D3D8-4B66-BD19-EC2E064B0E90}"/>
    <hyperlink ref="D423" r:id="rId420" display="https://afinvest.com.br/interno/relatorios/detalhes-de-ativos?id=1220&amp;codativo=FIDC%20SIMPAR" xr:uid="{04C9385F-8192-40AA-988A-1A60C250D8DA}"/>
    <hyperlink ref="D424" r:id="rId421" display="https://afinvest.com.br/interno/relatorios/detalhes-de-ativos?id=1220&amp;codativo=FIDC%20SIMPAR" xr:uid="{995153C7-8397-4CEF-B9ED-F05A7FA9178A}"/>
    <hyperlink ref="D425" r:id="rId422" display="https://afinvest.com.br/interno/relatorios/detalhes-de-ativos?id=1220&amp;codativo=FIDC%20SIMPAR" xr:uid="{127D1BE8-C791-47D5-9964-14AB8FC7B7BA}"/>
    <hyperlink ref="D426" r:id="rId423" display="https://afinvest.com.br/interno/relatorios/detalhes-de-ativos?id=1220&amp;codativo=FIDC%20SIMPAR" xr:uid="{D4965FE1-9CFE-4ECC-BCCD-55CFD5BAF905}"/>
    <hyperlink ref="D427" r:id="rId424" display="https://afinvest.com.br/interno/relatorios/detalhes-de-ativos?id=9578&amp;codativo=FIDC%20RED%20REAL%20SR5" xr:uid="{0DCABEAA-E058-4BC7-846A-11E26D47F408}"/>
    <hyperlink ref="D428" r:id="rId425" display="https://afinvest.com.br/interno/relatorios/detalhes-de-ativos?id=8922&amp;codativo=FIDC%20Precavida" xr:uid="{FE8581AC-688B-4053-BBF5-0FA9717DA129}"/>
    <hyperlink ref="D429" r:id="rId426" display="https://afinvest.com.br/interno/relatorios/detalhes-de-ativos?id=8922&amp;codativo=FIDC%20Precavida" xr:uid="{2D15646A-BC98-4872-A6BB-D2C8BB847173}"/>
    <hyperlink ref="D430" r:id="rId427" display="https://afinvest.com.br/interno/relatorios/detalhes-de-ativos?id=8922&amp;codativo=FIDC%20Precavida" xr:uid="{BF7084C6-1D0C-4CC1-9A72-5FC5BDB3FEF0}"/>
    <hyperlink ref="D431" r:id="rId428" display="https://afinvest.com.br/interno/relatorios/detalhes-de-ativos?id=8922&amp;codativo=FIDC%20Precavida" xr:uid="{19DFC573-4E91-4401-8D81-C51363969500}"/>
    <hyperlink ref="D432" r:id="rId429" display="https://afinvest.com.br/interno/relatorios/detalhes-de-ativos?id=9223&amp;codativo=FIDC%20PICPAY%20FGTS%20SR" xr:uid="{6A9E60CB-6A8D-4E87-AAE4-2ECC49C88057}"/>
    <hyperlink ref="D433" r:id="rId430" display="https://afinvest.com.br/interno/relatorios/detalhes-de-ativos?id=9223&amp;codativo=FIDC%20PICPAY%20FGTS%20SR" xr:uid="{A2AE19D1-DF80-47A7-B7A4-FED03C7ABAFD}"/>
    <hyperlink ref="D434" r:id="rId431" display="https://afinvest.com.br/interno/relatorios/detalhes-de-ativos?id=9223&amp;codativo=FIDC%20PICPAY%20FGTS%20SR" xr:uid="{7556F1A2-CB18-4843-BB24-F733F208D6DE}"/>
    <hyperlink ref="D435" r:id="rId432" display="https://afinvest.com.br/interno/relatorios/detalhes-de-ativos?id=9223&amp;codativo=FIDC%20PICPAY%20FGTS%20SR" xr:uid="{3F0193A0-60C8-4C76-9853-E08DA569B83C}"/>
    <hyperlink ref="D436" r:id="rId433" display="https://afinvest.com.br/interno/relatorios/detalhes-de-ativos?id=9223&amp;codativo=FIDC%20PICPAY%20FGTS%20SR" xr:uid="{924FDE35-CDF1-42BD-B9B5-A869ACED5B51}"/>
    <hyperlink ref="D437" r:id="rId434" display="https://afinvest.com.br/interno/relatorios/detalhes-de-ativos?id=387&amp;codativo=FIDC%20LF%20I%20SR4" xr:uid="{F0322804-F040-4805-9872-43F05B05B279}"/>
    <hyperlink ref="D438" r:id="rId435" display="https://afinvest.com.br/interno/relatorios/detalhes-de-ativos?id=387&amp;codativo=FIDC%20LF%20I%20SR4" xr:uid="{20D660F3-5CBF-476F-A410-D5F47A41B94B}"/>
    <hyperlink ref="D439" r:id="rId436" display="https://afinvest.com.br/interno/relatorios/detalhes-de-ativos?id=387&amp;codativo=FIDC%20LF%20I%20SR4" xr:uid="{B352B819-3CA6-49FB-9219-C231405CB540}"/>
    <hyperlink ref="D440" r:id="rId437" display="https://afinvest.com.br/interno/relatorios/detalhes-de-ativos?id=387&amp;codativo=FIDC%20LF%20I%20SR4" xr:uid="{FBD45B86-77BE-47D8-B176-70CAEC725915}"/>
    <hyperlink ref="D441" r:id="rId438" display="https://afinvest.com.br/interno/relatorios/detalhes-de-ativos?id=387&amp;codativo=FIDC%20LF%20I%20SR4" xr:uid="{DC6FBB15-2D1A-4DBC-B672-F23FB67215F2}"/>
    <hyperlink ref="D442" r:id="rId439" display="https://afinvest.com.br/interno/relatorios/detalhes-de-ativos?id=387&amp;codativo=FIDC%20LF%20I%20SR4" xr:uid="{834E3FDC-2449-4F65-92C8-B4F98F15CB19}"/>
    <hyperlink ref="D443" r:id="rId440" display="https://afinvest.com.br/interno/relatorios/detalhes-de-ativos?id=387&amp;codativo=FIDC%20LF%20I%20SR4" xr:uid="{01AB610D-08CA-4000-831D-40665DF238C0}"/>
    <hyperlink ref="D444" r:id="rId441" display="https://afinvest.com.br/interno/relatorios/detalhes-de-ativos?id=9487&amp;codativo=FIDC%20Icred%20INSS" xr:uid="{8C3C6753-6165-4494-9DE4-DDBDE7117619}"/>
    <hyperlink ref="D445" r:id="rId442" display="https://afinvest.com.br/interno/relatorios/detalhes-de-ativos?id=9487&amp;codativo=FIDC%20Icred%20INSS" xr:uid="{6BD68CF4-34A6-4F7A-A0C9-BB4DF203CC4C}"/>
    <hyperlink ref="D446" r:id="rId443" display="https://afinvest.com.br/interno/relatorios/detalhes-de-ativos?id=9487&amp;codativo=FIDC%20Icred%20INSS" xr:uid="{2A7342F7-6337-4D24-B880-67949C50DD0C}"/>
    <hyperlink ref="D447" r:id="rId444" display="https://afinvest.com.br/interno/relatorios/detalhes-de-ativos?id=9573&amp;codativo=FIDC%20GREEN%20SOLF%C3%81CIL" xr:uid="{7C4A1028-1852-478B-A157-06B7981E6BED}"/>
    <hyperlink ref="D448" r:id="rId445" display="https://afinvest.com.br/interno/relatorios/detalhes-de-ativos?id=3409&amp;codativo=FIDC%20Bemol" xr:uid="{A7584D0A-B18B-4F61-8366-E2E31616EA99}"/>
    <hyperlink ref="D449" r:id="rId446" display="https://afinvest.com.br/interno/relatorios/detalhes-de-ativos?id=3409&amp;codativo=FIDC%20Bemol" xr:uid="{CD2C6371-419F-4868-BB7F-EC745E8B932A}"/>
    <hyperlink ref="D450" r:id="rId447" display="https://afinvest.com.br/interno/relatorios/detalhes-de-ativos?id=7810&amp;codativo=FIDC%20ACR%20Fast" xr:uid="{5CE16C8C-804F-47B3-AA08-933B36BFFBEC}"/>
    <hyperlink ref="D451" r:id="rId448" display="https://afinvest.com.br/interno/relatorios/detalhes-de-ativos?id=7810&amp;codativo=FIDC%20ACR%20Fast" xr:uid="{5734A402-385E-4E55-B00C-9F1B2F66F557}"/>
    <hyperlink ref="D452" r:id="rId449" display="https://afinvest.com.br/interno/relatorios/detalhes-de-ativos?id=9576&amp;codativo=FIAGRO%20DIREITOS%20CREDIT%C3%93RIOS%20FIGTREE%20PRODUTORES%20AGR%C3%8DCOLAS%20I" xr:uid="{89E727CB-ACE6-44F8-A077-62C7D50953B0}"/>
    <hyperlink ref="D453" r:id="rId450" display="https://afinvest.com.br/interno/relatorios/detalhes-de-ativos?id=9579&amp;codativo=DELTA%20ENERGIA%20PR%C3%89%20PAGAMENTO%20I%20FIDC%20RL" xr:uid="{5124EEFF-4A22-4AAD-A4DC-4D6F53D8701E}"/>
    <hyperlink ref="D454" r:id="rId451" display="https://afinvest.com.br/interno/relatorios/detalhes-de-ativos?id=475&amp;codativo=FIDC%20Ideal%20Invest%2029" xr:uid="{A39C65D4-55F4-4A53-BAA8-3808B4654E39}"/>
    <hyperlink ref="D455" r:id="rId452" display="https://afinvest.com.br/interno/relatorios/detalhes-de-ativos?id=475&amp;codativo=FIDC%20Ideal%20Invest%2029" xr:uid="{452B832D-6E07-4B1A-8DDC-C24254C84DAF}"/>
    <hyperlink ref="D456" r:id="rId453" display="https://afinvest.com.br/interno/relatorios/detalhes-de-ativos?id=8007&amp;codativo=FIDC%20CloudWalk%20II" xr:uid="{9879CF25-281A-4364-978D-7EAA7CD8ED58}"/>
    <hyperlink ref="D457" r:id="rId454" display="https://afinvest.com.br/interno/relatorios/detalhes-de-ativos?id=8007&amp;codativo=FIDC%20CloudWalk%20II" xr:uid="{8D0EF1E4-5F21-423A-878F-226340745476}"/>
    <hyperlink ref="D458" r:id="rId455" display="https://afinvest.com.br/interno/relatorios/detalhes-de-ativos?id=8007&amp;codativo=FIDC%20CloudWalk%20II" xr:uid="{0B0946AC-5B7C-4950-AF48-E00297D82804}"/>
    <hyperlink ref="D459" r:id="rId456" display="https://afinvest.com.br/interno/relatorios/detalhes-de-ativos?id=8007&amp;codativo=FIDC%20CloudWalk%20II" xr:uid="{E583EB73-B270-40C7-A002-65FFB2F4D997}"/>
    <hyperlink ref="D460" r:id="rId457" display="https://afinvest.com.br/interno/relatorios/detalhes-de-ativos?id=8007&amp;codativo=FIDC%20CloudWalk%20II" xr:uid="{D2AFF412-31BF-4CE7-8682-35B3E3AC28FB}"/>
    <hyperlink ref="D461" r:id="rId458" display="https://afinvest.com.br/interno/relatorios/detalhes-de-ativos?id=8007&amp;codativo=FIDC%20CloudWalk%20II" xr:uid="{4699C773-6E4B-4CA9-9E94-DEA64233FF9B}"/>
    <hyperlink ref="D462" r:id="rId459" display="https://afinvest.com.br/interno/relatorios/detalhes-de-ativos?id=8007&amp;codativo=FIDC%20CloudWalk%20II" xr:uid="{C034117A-870A-448A-8FB7-0860F266A993}"/>
    <hyperlink ref="D463" r:id="rId460" display="https://afinvest.com.br/interno/relatorios/detalhes-de-ativos?id=9575&amp;codativo=AXIS%20RENOV%C3%81VEIS%20FIDC" xr:uid="{51F07063-56C7-4BDA-B355-A2D373045B4A}"/>
    <hyperlink ref="D464" r:id="rId461" display="https://afinvest.com.br/interno/relatorios/detalhes-de-ativos?id=8877&amp;codativo=FIDC%20Artico%20Sr" xr:uid="{F8AE7EA5-C483-4D70-B1AB-042CBF688D4E}"/>
    <hyperlink ref="D465" r:id="rId462" display="https://afinvest.com.br/interno/relatorios/detalhes-de-ativos?id=8877&amp;codativo=FIDC%20Artico%20Sr" xr:uid="{268D7DAE-5AB7-4D3B-A225-E0654A2B3706}"/>
    <hyperlink ref="D466" r:id="rId463" display="https://afinvest.com.br/interno/relatorios/detalhes-de-ativos?id=8877&amp;codativo=FIDC%20Artico%20Sr" xr:uid="{1914F974-EC67-430A-8B27-959C21A4FA17}"/>
    <hyperlink ref="D467" r:id="rId464" display="https://afinvest.com.br/interno/relatorios/detalhes-de-ativos?id=8877&amp;codativo=FIDC%20Artico%20Sr" xr:uid="{2C756A3E-9346-4CF5-9479-D28AED25B903}"/>
    <hyperlink ref="D468" r:id="rId465" display="https://afinvest.com.br/interno/relatorios/detalhes-de-ativos?id=8877&amp;codativo=FIDC%20Artico%20Sr" xr:uid="{7FD6ACF0-0417-4A48-919D-94D24178C0A4}"/>
    <hyperlink ref="D469" r:id="rId466" display="https://afinvest.com.br/interno/relatorios/detalhes-de-ativos?id=9383&amp;codativo=CDES11" xr:uid="{51E0F414-B852-4688-B258-F26333543FB3}"/>
    <hyperlink ref="D470" r:id="rId467" display="https://afinvest.com.br/interno/relatorios/detalhes-de-ativos?id=7806&amp;codativo=VEBMA4" xr:uid="{1F0217B3-4DDA-421F-B1BA-12D78ABF7567}"/>
    <hyperlink ref="D471" r:id="rId468" display="https://afinvest.com.br/interno/relatorios/detalhes-de-ativos?id=7806&amp;codativo=VEBMA4" xr:uid="{57C8EE8E-33B3-44B3-8D65-9212444ECA9E}"/>
    <hyperlink ref="D472" r:id="rId469" display="https://afinvest.com.br/interno/relatorios/detalhes-de-ativos?id=7806&amp;codativo=VEBMA4" xr:uid="{7AB0D21C-D03F-44E2-876D-D9D2BFC013C2}"/>
    <hyperlink ref="D473" r:id="rId470" display="https://afinvest.com.br/interno/relatorios/detalhes-de-ativos?id=7806&amp;codativo=VEBMA4" xr:uid="{83997DFF-443E-4E3E-8AA6-571E7885F92A}"/>
    <hyperlink ref="D474" r:id="rId471" display="https://afinvest.com.br/interno/relatorios/detalhes-de-ativos?id=7806&amp;codativo=VEBMA4" xr:uid="{0EDB12EA-7380-43E0-8945-EB057F9476C3}"/>
    <hyperlink ref="D475" r:id="rId472" display="https://afinvest.com.br/interno/relatorios/detalhes-de-ativos?id=8583&amp;codativo=VIXL18" xr:uid="{7CEAD6E3-DFFF-435F-AE24-AF9C63E1045F}"/>
    <hyperlink ref="D476" r:id="rId473" display="https://afinvest.com.br/interno/relatorios/detalhes-de-ativos?id=2721&amp;codativo=VIXL14" xr:uid="{E64535A4-460B-4D58-AF20-6D4252B98B97}"/>
    <hyperlink ref="D477" r:id="rId474" display="https://afinvest.com.br/interno/relatorios/detalhes-de-ativos?id=2721&amp;codativo=VIXL14" xr:uid="{62DE36F5-5A8C-4C06-B2B7-55AD47558DB4}"/>
    <hyperlink ref="D478" r:id="rId475" display="https://afinvest.com.br/interno/relatorios/detalhes-de-ativos?id=8583&amp;codativo=VIXL18" xr:uid="{6C4E1C90-7EA9-4050-B207-A5F1E4CED95E}"/>
    <hyperlink ref="D479" r:id="rId476" display="https://afinvest.com.br/interno/relatorios/detalhes-de-ativos?id=8583&amp;codativo=VIXL18" xr:uid="{7EF01EF8-07E0-4EE6-8858-69004FA0AB13}"/>
    <hyperlink ref="D480" r:id="rId477" display="https://afinvest.com.br/interno/relatorios/detalhes-de-ativos?id=2721&amp;codativo=VIXL14" xr:uid="{576F7865-C35B-46FE-AE88-154EB6F5A879}"/>
    <hyperlink ref="D481" r:id="rId478" display="https://afinvest.com.br/interno/relatorios/detalhes-de-ativos?id=8583&amp;codativo=VIXL18" xr:uid="{D5B6E841-AA85-41F6-B5DC-52EAA79F615E}"/>
    <hyperlink ref="D482" r:id="rId479" display="https://afinvest.com.br/interno/relatorios/detalhes-de-ativos?id=2721&amp;codativo=VIXL14" xr:uid="{40E5BB12-FBA6-49AF-BBE0-DF59EE04E798}"/>
    <hyperlink ref="D483" r:id="rId480" display="https://afinvest.com.br/interno/relatorios/detalhes-de-ativos?id=2927&amp;codativo=VBBR24" xr:uid="{87E7CEC8-72B8-40BA-A89E-D6CCE59A4194}"/>
    <hyperlink ref="D484" r:id="rId481" display="https://afinvest.com.br/interno/relatorios/detalhes-de-ativos?id=2927&amp;codativo=VBBR24" xr:uid="{170B0735-5838-404B-A8C8-F73F5A73A4E5}"/>
    <hyperlink ref="D485" r:id="rId482" display="https://afinvest.com.br/interno/relatorios/detalhes-de-ativos?id=2927&amp;codativo=VBBR24" xr:uid="{566B298B-D2D1-4954-9D5A-F1C483F0B1BB}"/>
    <hyperlink ref="D486" r:id="rId483" display="https://afinvest.com.br/interno/relatorios/detalhes-de-ativos?id=2927&amp;codativo=VBBR24" xr:uid="{62629A08-FC67-4E77-8646-DF9A247FE8F0}"/>
    <hyperlink ref="D487" r:id="rId484" display="https://afinvest.com.br/interno/relatorios/detalhes-de-ativos?id=2927&amp;codativo=VBBR24" xr:uid="{C7266C56-3BEB-4AAA-BED7-EA1D0C969A86}"/>
    <hyperlink ref="D488" r:id="rId485" display="https://afinvest.com.br/interno/relatorios/detalhes-de-ativos?id=2927&amp;codativo=VBBR24" xr:uid="{C6F3370A-9E93-49D5-8045-399C5F717627}"/>
    <hyperlink ref="D489" r:id="rId486" display="https://afinvest.com.br/interno/relatorios/detalhes-de-ativos?id=3424&amp;codativo=VECS11" xr:uid="{CCB3AE39-60B8-4DF6-84CE-24F9EEBC56A2}"/>
    <hyperlink ref="D490" r:id="rId487" display="https://afinvest.com.br/interno/relatorios/detalhes-de-ativos?id=3424&amp;codativo=VECS11" xr:uid="{F6D7AE64-C6BC-45CF-8CE5-41B70E6E0AC6}"/>
    <hyperlink ref="D491" r:id="rId488" display="https://afinvest.com.br/interno/relatorios/detalhes-de-ativos?id=3424&amp;codativo=VECS11" xr:uid="{00DC3ADF-C338-4D33-889F-426D7AFE9F92}"/>
    <hyperlink ref="D492" r:id="rId489" display="https://afinvest.com.br/interno/relatorios/detalhes-de-ativos?id=8807&amp;codativo=VSCF17" xr:uid="{826C9D08-8A4C-45E6-BB91-1ED4FABFF161}"/>
    <hyperlink ref="D493" r:id="rId490" display="https://afinvest.com.br/interno/relatorios/detalhes-de-ativos?id=8807&amp;codativo=VSCF17" xr:uid="{A620173F-5102-43AD-8088-E725F13415E5}"/>
    <hyperlink ref="D494" r:id="rId491" display="https://afinvest.com.br/interno/relatorios/detalhes-de-ativos?id=8807&amp;codativo=VSCF17" xr:uid="{3ED1E001-EAFD-4679-B47A-1B0863C85EE8}"/>
    <hyperlink ref="D495" r:id="rId492" display="https://afinvest.com.br/interno/relatorios/detalhes-de-ativos?id=8807&amp;codativo=VSCF17" xr:uid="{4EC691E0-5CDE-459A-B60A-059E60070EDB}"/>
    <hyperlink ref="D496" r:id="rId493" display="https://afinvest.com.br/interno/relatorios/detalhes-de-ativos?id=8726&amp;codativo=VVRT11" xr:uid="{F2B14881-35D2-40B7-BD20-C7A836C5B851}"/>
    <hyperlink ref="D497" r:id="rId494" display="https://afinvest.com.br/interno/relatorios/detalhes-de-ativos?id=8726&amp;codativo=VVRT11" xr:uid="{1D6B42C8-0164-4501-B7CD-72BC03632B35}"/>
    <hyperlink ref="D498" r:id="rId495" display="https://afinvest.com.br/interno/relatorios/detalhes-de-ativos?id=8726&amp;codativo=VVRT11" xr:uid="{990B45A2-940E-4178-B00A-2E4B43FA81E1}"/>
    <hyperlink ref="D499" r:id="rId496" display="https://afinvest.com.br/interno/relatorios/detalhes-de-ativos?id=7868&amp;codativo=VERO13" xr:uid="{79870D25-0942-4273-99A4-5CB09D73FDF7}"/>
    <hyperlink ref="D500" r:id="rId497" display="https://afinvest.com.br/interno/relatorios/detalhes-de-ativos?id=7868&amp;codativo=VERO13" xr:uid="{3CA70D46-5CA4-44F3-9099-686A72CD4938}"/>
    <hyperlink ref="D501" r:id="rId498" display="https://afinvest.com.br/interno/relatorios/detalhes-de-ativos?id=7868&amp;codativo=VERO13" xr:uid="{9839541A-3664-45D0-AE53-72E493CAABD8}"/>
    <hyperlink ref="D502" r:id="rId499" display="https://afinvest.com.br/interno/relatorios/detalhes-de-ativos?id=7868&amp;codativo=VERO13" xr:uid="{C3433485-1DF0-4A21-A0A7-42E98707945F}"/>
    <hyperlink ref="D503" r:id="rId500" display="https://afinvest.com.br/interno/relatorios/detalhes-de-ativos?id=1462&amp;codativo=VAMO33" xr:uid="{A3AE1583-D68A-4E3A-AC59-9C68D8550950}"/>
    <hyperlink ref="D504" r:id="rId501" display="https://afinvest.com.br/interno/relatorios/detalhes-de-ativos?id=1462&amp;codativo=VAMO33" xr:uid="{436CAE35-01B9-4F71-8B25-03D33F723A7A}"/>
    <hyperlink ref="D505" r:id="rId502" display="https://afinvest.com.br/interno/relatorios/detalhes-de-ativos?id=1464&amp;codativo=VAMO23" xr:uid="{BA60A509-615B-4E30-9C40-AB95C7201F7C}"/>
    <hyperlink ref="D506" r:id="rId503" display="https://afinvest.com.br/interno/relatorios/detalhes-de-ativos?id=1462&amp;codativo=VAMO33" xr:uid="{6138A199-0E29-4085-9C07-10578AAF6905}"/>
    <hyperlink ref="D507" r:id="rId504" display="https://afinvest.com.br/interno/relatorios/detalhes-de-ativos?id=1464&amp;codativo=VAMO23" xr:uid="{27300220-377C-4945-8811-8881CA568C4B}"/>
    <hyperlink ref="D508" r:id="rId505" display="https://afinvest.com.br/interno/relatorios/detalhes-de-ativos?id=1463&amp;codativo=VAMO13" xr:uid="{607FE9F5-5119-41C7-B0FA-3585392B38C4}"/>
    <hyperlink ref="D509" r:id="rId506" display="https://afinvest.com.br/interno/relatorios/detalhes-de-ativos?id=1463&amp;codativo=VAMO13" xr:uid="{BD9DB8D9-BCF0-4BD1-9A78-197DBC90BC85}"/>
    <hyperlink ref="D510" r:id="rId507" display="https://afinvest.com.br/interno/relatorios/detalhes-de-ativos?id=1464&amp;codativo=VAMO23" xr:uid="{5BB0C05D-A491-4831-8AB4-3040B77AFF3A}"/>
    <hyperlink ref="D511" r:id="rId508" display="https://afinvest.com.br/interno/relatorios/detalhes-de-ativos?id=1464&amp;codativo=VAMO23" xr:uid="{7C4CD03A-7774-4F77-B7D5-F1EAFA4E703E}"/>
    <hyperlink ref="D512" r:id="rId509" display="https://afinvest.com.br/interno/relatorios/detalhes-de-ativos?id=1463&amp;codativo=VAMO13" xr:uid="{339BF698-C8B9-4842-9156-A5C04587409D}"/>
    <hyperlink ref="D513" r:id="rId510" display="https://afinvest.com.br/interno/relatorios/detalhes-de-ativos?id=1464&amp;codativo=VAMO23" xr:uid="{6DF0D3E2-C8CB-4A51-8EF8-69C82999D4F9}"/>
    <hyperlink ref="D514" r:id="rId511" display="https://afinvest.com.br/interno/relatorios/detalhes-de-ativos?id=8116&amp;codativo=VLIDA0" xr:uid="{4FEC78DD-FE72-4167-A8EF-85CB823685CF}"/>
    <hyperlink ref="D515" r:id="rId512" display="https://afinvest.com.br/interno/relatorios/detalhes-de-ativos?id=8116&amp;codativo=VLIDA0" xr:uid="{944D2627-13F1-471A-94C3-16045B4F279B}"/>
    <hyperlink ref="D516" r:id="rId513" display="https://afinvest.com.br/interno/relatorios/detalhes-de-ativos?id=8116&amp;codativo=VLIDA0" xr:uid="{4567DF1F-7DA3-4741-B2DD-50D09710E500}"/>
    <hyperlink ref="D517" r:id="rId514" display="https://afinvest.com.br/interno/relatorios/detalhes-de-ativos?id=8116&amp;codativo=VLIDA0" xr:uid="{AA0454DB-5E13-48AE-8A91-710BB5345D25}"/>
    <hyperlink ref="D518" r:id="rId515" display="https://afinvest.com.br/interno/relatorios/detalhes-de-ativos?id=8116&amp;codativo=VLIDA0" xr:uid="{81457145-B048-44C8-ABFE-8DA205F928BF}"/>
    <hyperlink ref="D519" r:id="rId516" display="https://afinvest.com.br/interno/relatorios/detalhes-de-ativos?id=9115&amp;codativo=VALEC0" xr:uid="{D1A0CC45-A7A0-4AE4-AA10-616816E265DC}"/>
    <hyperlink ref="D520" r:id="rId517" display="https://afinvest.com.br/interno/relatorios/detalhes-de-ativos?id=9115&amp;codativo=VALEC0" xr:uid="{FE4A86AA-E6BB-43C3-A71F-2D0C14406B72}"/>
    <hyperlink ref="D521" r:id="rId518" display="https://afinvest.com.br/interno/relatorios/detalhes-de-ativos?id=3091&amp;codativo=CVRDA6" xr:uid="{E83A8B0B-5CB8-447A-B124-7ABBD4E4BBA8}"/>
    <hyperlink ref="D522" r:id="rId519" display="https://afinvest.com.br/interno/relatorios/detalhes-de-ativos?id=3091&amp;codativo=CVRDA6" xr:uid="{126AAE26-31A7-46C6-A4C1-5497DC25F7D1}"/>
    <hyperlink ref="D523" r:id="rId520" display="https://afinvest.com.br/interno/relatorios/detalhes-de-ativos?id=9115&amp;codativo=VALEC0" xr:uid="{CCF5AB13-7BF6-4241-AB68-4441209E404B}"/>
    <hyperlink ref="D524" r:id="rId521" display="https://afinvest.com.br/interno/relatorios/detalhes-de-ativos?id=9446&amp;codativo=VERT18%20(nota%20reestruturada)" xr:uid="{370BBBEF-6320-4FB6-8F93-EDC3901D13AB}"/>
    <hyperlink ref="D525" r:id="rId522" display="https://afinvest.com.br/interno/relatorios/detalhes-de-ativos?id=9445&amp;codativo=VERT19%20(nota%20participativa)" xr:uid="{56737ECC-AE07-44F9-B051-A976D5AB304D}"/>
    <hyperlink ref="D526" r:id="rId523" display="https://afinvest.com.br/interno/relatorios/detalhes-de-ativos?id=9446&amp;codativo=VERT18%20(nota%20reestruturada)" xr:uid="{4BD98012-4C67-4FAD-B7F0-1D41C3D8AE33}"/>
    <hyperlink ref="D527" r:id="rId524" display="https://afinvest.com.br/interno/relatorios/detalhes-de-ativos?id=9445&amp;codativo=VERT19%20(nota%20participativa)" xr:uid="{2C864E87-528C-442C-929D-99DCFCDC6186}"/>
    <hyperlink ref="D528" r:id="rId525" display="https://afinvest.com.br/interno/relatorios/detalhes-de-ativos?id=9446&amp;codativo=VERT18%20(nota%20reestruturada)" xr:uid="{97E7D564-9C3C-4B70-BEDC-86E79FD6A6D4}"/>
    <hyperlink ref="D529" r:id="rId526" display="https://afinvest.com.br/interno/relatorios/detalhes-de-ativos?id=9445&amp;codativo=VERT19%20(nota%20participativa)" xr:uid="{7041C341-DB2F-4820-A412-CCA08A99EAF3}"/>
    <hyperlink ref="D530" r:id="rId527" display="https://afinvest.com.br/interno/relatorios/detalhes-de-ativos?id=9446&amp;codativo=VERT18%20(nota%20reestruturada)" xr:uid="{E68FB26F-BBA6-4804-BE21-5C0618B0108E}"/>
    <hyperlink ref="D531" r:id="rId528" display="https://afinvest.com.br/interno/relatorios/detalhes-de-ativos?id=9445&amp;codativo=VERT19%20(nota%20participativa)" xr:uid="{D9A4C13A-B778-40ED-8A48-0202155F2BE0}"/>
    <hyperlink ref="D532" r:id="rId529" display="https://afinvest.com.br/interno/relatorios/detalhes-de-ativos?id=9446&amp;codativo=VERT18%20(nota%20reestruturada)" xr:uid="{3EF3149F-C640-498B-971D-61776490AFCC}"/>
    <hyperlink ref="D533" r:id="rId530" display="https://afinvest.com.br/interno/relatorios/detalhes-de-ativos?id=9445&amp;codativo=VERT19%20(nota%20participativa)" xr:uid="{7E557B56-560E-4485-A475-B2C886A9D866}"/>
    <hyperlink ref="D534" r:id="rId531" display="https://afinvest.com.br/interno/relatorios/detalhes-de-ativos?id=9446&amp;codativo=VERT18%20(nota%20reestruturada)" xr:uid="{58E6DBE0-282B-4B1D-8CFD-6C0A85C914FE}"/>
    <hyperlink ref="D535" r:id="rId532" display="https://afinvest.com.br/interno/relatorios/detalhes-de-ativos?id=9445&amp;codativo=VERT19%20(nota%20participativa)" xr:uid="{4278B5AA-1B49-43BB-A1FE-AAA0529310D8}"/>
    <hyperlink ref="D536" r:id="rId533" display="https://afinvest.com.br/interno/relatorios/detalhes-de-ativos?id=9446&amp;codativo=VERT18%20(nota%20reestruturada)" xr:uid="{CFBB212B-B4C5-40B4-AE0E-A6DC245889C5}"/>
    <hyperlink ref="D537" r:id="rId534" display="https://afinvest.com.br/interno/relatorios/detalhes-de-ativos?id=9445&amp;codativo=VERT19%20(nota%20participativa)" xr:uid="{1F6732FD-296B-4BE3-AED8-6D72350B52ED}"/>
    <hyperlink ref="D538" r:id="rId535" display="https://afinvest.com.br/interno/relatorios/detalhes-de-ativos?id=9446&amp;codativo=VERT18%20(nota%20reestruturada)" xr:uid="{19BB136E-497E-48DD-97A2-E802E467C084}"/>
    <hyperlink ref="D539" r:id="rId536" display="https://afinvest.com.br/interno/relatorios/detalhes-de-ativos?id=9445&amp;codativo=VERT19%20(nota%20participativa)" xr:uid="{0724440C-4D02-4C04-A7EE-2D0556769EB1}"/>
    <hyperlink ref="D540" r:id="rId537" display="https://afinvest.com.br/interno/relatorios/detalhes-de-ativos?id=2999&amp;codativo=UHSM12" xr:uid="{1226F2BA-C98F-48A8-A7AB-C48C54C580A1}"/>
    <hyperlink ref="D541" r:id="rId538" display="https://afinvest.com.br/interno/relatorios/detalhes-de-ativos?id=9571&amp;codativo=TRRG12" xr:uid="{FA6F6EEA-3CF8-4ADA-879D-6B99A998A654}"/>
    <hyperlink ref="D542" r:id="rId539" display="https://afinvest.com.br/interno/relatorios/detalhes-de-ativos?id=3417&amp;codativo=TBCR18" xr:uid="{B7B3C702-2276-4854-B1BE-AB3604A372D2}"/>
    <hyperlink ref="D543" r:id="rId540" display="https://afinvest.com.br/interno/relatorios/detalhes-de-ativos?id=3417&amp;codativo=TBCR18" xr:uid="{D8F89370-E189-470E-84C8-C19A57A00F25}"/>
    <hyperlink ref="D544" r:id="rId541" display="https://afinvest.com.br/interno/relatorios/detalhes-de-ativos?id=3417&amp;codativo=TBCR18" xr:uid="{219DBC70-1F90-4CA7-B40E-E2F974CD3424}"/>
    <hyperlink ref="D545" r:id="rId542" display="https://afinvest.com.br/interno/relatorios/detalhes-de-ativos?id=6795&amp;codativo=TBSP11" xr:uid="{7972163C-63FC-420A-813B-FB2ABC7F4A0A}"/>
    <hyperlink ref="D546" r:id="rId543" display="https://afinvest.com.br/interno/relatorios/detalhes-de-ativos?id=6795&amp;codativo=TBSP11" xr:uid="{1689118C-134A-4F94-A96C-7EB908A4C815}"/>
    <hyperlink ref="D547" r:id="rId544" display="https://afinvest.com.br/interno/relatorios/detalhes-de-ativos?id=6795&amp;codativo=TBSP11" xr:uid="{9FDAF16B-7811-40FF-8AFD-95C714911D15}"/>
    <hyperlink ref="D548" r:id="rId545" display="https://afinvest.com.br/interno/relatorios/detalhes-de-ativos?id=6795&amp;codativo=TBSP11" xr:uid="{27BE7F31-E224-407A-81EF-147E8CD324B7}"/>
    <hyperlink ref="D549" r:id="rId546" display="https://afinvest.com.br/interno/relatorios/detalhes-de-ativos?id=6795&amp;codativo=TBSP11" xr:uid="{591E8FE9-5DCC-4B5B-B095-0767FB6A5F1D}"/>
    <hyperlink ref="D550" r:id="rId547" display="https://afinvest.com.br/interno/relatorios/detalhes-de-ativos?id=6795&amp;codativo=TBSP11" xr:uid="{67437097-6824-4093-A166-20C0D69D9D6F}"/>
    <hyperlink ref="D551" r:id="rId548" display="https://afinvest.com.br/interno/relatorios/detalhes-de-ativos?id=7172&amp;codativo=SUZBA0" xr:uid="{86A643D0-1B03-4E73-84EB-FA9728FE437C}"/>
    <hyperlink ref="D552" r:id="rId549" display="https://afinvest.com.br/interno/relatorios/detalhes-de-ativos?id=7172&amp;codativo=SUZBA0" xr:uid="{BD5F13D6-A20A-418A-BCE2-36E75E52FA41}"/>
    <hyperlink ref="D553" r:id="rId550" display="https://afinvest.com.br/interno/relatorios/detalhes-de-ativos?id=7172&amp;codativo=SUZBA0" xr:uid="{752A3120-2494-4CAB-B5BD-B79FB479D1ED}"/>
    <hyperlink ref="D554" r:id="rId551" display="https://afinvest.com.br/interno/relatorios/detalhes-de-ativos?id=2918&amp;codativo=SULA29" xr:uid="{D611ECD9-85BD-4DED-9BE6-7AE563E1C23B}"/>
    <hyperlink ref="D555" r:id="rId552" display="https://afinvest.com.br/interno/relatorios/detalhes-de-ativos?id=2918&amp;codativo=SULA29" xr:uid="{805BA9C5-499D-45FA-8EA2-19AB69933579}"/>
    <hyperlink ref="D556" r:id="rId553" display="https://afinvest.com.br/interno/relatorios/detalhes-de-ativos?id=2918&amp;codativo=SULA29" xr:uid="{45733CD1-9C5B-4CD8-B600-55CC0EB123C7}"/>
    <hyperlink ref="D557" r:id="rId554" display="https://afinvest.com.br/interno/relatorios/detalhes-de-ativos?id=2918&amp;codativo=SULA29" xr:uid="{B49AA348-735A-419A-85B9-77331D6AAEF5}"/>
    <hyperlink ref="D558" r:id="rId555" display="https://afinvest.com.br/interno/relatorios/detalhes-de-ativos?id=6919&amp;codativo=RISP12" xr:uid="{DE6F7C60-55AD-4D64-A455-342642253D65}"/>
    <hyperlink ref="D559" r:id="rId556" display="https://afinvest.com.br/interno/relatorios/detalhes-de-ativos?id=6919&amp;codativo=RISP12" xr:uid="{27D919F7-5E04-44B6-92E1-6860B3BE12F5}"/>
    <hyperlink ref="D560" r:id="rId557" display="https://afinvest.com.br/interno/relatorios/detalhes-de-ativos?id=6920&amp;codativo=RISP22" xr:uid="{84998649-2452-4AAE-8A50-BD0B9C0F3FB8}"/>
    <hyperlink ref="D561" r:id="rId558" display="https://afinvest.com.br/interno/relatorios/detalhes-de-ativos?id=6919&amp;codativo=RISP12" xr:uid="{A8228EA6-5523-43D3-A686-47C69CB94EED}"/>
    <hyperlink ref="D562" r:id="rId559" display="https://afinvest.com.br/interno/relatorios/detalhes-de-ativos?id=2968&amp;codativo=JSMLB5" xr:uid="{A1A70A1D-33A1-4C16-8035-1D502D997E7C}"/>
    <hyperlink ref="D563" r:id="rId560" display="https://afinvest.com.br/interno/relatorios/detalhes-de-ativos?id=3004&amp;codativo=JSMLA5" xr:uid="{004FCE32-1522-45C0-84D9-7B181B5AE723}"/>
    <hyperlink ref="D564" r:id="rId561" display="https://afinvest.com.br/interno/relatorios/detalhes-de-ativos?id=3004&amp;codativo=JSMLA5" xr:uid="{1BBEC27D-D0FD-4E13-A934-0BC88325ACF4}"/>
    <hyperlink ref="D565" r:id="rId562" display="https://afinvest.com.br/interno/relatorios/detalhes-de-ativos?id=6041&amp;codativo=SIMH16" xr:uid="{7E403FBB-AA27-4BA8-8303-9809367E1DD2}"/>
    <hyperlink ref="D566" r:id="rId563" display="https://afinvest.com.br/interno/relatorios/detalhes-de-ativos?id=3004&amp;codativo=JSMLA5" xr:uid="{035A78EA-95DB-4D11-BBF8-4F8DFC183236}"/>
    <hyperlink ref="D567" r:id="rId564" display="https://afinvest.com.br/interno/relatorios/detalhes-de-ativos?id=6041&amp;codativo=SIMH16" xr:uid="{3A0F7AAC-BF61-4239-A8A0-8E53219F9061}"/>
    <hyperlink ref="D568" r:id="rId565" display="https://afinvest.com.br/interno/relatorios/detalhes-de-ativos?id=3004&amp;codativo=JSMLA5" xr:uid="{ED3C9F4C-BB54-4507-9476-534B2B1B6B35}"/>
    <hyperlink ref="D569" r:id="rId566" display="https://afinvest.com.br/interno/relatorios/detalhes-de-ativos?id=6041&amp;codativo=SIMH16" xr:uid="{9E419DAE-E9B6-4027-8581-43490EA650BD}"/>
    <hyperlink ref="D570" r:id="rId567" display="https://afinvest.com.br/interno/relatorios/detalhes-de-ativos?id=6041&amp;codativo=SIMH16" xr:uid="{09515070-61DF-4441-87A5-C774437B3AF8}"/>
    <hyperlink ref="D571" r:id="rId568" display="https://afinvest.com.br/interno/relatorios/detalhes-de-ativos?id=8398&amp;codativo=ASAIA0" xr:uid="{0A7B9C34-46A4-42EA-91BA-F3B03E2AD1BE}"/>
    <hyperlink ref="D572" r:id="rId569" display="https://afinvest.com.br/interno/relatorios/detalhes-de-ativos?id=1410&amp;codativo=ASAI22" xr:uid="{EAD44C50-18D7-4B05-AFE1-A50E94577892}"/>
    <hyperlink ref="D573" r:id="rId570" display="https://afinvest.com.br/interno/relatorios/detalhes-de-ativos?id=1410&amp;codativo=ASAI22" xr:uid="{C1644FE7-34F2-422C-ACC3-75E01F1F0E73}"/>
    <hyperlink ref="D574" r:id="rId571" display="https://afinvest.com.br/interno/relatorios/detalhes-de-ativos?id=8398&amp;codativo=ASAIA0" xr:uid="{CABF6187-EFF4-4520-8079-1D56666AE49F}"/>
    <hyperlink ref="D575" r:id="rId572" display="https://afinvest.com.br/interno/relatorios/detalhes-de-ativos?id=8398&amp;codativo=ASAIA0" xr:uid="{9E602888-22C1-4402-A4AE-EAAD4EEEB64E}"/>
    <hyperlink ref="D576" r:id="rId573" display="https://afinvest.com.br/interno/relatorios/detalhes-de-ativos?id=1410&amp;codativo=ASAI22" xr:uid="{02156B7A-2FFF-4819-B37F-EA8CC56082E2}"/>
    <hyperlink ref="D577" r:id="rId574" display="https://afinvest.com.br/interno/relatorios/detalhes-de-ativos?id=1410&amp;codativo=ASAI22" xr:uid="{C955B3D9-A9B2-4D57-AC1E-877E86ECA1D2}"/>
    <hyperlink ref="D578" r:id="rId575" display="https://afinvest.com.br/interno/relatorios/detalhes-de-ativos?id=8398&amp;codativo=ASAIA0" xr:uid="{5A71ABFF-3529-403C-9A1F-61828FBA3F27}"/>
    <hyperlink ref="D579" r:id="rId576" display="https://afinvest.com.br/interno/relatorios/detalhes-de-ativos?id=1410&amp;codativo=ASAI22" xr:uid="{FBBAE56A-AA7D-47D9-B063-BB7A8B22856A}"/>
    <hyperlink ref="D580" r:id="rId577" display="https://afinvest.com.br/interno/relatorios/detalhes-de-ativos?id=8398&amp;codativo=ASAIA0" xr:uid="{54FF3CAA-5499-4F65-8B27-B101C7740ABF}"/>
    <hyperlink ref="D581" r:id="rId578" display="https://afinvest.com.br/interno/relatorios/detalhes-de-ativos?id=3175&amp;codativo=SBFC13" xr:uid="{606B0D89-4946-43EC-A036-B6CA90A54543}"/>
    <hyperlink ref="D582" r:id="rId579" display="https://afinvest.com.br/interno/relatorios/detalhes-de-ativos?id=1420&amp;codativo=SBFC12" xr:uid="{30850269-DA77-49AA-BC68-1AE3C2539532}"/>
    <hyperlink ref="D583" r:id="rId580" display="https://afinvest.com.br/interno/relatorios/detalhes-de-ativos?id=1420&amp;codativo=SBFC12" xr:uid="{63348771-7DF8-4C6C-9310-85D6753DE1A3}"/>
    <hyperlink ref="D584" r:id="rId581" display="https://afinvest.com.br/interno/relatorios/detalhes-de-ativos?id=1420&amp;codativo=SBFC12" xr:uid="{0D9F3AE1-A909-40CF-879B-89737E2B6C9E}"/>
    <hyperlink ref="D585" r:id="rId582" display="https://afinvest.com.br/interno/relatorios/detalhes-de-ativos?id=3175&amp;codativo=SBFC13" xr:uid="{222A69B3-B912-4F54-BA3D-D99D1395696F}"/>
    <hyperlink ref="D586" r:id="rId583" display="https://afinvest.com.br/interno/relatorios/detalhes-de-ativos?id=1420&amp;codativo=SBFC12" xr:uid="{3C6CD319-0489-4EDD-B769-33DAE7D28F09}"/>
    <hyperlink ref="D587" r:id="rId584" display="https://afinvest.com.br/interno/relatorios/detalhes-de-ativos?id=3175&amp;codativo=SBFC13" xr:uid="{16CF6A83-F78C-43B1-BF02-6EE9A2B7960D}"/>
    <hyperlink ref="D588" r:id="rId585" display="https://afinvest.com.br/interno/relatorios/detalhes-de-ativos?id=3175&amp;codativo=SBFC13" xr:uid="{0DBB6665-5E16-4368-9B18-B9CFBD87B842}"/>
    <hyperlink ref="D589" r:id="rId586" display="https://afinvest.com.br/interno/relatorios/detalhes-de-ativos?id=3175&amp;codativo=SBFC13" xr:uid="{5BF75CC6-0FB7-4674-B52C-50FCE6610DEB}"/>
    <hyperlink ref="D590" r:id="rId587" display="https://afinvest.com.br/interno/relatorios/detalhes-de-ativos?id=3047&amp;codativo=GASC23" xr:uid="{9E4A27A2-4C24-47E9-98FA-B0579EFA2DDE}"/>
    <hyperlink ref="D591" r:id="rId588" display="https://afinvest.com.br/interno/relatorios/detalhes-de-ativos?id=8796&amp;codativo=GASC17" xr:uid="{F4BE5C95-5A81-4EBB-9C51-6904DE70C87D}"/>
    <hyperlink ref="D592" r:id="rId589" display="https://afinvest.com.br/interno/relatorios/detalhes-de-ativos?id=8030&amp;codativo=GASC25" xr:uid="{89A92F7E-43C9-4A93-B4BC-A12B546CCB6F}"/>
    <hyperlink ref="D593" r:id="rId590" display="https://afinvest.com.br/interno/relatorios/detalhes-de-ativos?id=1214&amp;codativo=RDCO10" xr:uid="{9C4CFB84-153B-455F-83B0-74D296EA4B16}"/>
    <hyperlink ref="D594" r:id="rId591" display="https://afinvest.com.br/interno/relatorios/detalhes-de-ativos?id=1214&amp;codativo=RDCO10" xr:uid="{BF7C2D79-01E0-434E-9A6E-989483CBDF3A}"/>
    <hyperlink ref="D595" r:id="rId592" display="https://afinvest.com.br/interno/relatorios/detalhes-de-ativos?id=1214&amp;codativo=RDCO10" xr:uid="{9B165160-6C9B-4A66-9DFA-21AEFCD8861E}"/>
    <hyperlink ref="D596" r:id="rId593" display="https://afinvest.com.br/interno/relatorios/detalhes-de-ativos?id=1214&amp;codativo=RDCO10" xr:uid="{0B8C7114-F274-4226-BEF5-EC40C244067A}"/>
    <hyperlink ref="D597" r:id="rId594" display="https://afinvest.com.br/interno/relatorios/detalhes-de-ativos?id=2826&amp;codativo=RIPR22" xr:uid="{62299057-82CA-410B-8149-27721AE63765}"/>
    <hyperlink ref="D598" r:id="rId595" display="https://afinvest.com.br/interno/relatorios/detalhes-de-ativos?id=2723&amp;codativo=RDORB9" xr:uid="{CE636181-18E0-4679-9727-A18AC9F6B8EF}"/>
    <hyperlink ref="D599" r:id="rId596" display="https://afinvest.com.br/interno/relatorios/detalhes-de-ativos?id=2723&amp;codativo=RDORB9" xr:uid="{24A1B6DA-67BA-4D13-83ED-78D2D4B8CECD}"/>
    <hyperlink ref="D600" r:id="rId597" display="https://afinvest.com.br/interno/relatorios/detalhes-de-ativos?id=2723&amp;codativo=RDORB9" xr:uid="{FF005CC3-DAE0-4A5B-9792-457646008543}"/>
    <hyperlink ref="D601" r:id="rId598" display="https://afinvest.com.br/interno/relatorios/detalhes-de-ativos?id=3014&amp;codativo=RDORC9" xr:uid="{2C563712-148A-41A3-8617-A2368C26FC25}"/>
    <hyperlink ref="D602" r:id="rId599" display="https://afinvest.com.br/interno/relatorios/detalhes-de-ativos?id=2723&amp;codativo=RDORB9" xr:uid="{6CE7FBCF-BEA6-4F3A-8DF7-E2CC1312C153}"/>
    <hyperlink ref="D603" r:id="rId600" display="https://afinvest.com.br/interno/relatorios/detalhes-de-ativos?id=3014&amp;codativo=RDORC9" xr:uid="{F3B259C1-8DD2-448F-8E90-16F163FC2CC7}"/>
    <hyperlink ref="D604" r:id="rId601" display="https://afinvest.com.br/interno/relatorios/detalhes-de-ativos?id=2723&amp;codativo=RDORB9" xr:uid="{F87CAB89-4A88-47B0-A1B4-56F789E70574}"/>
    <hyperlink ref="D605" r:id="rId602" display="https://afinvest.com.br/interno/relatorios/detalhes-de-ativos?id=3484&amp;codativo=RDVE11" xr:uid="{0125425F-2F66-4DC2-83A8-8B7DD243F4A7}"/>
    <hyperlink ref="D606" r:id="rId603" display="https://afinvest.com.br/interno/relatorios/detalhes-de-ativos?id=9110&amp;codativo=RAIZ23" xr:uid="{5F6CD43E-AD37-43D8-BADD-D9EA02FE00A0}"/>
    <hyperlink ref="D607" r:id="rId604" display="https://afinvest.com.br/interno/relatorios/detalhes-de-ativos?id=3368&amp;codativo=QUAL16" xr:uid="{036A90A7-10C2-47D8-946D-7B2353462104}"/>
    <hyperlink ref="D608" r:id="rId605" display="https://afinvest.com.br/interno/relatorios/detalhes-de-ativos?id=3368&amp;codativo=QUAL16" xr:uid="{C5D8FD02-05C5-4F61-9E48-B545BD54D688}"/>
    <hyperlink ref="D609" r:id="rId606" display="https://afinvest.com.br/interno/relatorios/detalhes-de-ativos?id=3368&amp;codativo=QUAL16" xr:uid="{E2DC93D5-1DE1-406B-B0FD-738E75FCAC03}"/>
    <hyperlink ref="D610" r:id="rId607" display="https://afinvest.com.br/interno/relatorios/detalhes-de-ativos?id=3368&amp;codativo=QUAL16" xr:uid="{A82BB4FA-39BB-49ED-8DC9-C786C8763EFE}"/>
    <hyperlink ref="D611" r:id="rId608" display="https://afinvest.com.br/interno/relatorios/detalhes-de-ativos?id=3368&amp;codativo=QUAL16" xr:uid="{4E76C663-CE7A-464A-9693-6DEFE451EBFA}"/>
    <hyperlink ref="D612" r:id="rId609" display="https://afinvest.com.br/interno/relatorios/detalhes-de-ativos?id=3368&amp;codativo=QUAL16" xr:uid="{A898B6BD-E096-496F-BC5E-64ED9A8DCE80}"/>
    <hyperlink ref="D613" r:id="rId610" display="https://afinvest.com.br/interno/relatorios/detalhes-de-ativos?id=3368&amp;codativo=QUAL16" xr:uid="{4C043C09-83F2-4107-AB46-1B840F5A1C21}"/>
    <hyperlink ref="D614" r:id="rId611" display="https://afinvest.com.br/interno/relatorios/detalhes-de-ativos?id=3468&amp;codativo=PEJA11" xr:uid="{0E7DE8C1-BA73-4180-8110-5277267D583A}"/>
    <hyperlink ref="D615" r:id="rId612" display="https://afinvest.com.br/interno/relatorios/detalhes-de-ativos?id=5906&amp;codativo=PEJA21" xr:uid="{DC21B02A-8F20-4A36-9E25-3BBBA879485B}"/>
    <hyperlink ref="D616" r:id="rId613" display="https://afinvest.com.br/interno/relatorios/detalhes-de-ativos?id=3468&amp;codativo=PEJA11" xr:uid="{5B4858E2-C414-4C26-99D2-625FF12CA622}"/>
    <hyperlink ref="D617" r:id="rId614" display="https://afinvest.com.br/interno/relatorios/detalhes-de-ativos?id=3468&amp;codativo=PEJA11" xr:uid="{37AB5FB7-31A4-4234-AE5D-AA52514F6158}"/>
    <hyperlink ref="D618" r:id="rId615" display="https://afinvest.com.br/interno/relatorios/detalhes-de-ativos?id=5906&amp;codativo=PEJA21" xr:uid="{112A5A78-AFBB-4DB1-8A23-69BCCE20C9BC}"/>
    <hyperlink ref="D619" r:id="rId616" display="https://afinvest.com.br/interno/relatorios/detalhes-de-ativos?id=5906&amp;codativo=PEJA21" xr:uid="{F8445183-5E87-4393-A3C2-542E0E5FD522}"/>
    <hyperlink ref="D620" r:id="rId617" display="https://afinvest.com.br/interno/relatorios/detalhes-de-ativos?id=5906&amp;codativo=PEJA21" xr:uid="{088D123E-456D-4F76-871B-EA818196764C}"/>
    <hyperlink ref="D621" r:id="rId618" display="https://afinvest.com.br/interno/relatorios/detalhes-de-ativos?id=7874&amp;codativo=PEJA22" xr:uid="{DB50F87A-CFD4-4100-A970-132DD1FCF49E}"/>
    <hyperlink ref="D622" r:id="rId619" display="https://afinvest.com.br/interno/relatorios/detalhes-de-ativos?id=3468&amp;codativo=PEJA11" xr:uid="{ED004B62-7ACC-42F2-8D44-F4F262A7F9F3}"/>
    <hyperlink ref="D623" r:id="rId620" display="https://afinvest.com.br/interno/relatorios/detalhes-de-ativos?id=3468&amp;codativo=PEJA11" xr:uid="{4A86E7E9-6902-4071-B662-A7386D748754}"/>
    <hyperlink ref="D624" r:id="rId621" display="https://afinvest.com.br/interno/relatorios/detalhes-de-ativos?id=9673&amp;codativo=PSAN23" xr:uid="{5E6EF396-1C80-45CF-BB05-470534A90A10}"/>
    <hyperlink ref="D625" r:id="rId622" display="https://afinvest.com.br/interno/relatorios/detalhes-de-ativos?id=9569&amp;codativo=HZTC14" xr:uid="{9B39B90D-71E5-4828-A38D-BFB74086DF2F}"/>
    <hyperlink ref="D626" r:id="rId623" display="https://afinvest.com.br/interno/relatorios/detalhes-de-ativos?id=5840&amp;codativo=ONCO19" xr:uid="{97D7AA1E-6E8C-4CAF-92C5-74F3B22373F3}"/>
    <hyperlink ref="D627" r:id="rId624" display="https://afinvest.com.br/interno/relatorios/detalhes-de-ativos?id=5840&amp;codativo=ONCO19" xr:uid="{F19F2FDA-BD43-4872-92D3-B38911AFEF7A}"/>
    <hyperlink ref="D628" r:id="rId625" display="https://afinvest.com.br/interno/relatorios/detalhes-de-ativos?id=5840&amp;codativo=ONCO19" xr:uid="{D3678C3A-6BCC-45C4-80FD-72C79AAB8ABA}"/>
    <hyperlink ref="D629" r:id="rId626" display="https://afinvest.com.br/interno/relatorios/detalhes-de-ativos?id=5840&amp;codativo=ONCO19" xr:uid="{A7981B31-09B5-4B3A-B2F3-50010714C96B}"/>
    <hyperlink ref="D630" r:id="rId627" display="https://afinvest.com.br/interno/relatorios/detalhes-de-ativos?id=5840&amp;codativo=ONCO19" xr:uid="{00D169D4-A8AF-432E-8FE1-A610BDED99D0}"/>
    <hyperlink ref="D631" r:id="rId628" display="https://afinvest.com.br/interno/relatorios/detalhes-de-ativos?id=5840&amp;codativo=ONCO19" xr:uid="{21943925-28A5-4D46-B646-20C2C58B43B9}"/>
    <hyperlink ref="D632" r:id="rId629" display="https://afinvest.com.br/interno/relatorios/detalhes-de-ativos?id=2626&amp;codativo=OMGE13" xr:uid="{7605A43F-4FC2-4AFD-A373-C98A99850848}"/>
    <hyperlink ref="D633" r:id="rId630" display="https://afinvest.com.br/interno/relatorios/detalhes-de-ativos?id=2653&amp;codativo=OMGE12" xr:uid="{A1DD6B4F-78F2-42ED-9CC9-82A3BD4D0114}"/>
    <hyperlink ref="D634" r:id="rId631" display="https://afinvest.com.br/interno/relatorios/detalhes-de-ativos?id=2626&amp;codativo=OMGE13" xr:uid="{330BCD38-90CC-4331-A8B7-7E2690D84452}"/>
    <hyperlink ref="D635" r:id="rId632" display="https://afinvest.com.br/interno/relatorios/detalhes-de-ativos?id=2626&amp;codativo=OMGE13" xr:uid="{DDFCB296-9FE9-4B23-9E5A-C44DA5F04DBD}"/>
    <hyperlink ref="D636" r:id="rId633" display="https://afinvest.com.br/interno/relatorios/detalhes-de-ativos?id=2626&amp;codativo=OMGE13" xr:uid="{A5FB686C-9887-40DF-B390-960DF14718FB}"/>
    <hyperlink ref="D637" r:id="rId634" display="https://afinvest.com.br/interno/relatorios/detalhes-de-ativos?id=2653&amp;codativo=OMGE12" xr:uid="{A6C5E1F5-EBFD-42CC-BB84-93243BDBAF90}"/>
    <hyperlink ref="D638" r:id="rId635" display="https://afinvest.com.br/interno/relatorios/detalhes-de-ativos?id=8875&amp;codativo=NTSD17" xr:uid="{9A3727A2-4B04-49F7-98DB-F9CAC55DBE2A}"/>
    <hyperlink ref="D639" r:id="rId636" display="https://afinvest.com.br/interno/relatorios/detalhes-de-ativos?id=8875&amp;codativo=NTSD17" xr:uid="{970CB71D-A254-4C16-8468-CF82B79F7838}"/>
    <hyperlink ref="D640" r:id="rId637" display="https://afinvest.com.br/interno/relatorios/detalhes-de-ativos?id=8875&amp;codativo=NTSD17" xr:uid="{A88A840E-0867-489A-8165-04FA118FF9D7}"/>
    <hyperlink ref="D641" r:id="rId638" display="https://afinvest.com.br/interno/relatorios/detalhes-de-ativos?id=8875&amp;codativo=NTSD17" xr:uid="{AD6E8187-0C27-46A2-8C88-F73FFE3E0B81}"/>
    <hyperlink ref="D642" r:id="rId639" display="https://afinvest.com.br/interno/relatorios/detalhes-de-ativos?id=5686&amp;codativo=NTSD35" xr:uid="{842AD934-92A2-44F8-8367-808A2DE4D0FA}"/>
    <hyperlink ref="D643" r:id="rId640" display="https://afinvest.com.br/interno/relatorios/detalhes-de-ativos?id=1864&amp;codativo=NTEN11" xr:uid="{C18D31FB-FA92-49A8-B66D-F75A114571F7}"/>
    <hyperlink ref="D644" r:id="rId641" display="https://afinvest.com.br/interno/relatorios/detalhes-de-ativos?id=1861&amp;codativo=NEOE26" xr:uid="{5D145CF0-74D4-4FB4-AA06-846F3865E2F7}"/>
    <hyperlink ref="D645" r:id="rId642" display="https://afinvest.com.br/interno/relatorios/detalhes-de-ativos?id=9390&amp;codativo=NMCH11" xr:uid="{B7326629-AD10-4DA1-BCD2-227DB7506608}"/>
    <hyperlink ref="D646" r:id="rId643" display="https://afinvest.com.br/interno/relatorios/detalhes-de-ativos?id=9390&amp;codativo=NMCH11" xr:uid="{C4507C10-5C62-45AE-B023-0B100FC02A4A}"/>
    <hyperlink ref="D647" r:id="rId644" display="https://afinvest.com.br/interno/relatorios/detalhes-de-ativos?id=8988&amp;codativo=MRSAB2" xr:uid="{0E09007B-5D35-42A7-9600-D49C1C590195}"/>
    <hyperlink ref="D648" r:id="rId645" display="https://afinvest.com.br/interno/relatorios/detalhes-de-ativos?id=7167&amp;codativo=MRSAB1" xr:uid="{EBFA99DE-7254-418D-9977-39837F38F853}"/>
    <hyperlink ref="D649" r:id="rId646" display="https://afinvest.com.br/interno/relatorios/detalhes-de-ativos?id=7168&amp;codativo=MRSAC1" xr:uid="{91AE7406-1099-4A51-8ABC-B1512E23052C}"/>
    <hyperlink ref="D650" r:id="rId647" display="https://afinvest.com.br/interno/relatorios/detalhes-de-ativos?id=2766&amp;codativo=MOVI37" xr:uid="{3D96B30E-983C-449C-83D8-A4DC0F39A155}"/>
    <hyperlink ref="D651" r:id="rId648" display="https://afinvest.com.br/interno/relatorios/detalhes-de-ativos?id=9425&amp;codativo=MVLV19" xr:uid="{84B6E54C-8192-47F3-A9A5-9C6F712F02CA}"/>
    <hyperlink ref="D652" r:id="rId649" display="https://afinvest.com.br/interno/relatorios/detalhes-de-ativos?id=9425&amp;codativo=MVLV19" xr:uid="{19C4A799-6FF3-4EE9-BB16-7E70A952F869}"/>
    <hyperlink ref="D653" r:id="rId650" display="https://afinvest.com.br/interno/relatorios/detalhes-de-ativos?id=2766&amp;codativo=MOVI37" xr:uid="{B1FFEBA5-FB9F-492D-B04C-BC7E43BFED6D}"/>
    <hyperlink ref="D654" r:id="rId651" display="https://afinvest.com.br/interno/relatorios/detalhes-de-ativos?id=2766&amp;codativo=MOVI37" xr:uid="{D6059CD4-6BE0-43E7-ABAC-12CAC4425132}"/>
    <hyperlink ref="D655" r:id="rId652" display="https://afinvest.com.br/interno/relatorios/detalhes-de-ativos?id=9425&amp;codativo=MVLV19" xr:uid="{AE07AD43-3EAA-410B-A4D0-F56E8BF6F935}"/>
    <hyperlink ref="D656" r:id="rId653" display="https://afinvest.com.br/interno/relatorios/detalhes-de-ativos?id=9425&amp;codativo=MVLV19" xr:uid="{C6E63E5E-61E3-4D58-8666-0A68D79FF80C}"/>
    <hyperlink ref="D657" r:id="rId654" display="https://afinvest.com.br/interno/relatorios/detalhes-de-ativos?id=223&amp;codativo=MOVI34" xr:uid="{8EE86678-14A8-457B-8194-ECAEB210BAF2}"/>
    <hyperlink ref="D658" r:id="rId655" display="https://afinvest.com.br/interno/relatorios/detalhes-de-ativos?id=2766&amp;codativo=MOVI37" xr:uid="{345A5EEC-D5EA-4D18-A88A-BB958A187124}"/>
    <hyperlink ref="D659" r:id="rId656" display="https://afinvest.com.br/interno/relatorios/detalhes-de-ativos?id=3059&amp;codativo=MNRVA1" xr:uid="{0AE2A9A6-AEA5-441D-8943-ED41736D1E9E}"/>
    <hyperlink ref="D660" r:id="rId657" display="https://afinvest.com.br/interno/relatorios/detalhes-de-ativos?id=3059&amp;codativo=MNRVA1" xr:uid="{83F8B4EB-3ED4-41CD-87F0-3CC95BC5E285}"/>
    <hyperlink ref="D661" r:id="rId658" display="https://afinvest.com.br/interno/relatorios/detalhes-de-ativos?id=3059&amp;codativo=MNRVA1" xr:uid="{109D86AC-3B40-4492-914E-B2505797CA1F}"/>
    <hyperlink ref="D662" r:id="rId659" display="https://afinvest.com.br/interno/relatorios/detalhes-de-ativos?id=3059&amp;codativo=MNRVA1" xr:uid="{B28F8061-8548-4DA9-A730-E523AA931F7A}"/>
    <hyperlink ref="D663" r:id="rId660" display="https://afinvest.com.br/interno/relatorios/detalhes-de-ativos?id=3059&amp;codativo=MNRVA1" xr:uid="{F6A94995-ECFA-4E28-9128-D243219683C7}"/>
    <hyperlink ref="D664" r:id="rId661" display="https://afinvest.com.br/interno/relatorios/detalhes-de-ativos?id=2934&amp;codativo=MSGT33" xr:uid="{8C3EF8B5-AFA2-476C-8BB4-B5DB469E0FC1}"/>
    <hyperlink ref="D665" r:id="rId662" display="https://afinvest.com.br/interno/relatorios/detalhes-de-ativos?id=2933&amp;codativo=MSGT13" xr:uid="{5E46C274-82D8-4D75-9537-2DD742633D7D}"/>
    <hyperlink ref="D666" r:id="rId663" display="https://afinvest.com.br/interno/relatorios/detalhes-de-ativos?id=2933&amp;codativo=MSGT13" xr:uid="{F1448E1A-FE5E-4A57-BC36-AAD26356B696}"/>
    <hyperlink ref="D667" r:id="rId664" display="https://afinvest.com.br/interno/relatorios/detalhes-de-ativos?id=2934&amp;codativo=MSGT33" xr:uid="{52A5888F-3A9D-4087-B971-113959AF5E7F}"/>
    <hyperlink ref="D668" r:id="rId665" display="https://afinvest.com.br/interno/relatorios/detalhes-de-ativos?id=7539&amp;codativo=LCAMC3" xr:uid="{2B4D0B62-05E8-453A-8ED2-993E75594295}"/>
    <hyperlink ref="D669" r:id="rId666" display="https://afinvest.com.br/interno/relatorios/detalhes-de-ativos?id=7539&amp;codativo=LCAMC3" xr:uid="{FB0C211B-8EDD-4775-A82C-B09824870255}"/>
    <hyperlink ref="D670" r:id="rId667" display="https://afinvest.com.br/interno/relatorios/detalhes-de-ativos?id=2785&amp;codativo=LCAMB2" xr:uid="{9B6B8695-087D-4D37-8316-C279FA7C2ABD}"/>
    <hyperlink ref="D671" r:id="rId668" display="https://afinvest.com.br/interno/relatorios/detalhes-de-ativos?id=7539&amp;codativo=LCAMC3" xr:uid="{A5BD63F0-48C4-49A1-9F37-BC939B98B2B2}"/>
    <hyperlink ref="D672" r:id="rId669" display="https://afinvest.com.br/interno/relatorios/detalhes-de-ativos?id=3082&amp;codativo=LORTB9" xr:uid="{EC7365E9-9459-428E-B6A2-B6FBBCF30FC8}"/>
    <hyperlink ref="D673" r:id="rId670" display="https://afinvest.com.br/interno/relatorios/detalhes-de-ativos?id=3227&amp;codativo=LTTE15" xr:uid="{5605F880-92E4-43A6-A42C-C8B4DA73ED90}"/>
    <hyperlink ref="D674" r:id="rId671" display="https://afinvest.com.br/interno/relatorios/detalhes-de-ativos?id=1427&amp;codativo=LIGH1B" xr:uid="{5A165116-3252-4066-8743-5757769B1BA4}"/>
    <hyperlink ref="D675" r:id="rId672" display="https://afinvest.com.br/interno/relatorios/detalhes-de-ativos?id=9215&amp;codativo=LIGT11" xr:uid="{446D9F60-904E-48BA-A026-EBDD43D258A5}"/>
    <hyperlink ref="D676" r:id="rId673" display="https://afinvest.com.br/interno/relatorios/detalhes-de-ativos?id=9179&amp;codativo=LIGH2B" xr:uid="{520D6696-9311-4AAC-93B1-B2856A57A53A}"/>
    <hyperlink ref="D677" r:id="rId674" display="https://afinvest.com.br/interno/relatorios/detalhes-de-ativos?id=1427&amp;codativo=LIGH1B" xr:uid="{D445CEB3-F754-4F2C-B4AC-99E9F1118354}"/>
    <hyperlink ref="D678" r:id="rId675" display="https://afinvest.com.br/interno/relatorios/detalhes-de-ativos?id=9215&amp;codativo=LIGT11" xr:uid="{5FE33AEF-B1B7-4BA6-B0F2-35B96F6436F3}"/>
    <hyperlink ref="D679" r:id="rId676" display="https://afinvest.com.br/interno/relatorios/detalhes-de-ativos?id=215&amp;codativo=LIGHB6" xr:uid="{F827ACA3-8DBA-4034-AA3D-725FEF54A0F9}"/>
    <hyperlink ref="D680" r:id="rId677" display="https://afinvest.com.br/interno/relatorios/detalhes-de-ativos?id=9179&amp;codativo=LIGH2B" xr:uid="{D68BF1E7-8C24-4E5E-BF09-01DA6619635D}"/>
    <hyperlink ref="D681" r:id="rId678" display="https://afinvest.com.br/interno/relatorios/detalhes-de-ativos?id=1637&amp;codativo=LIGHC6" xr:uid="{5C8E0352-A049-47AA-8609-080460431883}"/>
    <hyperlink ref="D682" r:id="rId679" display="https://afinvest.com.br/interno/relatorios/detalhes-de-ativos?id=1427&amp;codativo=LIGH1B" xr:uid="{BB36F180-9B4C-4487-B867-D41D9FD3FC0A}"/>
    <hyperlink ref="D683" r:id="rId680" display="https://afinvest.com.br/interno/relatorios/detalhes-de-ativos?id=9215&amp;codativo=LIGT11" xr:uid="{71903443-150A-4283-897A-F95A6BA26FE5}"/>
    <hyperlink ref="D684" r:id="rId681" display="https://afinvest.com.br/interno/relatorios/detalhes-de-ativos?id=9179&amp;codativo=LIGH2B" xr:uid="{7713A336-D988-49E8-8F92-340E09BB848F}"/>
    <hyperlink ref="D685" r:id="rId682" display="https://afinvest.com.br/interno/relatorios/detalhes-de-ativos?id=1427&amp;codativo=LIGH1B" xr:uid="{DD558681-B5E9-4D79-9106-DA131A4DE018}"/>
    <hyperlink ref="D686" r:id="rId683" display="https://afinvest.com.br/interno/relatorios/detalhes-de-ativos?id=9215&amp;codativo=LIGT11" xr:uid="{92860418-DBEB-4FBE-B54F-97C5858F1C4C}"/>
    <hyperlink ref="D687" r:id="rId684" display="https://afinvest.com.br/interno/relatorios/detalhes-de-ativos?id=215&amp;codativo=LIGHB6" xr:uid="{60AA2B21-F4BB-4229-B169-8D7807C2A8FC}"/>
    <hyperlink ref="D688" r:id="rId685" display="https://afinvest.com.br/interno/relatorios/detalhes-de-ativos?id=9179&amp;codativo=LIGH2B" xr:uid="{628A9C49-76F2-4036-BF6C-3C8BF92FD9C7}"/>
    <hyperlink ref="D689" r:id="rId686" display="https://afinvest.com.br/interno/relatorios/detalhes-de-ativos?id=1637&amp;codativo=LIGHC6" xr:uid="{D1F20377-C227-402D-806B-E2A09B54F823}"/>
    <hyperlink ref="D690" r:id="rId687" display="https://afinvest.com.br/interno/relatorios/detalhes-de-ativos?id=1427&amp;codativo=LIGH1B" xr:uid="{C813964A-D5E1-4C5A-A170-C6E96863C979}"/>
    <hyperlink ref="D691" r:id="rId688" display="https://afinvest.com.br/interno/relatorios/detalhes-de-ativos?id=1427&amp;codativo=LIGH1B" xr:uid="{4746F496-FED4-4AAA-AF1A-403FF5189079}"/>
    <hyperlink ref="D692" r:id="rId689" display="https://afinvest.com.br/interno/relatorios/detalhes-de-ativos?id=9215&amp;codativo=LIGT11" xr:uid="{FB55045C-BA9E-4114-8253-C6D86FB9AC42}"/>
    <hyperlink ref="D693" r:id="rId690" display="https://afinvest.com.br/interno/relatorios/detalhes-de-ativos?id=215&amp;codativo=LIGHB6" xr:uid="{FDA48BC3-686E-4A4B-A8C8-18BB90D74C42}"/>
    <hyperlink ref="D694" r:id="rId691" display="https://afinvest.com.br/interno/relatorios/detalhes-de-ativos?id=9179&amp;codativo=LIGH2B" xr:uid="{282B6E68-5AB9-4416-978D-6ADEDE5A55EB}"/>
    <hyperlink ref="D695" r:id="rId692" display="https://afinvest.com.br/interno/relatorios/detalhes-de-ativos?id=1637&amp;codativo=LIGHC6" xr:uid="{3CCBE39C-8AFE-4343-A8BD-54886FD48956}"/>
    <hyperlink ref="D696" r:id="rId693" display="https://afinvest.com.br/interno/relatorios/detalhes-de-ativos?id=1427&amp;codativo=LIGH1B" xr:uid="{15D2995B-7268-4D56-B0AD-E505C499CA2E}"/>
    <hyperlink ref="D697" r:id="rId694" display="https://afinvest.com.br/interno/relatorios/detalhes-de-ativos?id=9215&amp;codativo=LIGT11" xr:uid="{73E8836F-084E-44FA-A3D0-B0DD7D28E596}"/>
    <hyperlink ref="D698" r:id="rId695" display="https://afinvest.com.br/interno/relatorios/detalhes-de-ativos?id=215&amp;codativo=LIGHB6" xr:uid="{02CFD420-5A80-4E97-A023-E54F7AEEEF27}"/>
    <hyperlink ref="D699" r:id="rId696" display="https://afinvest.com.br/interno/relatorios/detalhes-de-ativos?id=9179&amp;codativo=LIGH2B" xr:uid="{D6620E4A-3BEE-411D-A881-7E2FC21E60A5}"/>
    <hyperlink ref="D700" r:id="rId697" display="https://afinvest.com.br/interno/relatorios/detalhes-de-ativos?id=1637&amp;codativo=LIGHC6" xr:uid="{29B0540D-8524-4394-BECC-9A8E088D1EA5}"/>
    <hyperlink ref="D701" r:id="rId698" display="https://afinvest.com.br/interno/relatorios/detalhes-de-ativos?id=1427&amp;codativo=LIGH1B" xr:uid="{746FD3F0-B09F-47D6-BAB9-6C80D93DAA1C}"/>
    <hyperlink ref="D702" r:id="rId699" display="https://afinvest.com.br/interno/relatorios/detalhes-de-ativos?id=9215&amp;codativo=LIGT11" xr:uid="{BF877918-7706-4F42-8ADC-8A6BB1F2966A}"/>
    <hyperlink ref="D703" r:id="rId700" display="https://afinvest.com.br/interno/relatorios/detalhes-de-ativos?id=9179&amp;codativo=LIGH2B" xr:uid="{C135CEA4-4269-43AD-8FA5-5450B65274C8}"/>
    <hyperlink ref="D704" r:id="rId701" display="https://afinvest.com.br/interno/relatorios/detalhes-de-ativos?id=1427&amp;codativo=LIGH1B" xr:uid="{8A5B2DE0-68C8-4804-8AFA-F0627FFB30C5}"/>
    <hyperlink ref="D705" r:id="rId702" display="https://afinvest.com.br/interno/relatorios/detalhes-de-ativos?id=9215&amp;codativo=LIGT11" xr:uid="{EF83D18A-3F9A-4610-B12F-DE89AB2D2013}"/>
    <hyperlink ref="D706" r:id="rId703" display="https://afinvest.com.br/interno/relatorios/detalhes-de-ativos?id=9179&amp;codativo=LIGH2B" xr:uid="{8F4368BC-243D-4933-B279-7C0520123DE3}"/>
    <hyperlink ref="D707" r:id="rId704" display="https://afinvest.com.br/interno/relatorios/detalhes-de-ativos?id=1427&amp;codativo=LIGH1B" xr:uid="{550D1079-56EA-4032-906B-3D4B28DE6B50}"/>
    <hyperlink ref="D708" r:id="rId705" display="https://afinvest.com.br/interno/relatorios/detalhes-de-ativos?id=9215&amp;codativo=LIGT11" xr:uid="{36BC5651-0546-421B-931D-F2ADDB705D9E}"/>
    <hyperlink ref="D709" r:id="rId706" display="https://afinvest.com.br/interno/relatorios/detalhes-de-ativos?id=215&amp;codativo=LIGHB6" xr:uid="{CEE53F7C-60DB-4EC4-88DF-93E86E76B481}"/>
    <hyperlink ref="D710" r:id="rId707" display="https://afinvest.com.br/interno/relatorios/detalhes-de-ativos?id=9179&amp;codativo=LIGH2B" xr:uid="{586916F3-07D6-4E0E-87FB-45CD92C98B56}"/>
    <hyperlink ref="D711" r:id="rId708" display="https://afinvest.com.br/interno/relatorios/detalhes-de-ativos?id=1637&amp;codativo=LIGHC6" xr:uid="{14C760E1-0D7A-43EE-BAA7-1DA0B51F8203}"/>
    <hyperlink ref="D712" r:id="rId709" display="https://afinvest.com.br/interno/relatorios/detalhes-de-ativos?id=8798&amp;codativo=KLBNA5" xr:uid="{FA5B2488-7EC1-4DD2-8B72-402465E8CCD7}"/>
    <hyperlink ref="D713" r:id="rId710" display="https://afinvest.com.br/interno/relatorios/detalhes-de-ativos?id=308&amp;codativo=KLBNA2" xr:uid="{C5BB46D7-725C-4A6B-B3BC-5D9F5C9509D4}"/>
    <hyperlink ref="D714" r:id="rId711" display="https://afinvest.com.br/interno/relatorios/detalhes-de-ativos?id=8798&amp;codativo=KLBNA5" xr:uid="{39F407DD-300D-4292-ADA5-39676481EEDE}"/>
    <hyperlink ref="D715" r:id="rId712" display="https://afinvest.com.br/interno/relatorios/detalhes-de-ativos?id=308&amp;codativo=KLBNA2" xr:uid="{92E0B30B-518C-4FC8-9BC7-0DFBA07AA0B1}"/>
    <hyperlink ref="D716" r:id="rId713" display="https://afinvest.com.br/interno/relatorios/detalhes-de-ativos?id=308&amp;codativo=KLBNA2" xr:uid="{FE787D54-8C64-4DC9-98CF-DBC3273E4924}"/>
    <hyperlink ref="D717" r:id="rId714" display="https://afinvest.com.br/interno/relatorios/detalhes-de-ativos?id=308&amp;codativo=KLBNA2" xr:uid="{5BB487ED-0FD3-446B-B7DE-EBFD10A6553E}"/>
    <hyperlink ref="D718" r:id="rId715" display="https://afinvest.com.br/interno/relatorios/detalhes-de-ativos?id=8798&amp;codativo=KLBNA5" xr:uid="{F8B89023-4B0F-4092-91C0-A95629441872}"/>
    <hyperlink ref="D719" r:id="rId716" display="https://afinvest.com.br/interno/relatorios/detalhes-de-ativos?id=8798&amp;codativo=KLBNA5" xr:uid="{471D1C1A-69F4-4AFB-988E-F4917E0DDF79}"/>
    <hyperlink ref="D720" r:id="rId717" display="https://afinvest.com.br/interno/relatorios/detalhes-de-ativos?id=2846&amp;codativo=JSLGA5" xr:uid="{5A010925-9054-4C3D-A7D4-3C6CE6321F16}"/>
    <hyperlink ref="D721" r:id="rId718" display="https://afinvest.com.br/interno/relatorios/detalhes-de-ativos?id=2846&amp;codativo=JSLGA5" xr:uid="{A31BDA1A-20B4-4955-A696-A3BC1B59F5D4}"/>
    <hyperlink ref="D722" r:id="rId719" display="https://afinvest.com.br/interno/relatorios/detalhes-de-ativos?id=2846&amp;codativo=JSLGA5" xr:uid="{6B786324-6CE6-4C6E-AE69-9DEEAF0F4584}"/>
    <hyperlink ref="D723" r:id="rId720" display="https://afinvest.com.br/interno/relatorios/detalhes-de-ativos?id=2846&amp;codativo=JSLGA5" xr:uid="{E0BB350C-1163-43BE-8246-AD94EEB72F89}"/>
    <hyperlink ref="D724" r:id="rId721" display="https://afinvest.com.br/interno/relatorios/detalhes-de-ativos?id=2846&amp;codativo=JSLGA5" xr:uid="{3741BAE1-32F4-4C39-9C58-A15AA596B9E2}"/>
    <hyperlink ref="D725" r:id="rId722" display="https://afinvest.com.br/interno/relatorios/detalhes-de-ativos?id=2846&amp;codativo=JSLGA5" xr:uid="{B2E2FFC8-2F71-452C-A17B-0B8186E35177}"/>
    <hyperlink ref="D726" r:id="rId723" display="https://afinvest.com.br/interno/relatorios/detalhes-de-ativos?id=2829&amp;codativo=ITSA24" xr:uid="{2F365A54-14D9-4DAE-8DAE-944DAF8DE7D7}"/>
    <hyperlink ref="D727" r:id="rId724" display="https://afinvest.com.br/interno/relatorios/detalhes-de-ativos?id=2829&amp;codativo=ITSA24" xr:uid="{8FE3CDD3-9FCE-4AF1-B7C2-237D2E35C640}"/>
    <hyperlink ref="D728" r:id="rId725" display="https://afinvest.com.br/interno/relatorios/detalhes-de-ativos?id=1168&amp;codativo=IGSN15" xr:uid="{6106AEB3-5E6D-4911-8DB6-1963A9828C77}"/>
    <hyperlink ref="D729" r:id="rId726" display="https://afinvest.com.br/interno/relatorios/detalhes-de-ativos?id=1168&amp;codativo=IGSN15" xr:uid="{070314A9-ECF5-4366-A449-2BE1615BE4E2}"/>
    <hyperlink ref="D730" r:id="rId727" display="https://afinvest.com.br/interno/relatorios/detalhes-de-ativos?id=2844&amp;codativo=MATD11" xr:uid="{3A24B0E7-A477-4BBE-86CF-A488104717B3}"/>
    <hyperlink ref="D731" r:id="rId728" display="https://afinvest.com.br/interno/relatorios/detalhes-de-ativos?id=2844&amp;codativo=MATD11" xr:uid="{D8761151-BB59-4945-8A5F-47EDB9FE95D1}"/>
    <hyperlink ref="D732" r:id="rId729" display="https://afinvest.com.br/interno/relatorios/detalhes-de-ativos?id=2844&amp;codativo=MATD11" xr:uid="{05F65BCC-571B-4704-A65D-D0DD25770B4B}"/>
    <hyperlink ref="D733" r:id="rId730" display="https://afinvest.com.br/interno/relatorios/detalhes-de-ativos?id=2844&amp;codativo=MATD11" xr:uid="{7F668A93-375C-47A8-B060-89323AB95AC4}"/>
    <hyperlink ref="D734" r:id="rId731" display="https://afinvest.com.br/interno/relatorios/detalhes-de-ativos?id=3048&amp;codativo=HARG11" xr:uid="{B532C7C8-D140-4FE8-8E7B-8C704EB15AE3}"/>
    <hyperlink ref="D735" r:id="rId732" display="https://afinvest.com.br/interno/relatorios/detalhes-de-ativos?id=5764&amp;codativo=HBSA12" xr:uid="{3F34AF1F-6D34-4847-A12F-87376EA5A61C}"/>
    <hyperlink ref="D736" r:id="rId733" display="https://afinvest.com.br/interno/relatorios/detalhes-de-ativos?id=5764&amp;codativo=HBSA12" xr:uid="{5165AD1C-6DBB-4FD2-898D-CFE3D92C1908}"/>
    <hyperlink ref="D737" r:id="rId734" display="https://afinvest.com.br/interno/relatorios/detalhes-de-ativos?id=5764&amp;codativo=HBSA12" xr:uid="{AEEE792E-1FDF-443B-9E31-4975FE961D7D}"/>
    <hyperlink ref="D738" r:id="rId735" display="https://afinvest.com.br/interno/relatorios/detalhes-de-ativos?id=5764&amp;codativo=HBSA12" xr:uid="{3508B33F-A0C5-4F97-9588-631E64ACC3D0}"/>
    <hyperlink ref="D739" r:id="rId736" display="https://afinvest.com.br/interno/relatorios/detalhes-de-ativos?id=5764&amp;codativo=HBSA12" xr:uid="{9D335F7D-0374-4DED-A811-08C7EFD0D3F2}"/>
    <hyperlink ref="D740" r:id="rId737" display="https://afinvest.com.br/interno/relatorios/detalhes-de-ativos?id=5764&amp;codativo=HBSA12" xr:uid="{CA36982E-780B-4B8D-9ECD-D2DE208F40A2}"/>
    <hyperlink ref="D741" r:id="rId738" display="https://afinvest.com.br/interno/relatorios/detalhes-de-ativos?id=3482&amp;codativo=HVSP11" xr:uid="{88313A11-13FD-47A0-B106-4981B9D7BE13}"/>
    <hyperlink ref="D742" r:id="rId739" display="https://afinvest.com.br/interno/relatorios/detalhes-de-ativos?id=2877&amp;codativo=HAPV22" xr:uid="{BE4F40BA-850E-4D5E-A71B-07E48104B387}"/>
    <hyperlink ref="D743" r:id="rId740" display="https://afinvest.com.br/interno/relatorios/detalhes-de-ativos?id=2877&amp;codativo=HAPV22" xr:uid="{F909496C-5168-40C0-BA49-C8194AD9F6A2}"/>
    <hyperlink ref="D744" r:id="rId741" display="https://afinvest.com.br/interno/relatorios/detalhes-de-ativos?id=2877&amp;codativo=HAPV22" xr:uid="{4E7245A5-85EC-402B-B7DB-8B806459CD84}"/>
    <hyperlink ref="D745" r:id="rId742" display="https://afinvest.com.br/interno/relatorios/detalhes-de-ativos?id=2877&amp;codativo=HAPV22" xr:uid="{98BEB43C-2556-408C-A07E-1E1839C335D1}"/>
    <hyperlink ref="D746" r:id="rId743" display="https://afinvest.com.br/interno/relatorios/detalhes-de-ativos?id=8994&amp;codativo=SUMI17" xr:uid="{73FA5F09-B5CF-40D8-9A99-8E614D9CA67D}"/>
    <hyperlink ref="D747" r:id="rId744" display="https://afinvest.com.br/interno/relatorios/detalhes-de-ativos?id=8994&amp;codativo=SUMI17" xr:uid="{1BB566F6-7B7D-442A-B60F-B84D751467E7}"/>
    <hyperlink ref="D748" r:id="rId745" display="https://afinvest.com.br/interno/relatorios/detalhes-de-ativos?id=8994&amp;codativo=SUMI17" xr:uid="{0B67CF02-EFC2-4116-9CC5-9A61CD8CFB22}"/>
    <hyperlink ref="D749" r:id="rId746" display="https://afinvest.com.br/interno/relatorios/detalhes-de-ativos?id=8994&amp;codativo=SUMI17" xr:uid="{0DDA73B1-437A-47D1-BD84-A04B167877A3}"/>
    <hyperlink ref="D750" r:id="rId747" display="https://afinvest.com.br/interno/relatorios/detalhes-de-ativos?id=8994&amp;codativo=SUMI17" xr:uid="{CACA84FD-95FF-4114-ADEF-EB833548BFD7}"/>
    <hyperlink ref="D751" r:id="rId748" display="https://afinvest.com.br/interno/relatorios/detalhes-de-ativos?id=3431&amp;codativo=GBSP11" xr:uid="{2B106E33-36C2-4269-B30D-DD76019B2E2B}"/>
    <hyperlink ref="D752" r:id="rId749" display="https://afinvest.com.br/interno/relatorios/detalhes-de-ativos?id=8393&amp;codativo=FBRI13" xr:uid="{7B12EB13-8997-4DE2-BEE9-41D54699387D}"/>
    <hyperlink ref="D753" r:id="rId750" display="https://afinvest.com.br/interno/relatorios/detalhes-de-ativos?id=8393&amp;codativo=FBRI13" xr:uid="{A5D1B04C-5BEE-40BC-AA08-54C44415FF9C}"/>
    <hyperlink ref="D754" r:id="rId751" display="https://afinvest.com.br/interno/relatorios/detalhes-de-ativos?id=9683&amp;codativo=CGBP14" xr:uid="{C7FBA6DE-79BE-404E-9EC4-DB0F63C45646}"/>
    <hyperlink ref="D755" r:id="rId752" display="https://afinvest.com.br/interno/relatorios/detalhes-de-ativos?id=9683&amp;codativo=CGBP14" xr:uid="{D71BD599-A0F5-444C-907E-5721353382BF}"/>
    <hyperlink ref="D756" r:id="rId753" display="https://afinvest.com.br/interno/relatorios/detalhes-de-ativos?id=9683&amp;codativo=CGBP14" xr:uid="{D4151AB3-BD61-4714-8A52-A4CE1065C2F2}"/>
    <hyperlink ref="D757" r:id="rId754" display="https://afinvest.com.br/interno/relatorios/detalhes-de-ativos?id=9151&amp;codativo=AEGE17" xr:uid="{8A3F6F04-84C5-4BC6-8B22-3BF6BEF0AA6E}"/>
    <hyperlink ref="D758" r:id="rId755" display="https://afinvest.com.br/interno/relatorios/detalhes-de-ativos?id=9151&amp;codativo=AEGE17" xr:uid="{3C49DFD8-79AB-474D-BCEC-8E86EA2EDDE6}"/>
    <hyperlink ref="D759" r:id="rId756" display="https://afinvest.com.br/interno/relatorios/detalhes-de-ativos?id=9151&amp;codativo=AEGE17" xr:uid="{4A20A39C-C89D-4163-9708-276CBC37FCC5}"/>
    <hyperlink ref="D760" r:id="rId757" display="https://afinvest.com.br/interno/relatorios/detalhes-de-ativos?id=9151&amp;codativo=AEGE17" xr:uid="{D4FCBF61-64A5-4BE5-AAD5-4BD17C265F4E}"/>
    <hyperlink ref="D761" r:id="rId758" display="https://afinvest.com.br/interno/relatorios/detalhes-de-ativos?id=1833&amp;codativo=EQTR11" xr:uid="{A14A3ADB-227F-4FCC-BB99-E2EBECEDEC79}"/>
    <hyperlink ref="D762" r:id="rId759" display="https://afinvest.com.br/interno/relatorios/detalhes-de-ativos?id=7270&amp;codativo=CGOS14" xr:uid="{7F198DDA-3E2F-476E-81D8-9F7AAE1E242D}"/>
    <hyperlink ref="D763" r:id="rId760" display="https://afinvest.com.br/interno/relatorios/detalhes-de-ativos?id=8876&amp;codativo=CGOS18" xr:uid="{F8644385-14AF-4606-B350-EE1F22292538}"/>
    <hyperlink ref="D764" r:id="rId761" display="https://afinvest.com.br/interno/relatorios/detalhes-de-ativos?id=8503&amp;codativo=CGOS16" xr:uid="{39CC4BE7-CCF0-4945-8EEF-380EB803AF91}"/>
    <hyperlink ref="D765" r:id="rId762" display="https://afinvest.com.br/interno/relatorios/detalhes-de-ativos?id=8876&amp;codativo=CGOS18" xr:uid="{6C6849A0-4A58-4625-B97B-E27EC98C3066}"/>
    <hyperlink ref="D766" r:id="rId763" display="https://afinvest.com.br/interno/relatorios/detalhes-de-ativos?id=8503&amp;codativo=CGOS16" xr:uid="{54941968-2E16-47A6-BC8D-F641BC33B4BF}"/>
    <hyperlink ref="D767" r:id="rId764" display="https://afinvest.com.br/interno/relatorios/detalhes-de-ativos?id=7270&amp;codativo=CGOS14" xr:uid="{DB479198-EA19-4163-BF02-36E7851387B5}"/>
    <hyperlink ref="D768" r:id="rId765" display="https://afinvest.com.br/interno/relatorios/detalhes-de-ativos?id=8876&amp;codativo=CGOS18" xr:uid="{61B70280-9D57-46A9-9332-EAACC93F24CB}"/>
    <hyperlink ref="D769" r:id="rId766" display="https://afinvest.com.br/interno/relatorios/detalhes-de-ativos?id=7270&amp;codativo=CGOS14" xr:uid="{3A1D7262-FB4C-4A42-825E-5154447AD32B}"/>
    <hyperlink ref="D770" r:id="rId767" display="https://afinvest.com.br/interno/relatorios/detalhes-de-ativos?id=8876&amp;codativo=CGOS18" xr:uid="{162902A7-73DD-48CD-B0F6-B4D91C76EC51}"/>
    <hyperlink ref="D771" r:id="rId768" display="https://afinvest.com.br/interno/relatorios/detalhes-de-ativos?id=8876&amp;codativo=CGOS18" xr:uid="{EEAAFE1D-35EB-4722-BCEA-06D8EA30C00D}"/>
    <hyperlink ref="D772" r:id="rId769" display="https://afinvest.com.br/interno/relatorios/detalhes-de-ativos?id=7270&amp;codativo=CGOS14" xr:uid="{80A71EBA-7D59-48D3-8C8A-217CA681B1B3}"/>
    <hyperlink ref="D773" r:id="rId770" display="https://afinvest.com.br/interno/relatorios/detalhes-de-ativos?id=7270&amp;codativo=CGOS14" xr:uid="{C3E4E710-996A-430A-A634-92BF66C31FCB}"/>
    <hyperlink ref="D774" r:id="rId771" display="https://afinvest.com.br/interno/relatorios/detalhes-de-ativos?id=7317&amp;codativo=CGOS34" xr:uid="{D67C182F-0E1A-4D16-AB45-6CF6B231BCA7}"/>
    <hyperlink ref="D775" r:id="rId772" display="https://afinvest.com.br/interno/relatorios/detalhes-de-ativos?id=7317&amp;codativo=CGOS34" xr:uid="{D3BD1B32-66D3-405E-A6B6-91E1D8A405B3}"/>
    <hyperlink ref="D776" r:id="rId773" display="https://afinvest.com.br/interno/relatorios/detalhes-de-ativos?id=1821&amp;codativo=ENTV12" xr:uid="{9A0D9B27-33F7-42F2-9E9D-72368308350A}"/>
    <hyperlink ref="D777" r:id="rId774" display="https://afinvest.com.br/interno/relatorios/detalhes-de-ativos?id=7472&amp;codativo=EGIEA1" xr:uid="{A94815FA-251D-4538-A11C-D449E75526EB}"/>
    <hyperlink ref="D778" r:id="rId775" display="https://afinvest.com.br/interno/relatorios/detalhes-de-ativos?id=8506&amp;codativo=EGIEB2" xr:uid="{B516CB06-8C08-4E77-8245-C64FB6ECBA0F}"/>
    <hyperlink ref="D779" r:id="rId776" display="https://afinvest.com.br/interno/relatorios/detalhes-de-ativos?id=8506&amp;codativo=EGIEB2" xr:uid="{2D6F70C2-2F8E-4C98-B7FD-5824E66390BF}"/>
    <hyperlink ref="D780" r:id="rId777" display="https://afinvest.com.br/interno/relatorios/detalhes-de-ativos?id=1807&amp;codativo=ENEV32" xr:uid="{6CD2E0AC-9642-4B28-95C6-3EDE21CDA9D7}"/>
    <hyperlink ref="D781" r:id="rId778" display="https://afinvest.com.br/interno/relatorios/detalhes-de-ativos?id=8207&amp;codativo=ENEVB0" xr:uid="{1BCCAC9F-F689-4CE9-A851-DBEE82DCBCF8}"/>
    <hyperlink ref="D782" r:id="rId779" display="https://afinvest.com.br/interno/relatorios/detalhes-de-ativos?id=9568&amp;codativo=CESE32" xr:uid="{82CFAB85-BB65-4259-A688-70F2BE60939B}"/>
    <hyperlink ref="D783" r:id="rId780" display="https://afinvest.com.br/interno/relatorios/detalhes-de-ativos?id=9568&amp;codativo=CESE32" xr:uid="{DB2E2D50-492F-4B32-A578-115CCA5F685C}"/>
    <hyperlink ref="D784" r:id="rId781" display="https://afinvest.com.br/interno/relatorios/detalhes-de-ativos?id=3475&amp;codativo=ENEV18" xr:uid="{58BA5839-EBA2-434D-8F0B-1980C2E7862B}"/>
    <hyperlink ref="D785" r:id="rId782" display="https://afinvest.com.br/interno/relatorios/detalhes-de-ativos?id=9611&amp;codativo=CTNSA2" xr:uid="{99ED3F53-4937-4241-A960-2BAC60ACC1B9}"/>
    <hyperlink ref="D786" r:id="rId783" display="https://afinvest.com.br/interno/relatorios/detalhes-de-ativos?id=2839&amp;codativo=ENGIC5" xr:uid="{50468020-19A2-4633-A630-4C77B20A0315}"/>
    <hyperlink ref="D787" r:id="rId784" display="https://afinvest.com.br/interno/relatorios/detalhes-de-ativos?id=2839&amp;codativo=ENGIC5" xr:uid="{8B9B0345-9D37-47AA-8F7C-D34CE869D1F3}"/>
    <hyperlink ref="D788" r:id="rId785" display="https://afinvest.com.br/interno/relatorios/detalhes-de-ativos?id=2838&amp;codativo=ENGIA5" xr:uid="{270027E5-2C49-4EA7-97AF-0F197FA0BCC6}"/>
    <hyperlink ref="D789" r:id="rId786" display="https://afinvest.com.br/interno/relatorios/detalhes-de-ativos?id=2839&amp;codativo=ENGIC5" xr:uid="{11184352-6091-4F23-A945-99D68D6B07E4}"/>
    <hyperlink ref="D790" r:id="rId787" display="https://afinvest.com.br/interno/relatorios/detalhes-de-ativos?id=886&amp;codativo=ENGIA3" xr:uid="{955A4F64-EAEF-40BE-A590-DD9F83F8DBEA}"/>
    <hyperlink ref="D791" r:id="rId788" display="https://afinvest.com.br/interno/relatorios/detalhes-de-ativos?id=2839&amp;codativo=ENGIC5" xr:uid="{39CBCF91-CEF3-426A-BF07-2521DA20E9E3}"/>
    <hyperlink ref="D792" r:id="rId789" display="https://afinvest.com.br/interno/relatorios/detalhes-de-ativos?id=886&amp;codativo=ENGIA3" xr:uid="{00476080-8760-486D-A84B-358672ABB165}"/>
    <hyperlink ref="D793" r:id="rId790" display="https://afinvest.com.br/interno/relatorios/detalhes-de-ativos?id=9107&amp;codativo=ENGIB2" xr:uid="{55614713-6240-4EC6-85A3-F11455BA7E5A}"/>
    <hyperlink ref="D794" r:id="rId791" display="https://afinvest.com.br/interno/relatorios/detalhes-de-ativos?id=7320&amp;codativo=ENGIB9" xr:uid="{CA16805C-5C91-4C20-AEB6-AA909C2C14A3}"/>
    <hyperlink ref="D795" r:id="rId792" display="https://afinvest.com.br/interno/relatorios/detalhes-de-ativos?id=7320&amp;codativo=ENGIB9" xr:uid="{9FABA138-74DB-4D16-919D-CF62EC52C251}"/>
    <hyperlink ref="D796" r:id="rId793" display="https://afinvest.com.br/interno/relatorios/detalhes-de-ativos?id=3038&amp;codativo=ESULA6" xr:uid="{B35C07D0-D9D0-41FF-97FE-7C10664AD10B}"/>
    <hyperlink ref="D797" r:id="rId794" display="https://afinvest.com.br/interno/relatorios/detalhes-de-ativos?id=8430&amp;codativo=ENAT14" xr:uid="{4D845BA5-FA79-4824-AFA5-076ECC1EA9B0}"/>
    <hyperlink ref="D798" r:id="rId795" display="https://afinvest.com.br/interno/relatorios/detalhes-de-ativos?id=8430&amp;codativo=ENAT14" xr:uid="{0E44A469-00D9-4D02-A984-0FF9A014D850}"/>
    <hyperlink ref="D799" r:id="rId796" display="https://afinvest.com.br/interno/relatorios/detalhes-de-ativos?id=8430&amp;codativo=ENAT14" xr:uid="{25E9CD3D-C3B7-4396-99C3-473F29191F5C}"/>
    <hyperlink ref="D800" r:id="rId797" display="https://afinvest.com.br/interno/relatorios/detalhes-de-ativos?id=8430&amp;codativo=ENAT14" xr:uid="{3579FA8C-6A1F-40BF-949B-215E7512CF71}"/>
    <hyperlink ref="D801" r:id="rId798" display="https://afinvest.com.br/interno/relatorios/detalhes-de-ativos?id=1782&amp;codativo=ESAM14" xr:uid="{3EEE8A94-9FAF-40B8-AC38-16DCFCD64A44}"/>
    <hyperlink ref="D802" r:id="rId799" display="https://afinvest.com.br/interno/relatorios/detalhes-de-ativos?id=3474&amp;codativo=ELPLA7" xr:uid="{6CB5794B-C769-4B81-8AB7-C7AA57438C3F}"/>
    <hyperlink ref="D803" r:id="rId800" display="https://afinvest.com.br/interno/relatorios/detalhes-de-ativos?id=6527&amp;codativo=EKTRC1" xr:uid="{20415C89-E75A-4B9B-B2B3-C2DA1B087A4E}"/>
    <hyperlink ref="D804" r:id="rId801" display="https://afinvest.com.br/interno/relatorios/detalhes-de-ativos?id=6527&amp;codativo=EKTRC1" xr:uid="{FC02E163-651D-4155-B9EE-8C2AC52C2DE2}"/>
    <hyperlink ref="D805" r:id="rId802" display="https://afinvest.com.br/interno/relatorios/detalhes-de-ativos?id=6527&amp;codativo=EKTRC1" xr:uid="{D33B40AC-1C40-46C3-9778-F9301EC14F5A}"/>
    <hyperlink ref="D806" r:id="rId803" display="https://afinvest.com.br/interno/relatorios/detalhes-de-ativos?id=6527&amp;codativo=EKTRC1" xr:uid="{018CF138-1ABC-4D98-ADEC-7F25091D22B0}"/>
    <hyperlink ref="D807" r:id="rId804" display="https://afinvest.com.br/interno/relatorios/detalhes-de-ativos?id=7269&amp;codativo=ERDVC3" xr:uid="{68768733-BF48-47C0-8381-313BFFC264A1}"/>
    <hyperlink ref="D808" r:id="rId805" display="https://afinvest.com.br/interno/relatorios/detalhes-de-ativos?id=7268&amp;codativo=ERDVB3" xr:uid="{A78257D1-ABEA-43C2-94AF-48D93F793815}"/>
    <hyperlink ref="D809" r:id="rId806" display="https://afinvest.com.br/interno/relatorios/detalhes-de-ativos?id=7269&amp;codativo=ERDVC3" xr:uid="{09BA87FA-09FF-4812-8891-2DAC44AF815C}"/>
    <hyperlink ref="D810" r:id="rId807" display="https://afinvest.com.br/interno/relatorios/detalhes-de-ativos?id=7268&amp;codativo=ERDVB3" xr:uid="{AEEBD9A8-39E4-4F95-B651-D0BC38D4E04F}"/>
    <hyperlink ref="D811" r:id="rId808" display="https://afinvest.com.br/interno/relatorios/detalhes-de-ativos?id=7269&amp;codativo=ERDVC3" xr:uid="{728207B0-5B3B-41EE-B546-E1EDA620D5FA}"/>
    <hyperlink ref="D812" r:id="rId809" display="https://afinvest.com.br/interno/relatorios/detalhes-de-ativos?id=6635&amp;codativo=ERDVA2" xr:uid="{273B9F23-9C07-467B-A28C-674B79C6C0F3}"/>
    <hyperlink ref="D813" r:id="rId810" display="https://afinvest.com.br/interno/relatorios/detalhes-de-ativos?id=7268&amp;codativo=ERDVB3" xr:uid="{ACFDBD45-A73E-49D2-A23E-D1192CBB5E42}"/>
    <hyperlink ref="D814" r:id="rId811" display="https://afinvest.com.br/interno/relatorios/detalhes-de-ativos?id=6635&amp;codativo=ERDVA2" xr:uid="{54BE709B-E551-4A24-B2CC-018FB06113CB}"/>
    <hyperlink ref="D815" r:id="rId812" display="https://afinvest.com.br/interno/relatorios/detalhes-de-ativos?id=7268&amp;codativo=ERDVB3" xr:uid="{DED82742-8BDA-432E-8A93-169FD477BB4F}"/>
    <hyperlink ref="D816" r:id="rId813" display="https://afinvest.com.br/interno/relatorios/detalhes-de-ativos?id=7268&amp;codativo=ERDVB3" xr:uid="{CCE26BCC-053C-453B-9F34-26B73E7096D5}"/>
    <hyperlink ref="D817" r:id="rId814" display="https://afinvest.com.br/interno/relatorios/detalhes-de-ativos?id=6635&amp;codativo=ERDVA2" xr:uid="{3060320B-4185-4138-80AC-7683EEEC80AA}"/>
    <hyperlink ref="D818" r:id="rId815" display="https://afinvest.com.br/interno/relatorios/detalhes-de-ativos?id=7268&amp;codativo=ERDVB3" xr:uid="{64D83BF5-E7F1-49A8-9977-BA3DE170274A}"/>
    <hyperlink ref="D819" r:id="rId816" display="https://afinvest.com.br/interno/relatorios/detalhes-de-ativos?id=8512&amp;codativo=ERDVB4" xr:uid="{3234EFDE-AB91-4A1B-921C-4DF3A06816EE}"/>
    <hyperlink ref="D820" r:id="rId817" display="https://afinvest.com.br/interno/relatorios/detalhes-de-ativos?id=7269&amp;codativo=ERDVC3" xr:uid="{35BD7BA3-03F5-4F80-B2AC-1CCDAD46528D}"/>
    <hyperlink ref="D821" r:id="rId818" display="https://afinvest.com.br/interno/relatorios/detalhes-de-ativos?id=1767&amp;codativo=ECHP11" xr:uid="{6D861BEE-194E-44CB-AB67-3499609A19A9}"/>
    <hyperlink ref="D822" r:id="rId819" display="https://afinvest.com.br/interno/relatorios/detalhes-de-ativos?id=1596&amp;codativo=DASAA4" xr:uid="{896422DF-67F4-4BEA-AD65-C4CD214E7B77}"/>
    <hyperlink ref="D823" r:id="rId820" display="https://afinvest.com.br/interno/relatorios/detalhes-de-ativos?id=1596&amp;codativo=DASAA4" xr:uid="{7348951F-BBC8-457B-909C-E6F1098E3B28}"/>
    <hyperlink ref="D824" r:id="rId821" display="https://afinvest.com.br/interno/relatorios/detalhes-de-ativos?id=1596&amp;codativo=DASAA4" xr:uid="{B1D008AA-41C9-446F-A109-481A644E99CA}"/>
    <hyperlink ref="D825" r:id="rId822" display="https://afinvest.com.br/interno/relatorios/detalhes-de-ativos?id=1596&amp;codativo=DASAA4" xr:uid="{8AB3D17B-CB2B-4D84-BEB6-E4CB3D0F0738}"/>
    <hyperlink ref="D826" r:id="rId823" display="https://afinvest.com.br/interno/relatorios/detalhes-de-ativos?id=1596&amp;codativo=DASAA4" xr:uid="{7534CC6B-F532-47A5-8D44-CA21D0196078}"/>
    <hyperlink ref="D827" r:id="rId824" display="https://afinvest.com.br/interno/relatorios/detalhes-de-ativos?id=1596&amp;codativo=DASAA4" xr:uid="{B625E0D2-C305-470E-B672-716DDD3120A8}"/>
    <hyperlink ref="D828" r:id="rId825" display="https://afinvest.com.br/interno/relatorios/detalhes-de-ativos?id=1596&amp;codativo=DASAA4" xr:uid="{5F6D9C3D-B29B-495B-A505-5502D875944D}"/>
    <hyperlink ref="D829" r:id="rId826" display="https://afinvest.com.br/interno/relatorios/detalhes-de-ativos?id=1596&amp;codativo=DASAA4" xr:uid="{7AD34882-41D9-4654-BF65-6DAAC992098E}"/>
    <hyperlink ref="D830" r:id="rId827" display="https://afinvest.com.br/interno/relatorios/detalhes-de-ativos?id=8668&amp;codativo=DESK17" xr:uid="{37F9AF2C-4705-4406-8D3B-D2693C802600}"/>
    <hyperlink ref="D831" r:id="rId828" display="https://afinvest.com.br/interno/relatorios/detalhes-de-ativos?id=8668&amp;codativo=DESK17" xr:uid="{BECE3D14-99F8-4CF8-9C92-60CAE579644E}"/>
    <hyperlink ref="D832" r:id="rId829" display="https://afinvest.com.br/interno/relatorios/detalhes-de-ativos?id=8668&amp;codativo=DESK17" xr:uid="{2A9A3AE4-4252-4449-BB6E-5A47ADFC1D9C}"/>
    <hyperlink ref="D833" r:id="rId830" display="https://afinvest.com.br/interno/relatorios/detalhes-de-ativos?id=8668&amp;codativo=DESK17" xr:uid="{9509D05B-A047-4E3E-BD6D-8DDB9FD7CB89}"/>
    <hyperlink ref="D834" r:id="rId831" display="https://afinvest.com.br/interno/relatorios/detalhes-de-ativos?id=8668&amp;codativo=DESK17" xr:uid="{0C84B624-C974-496D-A87C-3DDB4666034C}"/>
    <hyperlink ref="D835" r:id="rId832" display="https://afinvest.com.br/interno/relatorios/detalhes-de-ativos?id=8388&amp;codativo=EEELB1" xr:uid="{A8FE6214-52F5-4BF7-A2EE-F27343962709}"/>
    <hyperlink ref="D836" r:id="rId833" display="https://afinvest.com.br/interno/relatorios/detalhes-de-ativos?id=8432&amp;codativo=CSANB0" xr:uid="{898B703D-3E99-4B3D-A626-1817C61C9110}"/>
    <hyperlink ref="D837" r:id="rId834" display="https://afinvest.com.br/interno/relatorios/detalhes-de-ativos?id=8431&amp;codativo=CSANA0" xr:uid="{128E2541-EC3A-4A16-830C-02BF12C279E6}"/>
    <hyperlink ref="D838" r:id="rId835" display="https://afinvest.com.br/interno/relatorios/detalhes-de-ativos?id=8431&amp;codativo=CSANA0" xr:uid="{5B99560A-D665-4398-89C3-AC67BC700B86}"/>
    <hyperlink ref="D839" r:id="rId836" display="https://afinvest.com.br/interno/relatorios/detalhes-de-ativos?id=3187&amp;codativo=CSAN24" xr:uid="{2C5AE07E-3EE2-406C-A13F-4D8D54FD5078}"/>
    <hyperlink ref="D840" r:id="rId837" display="https://afinvest.com.br/interno/relatorios/detalhes-de-ativos?id=8431&amp;codativo=CSANA0" xr:uid="{97B86F43-FE8C-49FB-8D78-BCCC8C799E90}"/>
    <hyperlink ref="D841" r:id="rId838" display="https://afinvest.com.br/interno/relatorios/detalhes-de-ativos?id=3187&amp;codativo=CSAN24" xr:uid="{7EA220EA-15C1-434A-B544-4D3ECF5D94F5}"/>
    <hyperlink ref="D842" r:id="rId839" display="https://afinvest.com.br/interno/relatorios/detalhes-de-ativos?id=8431&amp;codativo=CSANA0" xr:uid="{4496390E-E45F-4D30-8397-3415B703C7A9}"/>
    <hyperlink ref="D843" r:id="rId840" display="https://afinvest.com.br/interno/relatorios/detalhes-de-ativos?id=8432&amp;codativo=CSANB0" xr:uid="{D9A7A731-7B98-4BA3-8144-4565C293ABBB}"/>
    <hyperlink ref="D844" r:id="rId841" display="https://afinvest.com.br/interno/relatorios/detalhes-de-ativos?id=2689&amp;codativo=CSAN23" xr:uid="{1E79B545-51F3-49C1-B319-66C6FEFBB9C7}"/>
    <hyperlink ref="D845" r:id="rId842" display="https://afinvest.com.br/interno/relatorios/detalhes-de-ativos?id=3187&amp;codativo=CSAN24" xr:uid="{9E4A6EB3-EC31-4C92-8EBC-7A18F449D759}"/>
    <hyperlink ref="D846" r:id="rId843" display="https://afinvest.com.br/interno/relatorios/detalhes-de-ativos?id=8432&amp;codativo=CSANB0" xr:uid="{01A49949-1AD0-4696-ABA3-1E5A242D52D6}"/>
    <hyperlink ref="D847" r:id="rId844" display="https://afinvest.com.br/interno/relatorios/detalhes-de-ativos?id=8431&amp;codativo=CSANA0" xr:uid="{D7533CFA-FF8F-4378-BB7F-56B697D033FB}"/>
    <hyperlink ref="D848" r:id="rId845" display="https://afinvest.com.br/interno/relatorios/detalhes-de-ativos?id=3364&amp;codativo=CPLD37" xr:uid="{41C68D86-B407-41F0-B738-6545CA3B0EB6}"/>
    <hyperlink ref="D849" r:id="rId846" display="https://afinvest.com.br/interno/relatorios/detalhes-de-ativos?id=3364&amp;codativo=CPLD37" xr:uid="{0E29B011-E259-4D96-A578-BAA270485B19}"/>
    <hyperlink ref="D850" r:id="rId847" display="https://afinvest.com.br/interno/relatorios/detalhes-de-ativos?id=3364&amp;codativo=CPLD37" xr:uid="{2FE70C2E-CD3D-4B2B-A6A1-D95533B61D31}"/>
    <hyperlink ref="D851" r:id="rId848" display="https://afinvest.com.br/interno/relatorios/detalhes-de-ativos?id=8505&amp;codativo=CPLD29" xr:uid="{890E823C-887B-446E-B5D4-AE8C899EB524}"/>
    <hyperlink ref="D852" r:id="rId849" display="https://afinvest.com.br/interno/relatorios/detalhes-de-ativos?id=8505&amp;codativo=CPLD29" xr:uid="{DD5411C6-F9A0-4573-9F75-1293905F1EFB}"/>
    <hyperlink ref="D853" r:id="rId850" display="https://afinvest.com.br/interno/relatorios/detalhes-de-ativos?id=3364&amp;codativo=CPLD37" xr:uid="{9032E6FE-31BC-4BAA-91A0-133764B3BC71}"/>
    <hyperlink ref="D854" r:id="rId851" display="https://afinvest.com.br/interno/relatorios/detalhes-de-ativos?id=9358&amp;codativo=CRTA12" xr:uid="{5F929287-AEB0-4116-9F12-BCDC14C4347E}"/>
    <hyperlink ref="D855" r:id="rId852" display="https://afinvest.com.br/interno/relatorios/detalhes-de-ativos?id=9358&amp;codativo=CRTA12" xr:uid="{3F3C6777-FA67-4EA6-9206-094824C7CB3B}"/>
    <hyperlink ref="D856" r:id="rId853" display="https://afinvest.com.br/interno/relatorios/detalhes-de-ativos?id=9358&amp;codativo=CRTA12" xr:uid="{4BE62232-99BA-405E-97B9-884908BC6E94}"/>
    <hyperlink ref="D857" r:id="rId854" display="https://afinvest.com.br/interno/relatorios/detalhes-de-ativos?id=1745&amp;codativo=CBAN12" xr:uid="{09942924-9C2C-4E67-8B7E-9D5C8B08E7E1}"/>
    <hyperlink ref="D858" r:id="rId855" display="https://afinvest.com.br/interno/relatorios/detalhes-de-ativos?id=1748&amp;codativo=CBAN72" xr:uid="{6F3AB42C-28AF-4EDF-A818-D03641776D81}"/>
    <hyperlink ref="D859" r:id="rId856" display="https://afinvest.com.br/interno/relatorios/detalhes-de-ativos?id=1747&amp;codativo=CBAN52" xr:uid="{2F09BFDE-9D80-4762-813A-00181C4F63F2}"/>
    <hyperlink ref="D860" r:id="rId857" display="https://afinvest.com.br/interno/relatorios/detalhes-de-ativos?id=1748&amp;codativo=CBAN72" xr:uid="{775CFDC2-15BA-4702-A701-A60B2687CC02}"/>
    <hyperlink ref="D861" r:id="rId858" display="https://afinvest.com.br/interno/relatorios/detalhes-de-ativos?id=1748&amp;codativo=CBAN72" xr:uid="{EF3F2C9E-743D-4DED-A47E-1C3C6B04E2C7}"/>
    <hyperlink ref="D862" r:id="rId859" display="https://afinvest.com.br/interno/relatorios/detalhes-de-ativos?id=1747&amp;codativo=CBAN52" xr:uid="{290FC9EA-934E-4B61-B22E-9DB555625123}"/>
    <hyperlink ref="D863" r:id="rId860" display="https://afinvest.com.br/interno/relatorios/detalhes-de-ativos?id=1746&amp;codativo=CBAN32" xr:uid="{D9BD45BC-1DA8-4772-97EC-CD5044476847}"/>
    <hyperlink ref="D864" r:id="rId861" display="https://afinvest.com.br/interno/relatorios/detalhes-de-ativos?id=1745&amp;codativo=CBAN12" xr:uid="{748753B0-E319-45C3-B057-9DBB3BF1CAB6}"/>
    <hyperlink ref="D865" r:id="rId862" display="https://afinvest.com.br/interno/relatorios/detalhes-de-ativos?id=1747&amp;codativo=CBAN52" xr:uid="{FEF1E852-469D-422E-A22C-2662DECC785F}"/>
    <hyperlink ref="D866" r:id="rId863" display="https://afinvest.com.br/interno/relatorios/detalhes-de-ativos?id=1748&amp;codativo=CBAN72" xr:uid="{1494ADC5-B8A4-4036-969E-1F26F6C879B0}"/>
    <hyperlink ref="D867" r:id="rId864" display="https://afinvest.com.br/interno/relatorios/detalhes-de-ativos?id=1745&amp;codativo=CBAN12" xr:uid="{7D83121A-3D4B-4C69-B204-8557861F92A4}"/>
    <hyperlink ref="D868" r:id="rId865" display="https://afinvest.com.br/interno/relatorios/detalhes-de-ativos?id=9626&amp;codativo=CERT11" xr:uid="{DF6D9C37-6B22-403B-8CC9-0A60B499FB64}"/>
    <hyperlink ref="D869" r:id="rId866" display="https://afinvest.com.br/interno/relatorios/detalhes-de-ativos?id=9626&amp;codativo=CERT11" xr:uid="{28A61A21-9654-48A6-AEFB-0B15DC8FA714}"/>
    <hyperlink ref="D870" r:id="rId867" display="https://afinvest.com.br/interno/relatorios/detalhes-de-ativos?id=9626&amp;codativo=CERT11" xr:uid="{B350BD32-9F30-43C6-AFC0-BAFBF6C34BD7}"/>
    <hyperlink ref="D871" r:id="rId868" display="https://afinvest.com.br/interno/relatorios/detalhes-de-ativos?id=7543&amp;codativo=CRNP11" xr:uid="{78E288C5-F153-41AE-B6AD-C86F0222FA77}"/>
    <hyperlink ref="D872" r:id="rId869" display="https://afinvest.com.br/interno/relatorios/detalhes-de-ativos?id=7543&amp;codativo=CRNP11" xr:uid="{66421FBC-C1C9-4CFA-8608-450DCEEAC10A}"/>
    <hyperlink ref="D873" r:id="rId870" display="https://afinvest.com.br/interno/relatorios/detalhes-de-ativos?id=7543&amp;codativo=CRNP11" xr:uid="{D1880A71-4FE4-4AB8-B719-56496F7BA767}"/>
    <hyperlink ref="D874" r:id="rId871" display="https://afinvest.com.br/interno/relatorios/detalhes-de-ativos?id=7543&amp;codativo=CRNP11" xr:uid="{F092550E-3816-4909-BB7A-643F0E024EC1}"/>
    <hyperlink ref="D875" r:id="rId872" display="https://afinvest.com.br/interno/relatorios/detalhes-de-ativos?id=3041&amp;codativo=CART13" xr:uid="{0742B6A8-F4A2-4B27-ABBF-689A97A71135}"/>
    <hyperlink ref="D876" r:id="rId873" display="https://afinvest.com.br/interno/relatorios/detalhes-de-ativos?id=8516&amp;codativo=IVIAA0" xr:uid="{84D8CB1B-3694-4491-ACC2-E65135A6CF54}"/>
    <hyperlink ref="D877" r:id="rId874" display="https://afinvest.com.br/interno/relatorios/detalhes-de-ativos?id=7260&amp;codativo=PASS12" xr:uid="{852046CA-F6B6-4A1E-8B2E-D0A9B1AB4FB5}"/>
    <hyperlink ref="D878" r:id="rId875" display="https://afinvest.com.br/interno/relatorios/detalhes-de-ativos?id=7260&amp;codativo=PASS12" xr:uid="{E8922596-FA7A-485D-854D-8E4C961F79F8}"/>
    <hyperlink ref="D879" r:id="rId876" display="https://afinvest.com.br/interno/relatorios/detalhes-de-ativos?id=7260&amp;codativo=PASS12" xr:uid="{BCBBA0A7-BEBB-4232-A35F-2640EB1C402F}"/>
    <hyperlink ref="D880" r:id="rId877" display="https://afinvest.com.br/interno/relatorios/detalhes-de-ativos?id=7260&amp;codativo=PASS12" xr:uid="{345976E7-238D-415E-B983-B7F60C3B5702}"/>
    <hyperlink ref="D881" r:id="rId878" display="https://afinvest.com.br/interno/relatorios/detalhes-de-ativos?id=7260&amp;codativo=PASS12" xr:uid="{AC766B32-05EF-43F3-A237-4D1E2EBE1DED}"/>
    <hyperlink ref="D882" r:id="rId879" display="https://afinvest.com.br/interno/relatorios/detalhes-de-ativos?id=5729&amp;codativo=CSNAA2" xr:uid="{7B515AC8-EC39-4D8E-B283-E28FCA949942}"/>
    <hyperlink ref="D883" r:id="rId880" display="https://afinvest.com.br/interno/relatorios/detalhes-de-ativos?id=3155&amp;codativo=CSNAA1" xr:uid="{95328B4A-BE12-4B50-8376-C4927551FF6A}"/>
    <hyperlink ref="D884" r:id="rId881" display="https://afinvest.com.br/interno/relatorios/detalhes-de-ativos?id=5729&amp;codativo=CSNAA2" xr:uid="{BC6BD60F-9FF3-4A3A-A5B5-DD0E71424500}"/>
    <hyperlink ref="D885" r:id="rId882" display="https://afinvest.com.br/interno/relatorios/detalhes-de-ativos?id=5729&amp;codativo=CSNAA2" xr:uid="{DC2B6BD2-D641-4D00-95C7-156320BB7A04}"/>
    <hyperlink ref="D886" r:id="rId883" display="https://afinvest.com.br/interno/relatorios/detalhes-de-ativos?id=5729&amp;codativo=CSNAA2" xr:uid="{EC4724C8-2F30-4AB9-A7F4-02B3F99ECF07}"/>
    <hyperlink ref="D887" r:id="rId884" display="https://afinvest.com.br/interno/relatorios/detalhes-de-ativos?id=3155&amp;codativo=CSNAA1" xr:uid="{86BE6CAA-61E5-4FBD-A94B-558672BC041B}"/>
    <hyperlink ref="D888" r:id="rId885" display="https://afinvest.com.br/interno/relatorios/detalhes-de-ativos?id=5729&amp;codativo=CSNAA2" xr:uid="{CF73148C-832E-436A-85DE-526FD9DC22AB}"/>
    <hyperlink ref="D889" r:id="rId886" display="https://afinvest.com.br/interno/relatorios/detalhes-de-ativos?id=5729&amp;codativo=CSNAA2" xr:uid="{52A35C5E-B0E7-44C4-8E5D-4F6F8359358B}"/>
    <hyperlink ref="D890" r:id="rId887" display="https://afinvest.com.br/interno/relatorios/detalhes-de-ativos?id=3460&amp;codativo=VTII12" xr:uid="{08706DB1-F438-4DE0-BDB0-39B21272381A}"/>
    <hyperlink ref="D891" r:id="rId888" display="https://afinvest.com.br/interno/relatorios/detalhes-de-ativos?id=3460&amp;codativo=VTII12" xr:uid="{437B5BDF-1A04-4567-B19C-D6DB4C74AAD1}"/>
    <hyperlink ref="D892" r:id="rId889" display="https://afinvest.com.br/interno/relatorios/detalhes-de-ativos?id=3460&amp;codativo=VTII12" xr:uid="{46C7DBD1-FB01-485A-B158-B138A02DF28E}"/>
    <hyperlink ref="D893" r:id="rId890" display="https://afinvest.com.br/interno/relatorios/detalhes-de-ativos?id=3460&amp;codativo=VTII12" xr:uid="{55685E25-2802-498E-8958-7B995E80198A}"/>
    <hyperlink ref="D894" r:id="rId891" display="https://afinvest.com.br/interno/relatorios/detalhes-de-ativos?id=3460&amp;codativo=VTII12" xr:uid="{2700943B-9402-416A-A3AE-60C0429E8587}"/>
    <hyperlink ref="D895" r:id="rId892" display="https://afinvest.com.br/interno/relatorios/detalhes-de-ativos?id=3460&amp;codativo=VTII12" xr:uid="{15E69059-B439-4A8B-BB45-D087A1700957}"/>
    <hyperlink ref="D896" r:id="rId893" display="https://afinvest.com.br/interno/relatorios/detalhes-de-ativos?id=3508&amp;codativo=CRCG12" xr:uid="{9BBEDB05-C63B-4EF7-B1DE-F32889D3463E}"/>
    <hyperlink ref="D897" r:id="rId894" display="https://afinvest.com.br/interno/relatorios/detalhes-de-ativos?id=3508&amp;codativo=CRCG12" xr:uid="{6CDFF407-BDFC-48D1-83A5-BD3F56E883C7}"/>
    <hyperlink ref="D898" r:id="rId895" display="https://afinvest.com.br/interno/relatorios/detalhes-de-ativos?id=3508&amp;codativo=CRCG12" xr:uid="{4EF926A9-F743-40BE-9F94-203B4843EC32}"/>
    <hyperlink ref="D899" r:id="rId896" display="https://afinvest.com.br/interno/relatorios/detalhes-de-ativos?id=3508&amp;codativo=CRCG12" xr:uid="{F74F3558-F31D-4731-B229-4553A784D5B6}"/>
    <hyperlink ref="D900" r:id="rId897" display="https://afinvest.com.br/interno/relatorios/detalhes-de-ativos?id=8991&amp;codativo=RSAN26" xr:uid="{97F95265-0B0C-4F56-9647-7721CE3458F4}"/>
    <hyperlink ref="D901" r:id="rId898" display="https://afinvest.com.br/interno/relatorios/detalhes-de-ativos?id=7475&amp;codativo=PALFB3" xr:uid="{7A743085-F7AB-480F-BF39-9FA7F272DA64}"/>
    <hyperlink ref="D902" r:id="rId899" display="https://afinvest.com.br/interno/relatorios/detalhes-de-ativos?id=8005&amp;codativo=CHSF12" xr:uid="{16E5B1FA-725B-4355-8155-63EFADDBCDC5}"/>
    <hyperlink ref="D903" r:id="rId900" display="https://afinvest.com.br/interno/relatorios/detalhes-de-ativos?id=8504&amp;codativo=CHSF13" xr:uid="{7DB44E69-B0C6-427F-B3C2-8EBE0D196CC6}"/>
    <hyperlink ref="D904" r:id="rId901" display="https://afinvest.com.br/interno/relatorios/detalhes-de-ativos?id=8504&amp;codativo=CHSF13" xr:uid="{9FF4D7CF-153F-4D27-9D74-69D478F4411D}"/>
    <hyperlink ref="D905" r:id="rId902" display="https://afinvest.com.br/interno/relatorios/detalhes-de-ativos?id=8005&amp;codativo=CHSF12" xr:uid="{66DACE50-3590-49E1-B0CF-86A079919DFC}"/>
    <hyperlink ref="D906" r:id="rId903" display="https://afinvest.com.br/interno/relatorios/detalhes-de-ativos?id=8005&amp;codativo=CHSF12" xr:uid="{0CADF33F-39D9-42DF-AD77-F9ED8B8E047E}"/>
    <hyperlink ref="D907" r:id="rId904" display="https://afinvest.com.br/interno/relatorios/detalhes-de-ativos?id=8005&amp;codativo=CHSF12" xr:uid="{47F33485-C4A6-44E5-A3C8-02F1FE574EFA}"/>
    <hyperlink ref="D908" r:id="rId905" display="https://afinvest.com.br/interno/relatorios/detalhes-de-ativos?id=8504&amp;codativo=CHSF13" xr:uid="{F400DC78-3349-45AA-8150-FA178AD94FA0}"/>
    <hyperlink ref="D909" r:id="rId906" display="https://afinvest.com.br/interno/relatorios/detalhes-de-ativos?id=8504&amp;codativo=CHSF13" xr:uid="{F5FC68CA-7EB2-4447-8DAB-3073412213E0}"/>
    <hyperlink ref="D910" r:id="rId907" display="https://afinvest.com.br/interno/relatorios/detalhes-de-ativos?id=5638&amp;codativo=COCE18" xr:uid="{81F3F13F-ED00-4CD5-9AB9-0D9A99F3060D}"/>
    <hyperlink ref="D911" r:id="rId908" display="https://afinvest.com.br/interno/relatorios/detalhes-de-ativos?id=5638&amp;codativo=COCE18" xr:uid="{B8447DBC-3C55-44AF-92BD-1D1822491BFE}"/>
    <hyperlink ref="D912" r:id="rId909" display="https://afinvest.com.br/interno/relatorios/detalhes-de-ativos?id=5638&amp;codativo=COCE18" xr:uid="{2804EC81-4A13-4774-83EE-6BA661F4B402}"/>
    <hyperlink ref="D913" r:id="rId910" display="https://afinvest.com.br/interno/relatorios/detalhes-de-ativos?id=5638&amp;codativo=COCE18" xr:uid="{BD8905E4-DC69-492A-BA64-95A814F8DAB7}"/>
    <hyperlink ref="D914" r:id="rId911" display="https://afinvest.com.br/interno/relatorios/detalhes-de-ativos?id=3179&amp;codativo=MTRO12" xr:uid="{106EE2A1-EDF2-4F5C-937C-989DD897C7BC}"/>
    <hyperlink ref="D915" r:id="rId912" display="https://afinvest.com.br/interno/relatorios/detalhes-de-ativos?id=9077&amp;codativo=CTEE29" xr:uid="{B9E26CAF-1247-4CF6-A22A-D1BE36F4F21F}"/>
    <hyperlink ref="D916" r:id="rId913" display="https://afinvest.com.br/interno/relatorios/detalhes-de-ativos?id=8443&amp;codativo=CAEC12" xr:uid="{C9278C3F-6668-4F95-8656-7B4CF78DD059}"/>
    <hyperlink ref="D917" r:id="rId914" display="https://afinvest.com.br/interno/relatorios/detalhes-de-ativos?id=8444&amp;codativo=CAEC22" xr:uid="{77DA8EEE-71E7-4BAA-AF6D-6DC96CAAC9C7}"/>
    <hyperlink ref="D918" r:id="rId915" display="https://afinvest.com.br/interno/relatorios/detalhes-de-ativos?id=2650&amp;codativo=CAEC21" xr:uid="{2CEF8BF6-E33A-4118-BD91-64AFE34D4D52}"/>
    <hyperlink ref="D919" r:id="rId916" display="https://afinvest.com.br/interno/relatorios/detalhes-de-ativos?id=2650&amp;codativo=CAEC21" xr:uid="{00A600F3-B84D-4E40-BDFA-6EB3F9511A5C}"/>
    <hyperlink ref="D920" r:id="rId917" display="https://afinvest.com.br/interno/relatorios/detalhes-de-ativos?id=8444&amp;codativo=CAEC22" xr:uid="{B6F2E205-9461-44D6-8042-85FE99DAF83C}"/>
    <hyperlink ref="D921" r:id="rId918" display="https://afinvest.com.br/interno/relatorios/detalhes-de-ativos?id=8444&amp;codativo=CAEC22" xr:uid="{E8BF4CF8-3532-4117-BE4F-E62D26777DD0}"/>
    <hyperlink ref="D922" r:id="rId919" display="https://afinvest.com.br/interno/relatorios/detalhes-de-ativos?id=8444&amp;codativo=CAEC22" xr:uid="{919D28DF-179C-430D-BA8C-265FF26F2CEA}"/>
    <hyperlink ref="D923" r:id="rId920" display="https://afinvest.com.br/interno/relatorios/detalhes-de-ativos?id=8444&amp;codativo=CAEC22" xr:uid="{3C713D66-4F31-44C5-9488-0F61AE1DB4CA}"/>
    <hyperlink ref="D924" r:id="rId921" display="https://afinvest.com.br/interno/relatorios/detalhes-de-ativos?id=2650&amp;codativo=CAEC21" xr:uid="{AE25966C-0D42-4BAC-8035-D9199B0BF121}"/>
    <hyperlink ref="D925" r:id="rId922" display="https://afinvest.com.br/interno/relatorios/detalhes-de-ativos?id=2780&amp;codativo=CBRDB8" xr:uid="{7813F3C5-F7ED-4E4F-B3D5-91492B460A32}"/>
    <hyperlink ref="D926" r:id="rId923" display="https://afinvest.com.br/interno/relatorios/detalhes-de-ativos?id=2779&amp;codativo=CBRDA8" xr:uid="{FD991DB9-C266-4D4F-B6A5-F5362B57ED2A}"/>
    <hyperlink ref="D927" r:id="rId924" display="https://afinvest.com.br/interno/relatorios/detalhes-de-ativos?id=2780&amp;codativo=CBRDB8" xr:uid="{9BCA998E-B3DD-401A-86AC-8117259F1EA4}"/>
    <hyperlink ref="D928" r:id="rId925" display="https://afinvest.com.br/interno/relatorios/detalhes-de-ativos?id=2779&amp;codativo=CBRDA8" xr:uid="{117A3080-2C61-4B6C-93A9-A0733725A46F}"/>
    <hyperlink ref="D929" r:id="rId926" display="https://afinvest.com.br/interno/relatorios/detalhes-de-ativos?id=2779&amp;codativo=CBRDA8" xr:uid="{114EEF26-85D1-45B3-80D8-BFC69F57338F}"/>
    <hyperlink ref="D930" r:id="rId927" display="https://afinvest.com.br/interno/relatorios/detalhes-de-ativos?id=2780&amp;codativo=CBRDB8" xr:uid="{187308F7-F0F4-4455-B441-48508A90E651}"/>
    <hyperlink ref="D931" r:id="rId928" display="https://afinvest.com.br/interno/relatorios/detalhes-de-ativos?id=2779&amp;codativo=CBRDA8" xr:uid="{CA160E5A-80B8-485D-ABC7-F798CADB8D92}"/>
    <hyperlink ref="D932" r:id="rId929" display="https://afinvest.com.br/interno/relatorios/detalhes-de-ativos?id=2780&amp;codativo=CBRDB8" xr:uid="{CAEA70B4-C27F-406A-9781-179235BC11EA}"/>
    <hyperlink ref="D933" r:id="rId930" display="https://afinvest.com.br/interno/relatorios/detalhes-de-ativos?id=2779&amp;codativo=CBRDA8" xr:uid="{4ED73041-DAFD-4A1D-B646-C24317CC1529}"/>
    <hyperlink ref="D934" r:id="rId931" display="https://afinvest.com.br/interno/relatorios/detalhes-de-ativos?id=2780&amp;codativo=CBRDB8" xr:uid="{96FE1E8B-A84D-402E-AA7B-C08B26C3FD19}"/>
    <hyperlink ref="D935" r:id="rId932" display="https://afinvest.com.br/interno/relatorios/detalhes-de-ativos?id=2779&amp;codativo=CBRDA8" xr:uid="{1BE7156C-1E90-45BD-ABC0-59F0DAB2261F}"/>
    <hyperlink ref="D936" r:id="rId933" display="https://afinvest.com.br/interno/relatorios/detalhes-de-ativos?id=2780&amp;codativo=CBRDB8" xr:uid="{4750597D-4123-48AF-A390-06CD81156B51}"/>
    <hyperlink ref="D937" r:id="rId934" display="https://afinvest.com.br/interno/relatorios/detalhes-de-ativos?id=2779&amp;codativo=CBRDA8" xr:uid="{A73AEABA-A6F4-477B-AFFE-A6DD68ACC760}"/>
    <hyperlink ref="D938" r:id="rId935" display="https://afinvest.com.br/interno/relatorios/detalhes-de-ativos?id=9570&amp;codativo=SBSPE3" xr:uid="{A9AA666D-3AEA-418A-8940-5109CCBF5DEA}"/>
    <hyperlink ref="D939" r:id="rId936" display="https://afinvest.com.br/interno/relatorios/detalhes-de-ativos?id=8478&amp;codativo=CEDO13" xr:uid="{44D2A74B-41B0-40F3-BBBE-7AD3C3618563}"/>
    <hyperlink ref="D940" r:id="rId937" display="https://afinvest.com.br/interno/relatorios/detalhes-de-ativos?id=8667&amp;codativo=CSMGB9" xr:uid="{852EB8DF-F48D-4A52-B28D-DE0969DC1F6D}"/>
    <hyperlink ref="D941" r:id="rId938" display="https://afinvest.com.br/interno/relatorios/detalhes-de-ativos?id=3042&amp;codativo=CEEBC3" xr:uid="{C5F5867F-0DE3-490D-9272-E3EC56F7BFD3}"/>
    <hyperlink ref="D942" r:id="rId939" display="https://afinvest.com.br/interno/relatorios/detalhes-de-ativos?id=5722&amp;codativo=AALR13" xr:uid="{EAF58282-14D2-45AB-A2A3-E4628EBEE6D8}"/>
    <hyperlink ref="D943" r:id="rId940" display="https://afinvest.com.br/interno/relatorios/detalhes-de-ativos?id=5722&amp;codativo=AALR13" xr:uid="{877C15F7-999A-4E83-A4E3-3DCC6E322C63}"/>
    <hyperlink ref="D944" r:id="rId941" display="https://afinvest.com.br/interno/relatorios/detalhes-de-ativos?id=5722&amp;codativo=AALR13" xr:uid="{6E44C4C7-4F0A-428A-89EB-A5ADFBE320C8}"/>
    <hyperlink ref="D945" r:id="rId942" display="https://afinvest.com.br/interno/relatorios/detalhes-de-ativos?id=5722&amp;codativo=AALR13" xr:uid="{66531FC2-4C6F-4F39-97A1-5D3C1BFCB68E}"/>
    <hyperlink ref="D946" r:id="rId943" display="https://afinvest.com.br/interno/relatorios/detalhes-de-ativos?id=5722&amp;codativo=AALR13" xr:uid="{7B85E445-9E6B-4F5B-8902-310C7FE51C09}"/>
    <hyperlink ref="D947" r:id="rId944" display="https://afinvest.com.br/interno/relatorios/detalhes-de-ativos?id=5722&amp;codativo=AALR13" xr:uid="{0AE775BC-BA7D-4CE6-9FC6-9A8077A6F1E0}"/>
    <hyperlink ref="D948" r:id="rId945" display="https://afinvest.com.br/interno/relatorios/detalhes-de-ativos?id=5722&amp;codativo=AALR13" xr:uid="{EDE89ABD-FEF6-4392-AD5E-4DBBB30A3428}"/>
    <hyperlink ref="D949" r:id="rId946" display="https://afinvest.com.br/interno/relatorios/detalhes-de-ativos?id=5722&amp;codativo=AALR13" xr:uid="{FD43D4F0-2FB6-4499-A7B5-64E0B6D1ECF4}"/>
    <hyperlink ref="D950" r:id="rId947" display="https://afinvest.com.br/interno/relatorios/detalhes-de-ativos?id=9256&amp;codativo=EQPA18" xr:uid="{E24A5F1A-8424-420D-857A-2E1CDC37E5D2}"/>
    <hyperlink ref="D951" r:id="rId948" display="https://afinvest.com.br/interno/relatorios/detalhes-de-ativos?id=9256&amp;codativo=EQPA18" xr:uid="{CABCB8F0-D85C-4BDE-9BE0-758306022704}"/>
    <hyperlink ref="D952" r:id="rId949" display="https://afinvest.com.br/interno/relatorios/detalhes-de-ativos?id=9256&amp;codativo=EQPA18" xr:uid="{48288DF5-05C0-41AF-B478-4BF458895B74}"/>
    <hyperlink ref="D953" r:id="rId950" display="https://afinvest.com.br/interno/relatorios/detalhes-de-ativos?id=9256&amp;codativo=EQPA18" xr:uid="{D441D86F-2FEA-492F-A06A-AA139465C6A3}"/>
    <hyperlink ref="D954" r:id="rId951" display="https://afinvest.com.br/interno/relatorios/detalhes-de-ativos?id=7030&amp;codativo=ELET14" xr:uid="{A23CAFFC-2A97-44D7-9692-7AAB3290327A}"/>
    <hyperlink ref="D955" r:id="rId952" display="https://afinvest.com.br/interno/relatorios/detalhes-de-ativos?id=7030&amp;codativo=ELET14" xr:uid="{0D7D50AF-4622-4CCA-B033-1E374814204B}"/>
    <hyperlink ref="D956" r:id="rId953" display="https://afinvest.com.br/interno/relatorios/detalhes-de-ativos?id=7872&amp;codativo=CMGDB0" xr:uid="{7F05B833-3339-48D1-AC3D-6E16427C0EEE}"/>
    <hyperlink ref="D957" r:id="rId954" display="https://afinvest.com.br/interno/relatorios/detalhes-de-ativos?id=7872&amp;codativo=CMGDB0" xr:uid="{5A3D0613-177C-40DA-9574-291E854D4685}"/>
    <hyperlink ref="D958" r:id="rId955" display="https://afinvest.com.br/interno/relatorios/detalhes-de-ativos?id=8984&amp;codativo=CMGDB1" xr:uid="{5F6E423E-7930-4F59-98E1-16D06398961A}"/>
    <hyperlink ref="D959" r:id="rId956" display="https://afinvest.com.br/interno/relatorios/detalhes-de-ativos?id=7872&amp;codativo=CMGDB0" xr:uid="{C5D18A2D-499F-4C73-BDFA-5F5996460B04}"/>
    <hyperlink ref="D960" r:id="rId957" display="https://afinvest.com.br/interno/relatorios/detalhes-de-ativos?id=7872&amp;codativo=CMGDB0" xr:uid="{B00BDF50-D0D9-40E9-A20C-C23F8622E500}"/>
    <hyperlink ref="D961" r:id="rId958" display="https://afinvest.com.br/interno/relatorios/detalhes-de-ativos?id=8666&amp;codativo=CLCD27" xr:uid="{B6878449-7F41-4097-AB53-7B9C2A957271}"/>
    <hyperlink ref="D962" r:id="rId959" display="https://afinvest.com.br/interno/relatorios/detalhes-de-ativos?id=8666&amp;codativo=CLCD27" xr:uid="{EDFB1369-5493-4217-90D6-6C8F7A23D2DD}"/>
    <hyperlink ref="D963" r:id="rId960" display="https://afinvest.com.br/interno/relatorios/detalhes-de-ativos?id=3222&amp;codativo=CCROB6" xr:uid="{CD81343E-82C5-447F-981E-8CEF4CBDC536}"/>
    <hyperlink ref="D964" r:id="rId961" display="https://afinvest.com.br/interno/relatorios/detalhes-de-ativos?id=1712&amp;codativo=BRKP28" xr:uid="{A5F1E0A8-0674-42F2-9C17-F93692C42605}"/>
    <hyperlink ref="D965" r:id="rId962" display="https://afinvest.com.br/interno/relatorios/detalhes-de-ativos?id=3194&amp;codativo=BRKPA0" xr:uid="{E6BE29F9-B1D0-4663-8B28-01B2EC62D92E}"/>
    <hyperlink ref="D966" r:id="rId963" display="https://afinvest.com.br/interno/relatorios/detalhes-de-ativos?id=1712&amp;codativo=BRKP28" xr:uid="{2FE5D331-E14C-42B7-8FDE-39B838347278}"/>
    <hyperlink ref="D967" r:id="rId964" display="https://afinvest.com.br/interno/relatorios/detalhes-de-ativos?id=3194&amp;codativo=BRKPA0" xr:uid="{67137688-E215-4485-844A-C9EFE7533065}"/>
    <hyperlink ref="D968" r:id="rId965" display="https://afinvest.com.br/interno/relatorios/detalhes-de-ativos?id=3194&amp;codativo=BRKPA0" xr:uid="{C0EF473F-CF7F-434D-8F88-43A43FFF590D}"/>
    <hyperlink ref="D969" r:id="rId966" display="https://afinvest.com.br/interno/relatorios/detalhes-de-ativos?id=3194&amp;codativo=BRKPA0" xr:uid="{7E025F01-09A8-4E67-8B70-58798283B6F4}"/>
    <hyperlink ref="D970" r:id="rId967" display="https://afinvest.com.br/interno/relatorios/detalhes-de-ativos?id=3194&amp;codativo=BRKPA0" xr:uid="{6B2E41AE-C68D-4DFF-BE30-0B0F9599C09B}"/>
    <hyperlink ref="D971" r:id="rId968" display="https://afinvest.com.br/interno/relatorios/detalhes-de-ativos?id=1712&amp;codativo=BRKP28" xr:uid="{0602696A-3B80-4049-A935-6A854C36ECD5}"/>
    <hyperlink ref="D972" r:id="rId969" display="https://afinvest.com.br/interno/relatorios/detalhes-de-ativos?id=5807&amp;codativo=RMSA12" xr:uid="{AB73B3C8-AD69-4CDB-9D00-10BB0B211E78}"/>
    <hyperlink ref="D973" r:id="rId970" display="https://afinvest.com.br/interno/relatorios/detalhes-de-ativos?id=5807&amp;codativo=RMSA12" xr:uid="{31220021-FE35-4BBE-9486-918D4A620BEE}"/>
    <hyperlink ref="D974" r:id="rId971" display="https://afinvest.com.br/interno/relatorios/detalhes-de-ativos?id=5807&amp;codativo=RMSA12" xr:uid="{1C4E1FA8-707E-4EEF-9810-C6DABC1CD973}"/>
    <hyperlink ref="D975" r:id="rId972" display="https://afinvest.com.br/interno/relatorios/detalhes-de-ativos?id=5807&amp;codativo=RMSA12" xr:uid="{5F2B5B65-1E59-47C5-9F69-C5926C43DFE5}"/>
    <hyperlink ref="D976" r:id="rId973" display="https://afinvest.com.br/interno/relatorios/detalhes-de-ativos?id=6410&amp;codativo=BRFS31" xr:uid="{6AC2519C-E392-4149-AB3B-453C5787310D}"/>
    <hyperlink ref="D977" r:id="rId974" display="https://afinvest.com.br/interno/relatorios/detalhes-de-ativos?id=6410&amp;codativo=BRFS31" xr:uid="{020D811C-FF80-42EA-A2E1-A816E52E2C25}"/>
    <hyperlink ref="D978" r:id="rId975" display="https://afinvest.com.br/interno/relatorios/detalhes-de-ativos?id=6410&amp;codativo=BRFS31" xr:uid="{16927106-3C3C-418F-A83B-BF6E09879754}"/>
    <hyperlink ref="D979" r:id="rId976" display="https://afinvest.com.br/interno/relatorios/detalhes-de-ativos?id=6410&amp;codativo=BRFS31" xr:uid="{4898527F-4A1F-484F-91AF-B255A347E68D}"/>
    <hyperlink ref="D980" r:id="rId977" display="https://afinvest.com.br/interno/relatorios/detalhes-de-ativos?id=6410&amp;codativo=BRFS31" xr:uid="{AEB21940-9F48-44D5-9C4D-C00DD71DF129}"/>
    <hyperlink ref="D981" r:id="rId978" display="https://afinvest.com.br/interno/relatorios/detalhes-de-ativos?id=3357&amp;codativo=BRKMA6" xr:uid="{FB5BC784-589C-4006-A1E7-A60D34EDF9DF}"/>
    <hyperlink ref="D982" r:id="rId979" display="https://afinvest.com.br/interno/relatorios/detalhes-de-ativos?id=3357&amp;codativo=BRKMA6" xr:uid="{8219D888-B40C-407D-9DAC-EDA2F9BEB964}"/>
    <hyperlink ref="D983" r:id="rId980" display="https://afinvest.com.br/interno/relatorios/detalhes-de-ativos?id=3357&amp;codativo=BRKMA6" xr:uid="{D23866F2-5E39-48A0-8F4A-2B32A7AD5DFF}"/>
    <hyperlink ref="D984" r:id="rId981" display="https://afinvest.com.br/interno/relatorios/detalhes-de-ativos?id=3358&amp;codativo=BRKMB6" xr:uid="{9522B3C6-F108-4C26-9D7E-C9EE80F66943}"/>
    <hyperlink ref="D985" r:id="rId982" display="https://afinvest.com.br/interno/relatorios/detalhes-de-ativos?id=3357&amp;codativo=BRKMA6" xr:uid="{57F4D702-40A8-4ACE-A122-ED8A62F0A750}"/>
    <hyperlink ref="D986" r:id="rId983" display="https://afinvest.com.br/interno/relatorios/detalhes-de-ativos?id=5870&amp;codativo=BRKMB8" xr:uid="{F4972794-71B8-4246-A5D3-0D0698D420F3}"/>
    <hyperlink ref="D987" r:id="rId984" display="https://afinvest.com.br/interno/relatorios/detalhes-de-ativos?id=3358&amp;codativo=BRKMB6" xr:uid="{55F41878-C7F9-4724-83A3-AE21F3315660}"/>
    <hyperlink ref="D988" r:id="rId985" display="https://afinvest.com.br/interno/relatorios/detalhes-de-ativos?id=3358&amp;codativo=BRKMB6" xr:uid="{1844A9B8-1D52-4E0D-87F4-F0A05E0986BE}"/>
    <hyperlink ref="D989" r:id="rId986" display="https://afinvest.com.br/interno/relatorios/detalhes-de-ativos?id=9254&amp;codativo=TEPA12" xr:uid="{882681BF-E23C-4E27-B20B-B7AB8AEE73E3}"/>
    <hyperlink ref="D990" r:id="rId987" display="https://afinvest.com.br/interno/relatorios/detalhes-de-ativos?id=8664&amp;codativo=BARU11" xr:uid="{DEC46210-815C-4875-A88A-A52F5F312087}"/>
    <hyperlink ref="D991" r:id="rId988" display="https://afinvest.com.br/interno/relatorios/detalhes-de-ativos?id=7942&amp;codativo=BHSA11" xr:uid="{CFB81723-2557-4C83-9CEB-FBF9EDFA9B89}"/>
    <hyperlink ref="D992" r:id="rId989" display="https://afinvest.com.br/interno/relatorios/detalhes-de-ativos?id=7942&amp;codativo=BHSA11" xr:uid="{D7D48667-76BD-47BE-81A1-19ABB8B82E82}"/>
    <hyperlink ref="D993" r:id="rId990" display="https://afinvest.com.br/interno/relatorios/detalhes-de-ativos?id=7942&amp;codativo=BHSA11" xr:uid="{A6467D8E-0DE3-4856-867C-AC4D8D192E29}"/>
    <hyperlink ref="D994" r:id="rId991" display="https://afinvest.com.br/interno/relatorios/detalhes-de-ativos?id=2945&amp;codativo=PLSB1A" xr:uid="{3785ACCC-7067-4171-A57C-16CF81BAE0F7}"/>
    <hyperlink ref="D995" r:id="rId992" display="https://afinvest.com.br/interno/relatorios/detalhes-de-ativos?id=2945&amp;codativo=PLSB1A" xr:uid="{8D8A50FF-B621-4CD5-A99C-9412362CBB25}"/>
    <hyperlink ref="D996" r:id="rId993" display="https://afinvest.com.br/interno/relatorios/detalhes-de-ativos?id=2945&amp;codativo=PLSB1A" xr:uid="{C8186E25-E879-47A0-B32E-3327F522D5C9}"/>
    <hyperlink ref="D997" r:id="rId994" display="https://afinvest.com.br/interno/relatorios/detalhes-de-ativos?id=8663&amp;codativo=ACRC21" xr:uid="{BACBAD60-5159-405C-A7B5-FE5761D3B9B6}"/>
    <hyperlink ref="D998" r:id="rId995" display="https://afinvest.com.br/interno/relatorios/detalhes-de-ativos?id=1708&amp;codativo=ARTR19" xr:uid="{2944865A-00F3-4D40-B6E7-3573E18B7729}"/>
    <hyperlink ref="D999" r:id="rId996" display="https://afinvest.com.br/interno/relatorios/detalhes-de-ativos?id=8804&amp;codativo=AMERF2" xr:uid="{67A796FA-3A66-4901-845C-7A828AD4D19F}"/>
    <hyperlink ref="D1000" r:id="rId997" display="https://afinvest.com.br/interno/relatorios/detalhes-de-ativos?id=8804&amp;codativo=AMERF2" xr:uid="{937CED7F-59BD-4305-9F93-9DB929DD0845}"/>
    <hyperlink ref="D1001" r:id="rId998" display="https://afinvest.com.br/interno/relatorios/detalhes-de-ativos?id=8804&amp;codativo=AMERF2" xr:uid="{4B2B1625-4955-41A3-8B74-8937C27DA19D}"/>
    <hyperlink ref="D1002" r:id="rId999" display="https://afinvest.com.br/interno/relatorios/detalhes-de-ativos?id=8804&amp;codativo=AMERF2" xr:uid="{6E8D169B-34C0-4F7E-8E6A-22EE0C0FA06B}"/>
    <hyperlink ref="D1003" r:id="rId1000" display="https://afinvest.com.br/interno/relatorios/detalhes-de-ativos?id=8804&amp;codativo=AMERF2" xr:uid="{86863010-D127-44BF-972B-D6440F3CE4AB}"/>
    <hyperlink ref="D1004" r:id="rId1001" display="https://afinvest.com.br/interno/relatorios/detalhes-de-ativos?id=8801&amp;codativo=AMERG2" xr:uid="{8DF47BC7-2F02-4A44-91FF-11DBAD2DAF8C}"/>
    <hyperlink ref="D1005" r:id="rId1002" display="https://afinvest.com.br/interno/relatorios/detalhes-de-ativos?id=8801&amp;codativo=AMERG2" xr:uid="{83F6CA4C-98FB-4491-AFA7-19A563E86137}"/>
    <hyperlink ref="D1006" r:id="rId1003" display="https://afinvest.com.br/interno/relatorios/detalhes-de-ativos?id=8804&amp;codativo=AMERF2" xr:uid="{45EB4D01-021B-4331-B865-1E91E6C3B80D}"/>
    <hyperlink ref="D1007" r:id="rId1004" display="https://afinvest.com.br/interno/relatorios/detalhes-de-ativos?id=2891&amp;codativo=ALGAB1" xr:uid="{0888802D-DE5F-4E0A-B368-923D1A39A991}"/>
    <hyperlink ref="D1008" r:id="rId1005" display="https://afinvest.com.br/interno/relatorios/detalhes-de-ativos?id=2891&amp;codativo=ALGAB1" xr:uid="{10BF6EA2-53F3-4EDB-BE9C-47750C824965}"/>
    <hyperlink ref="D1009" r:id="rId1006" display="https://afinvest.com.br/interno/relatorios/detalhes-de-ativos?id=300&amp;codativo=ALGA28" xr:uid="{7B84D1E8-5E30-4B55-A0B5-0333D7243D75}"/>
    <hyperlink ref="D1010" r:id="rId1007" display="https://afinvest.com.br/interno/relatorios/detalhes-de-ativos?id=2891&amp;codativo=ALGAB1" xr:uid="{84EFDFA1-DB7A-4BE0-996D-E0C5F6518AF2}"/>
    <hyperlink ref="D1011" r:id="rId1008" display="https://afinvest.com.br/interno/relatorios/detalhes-de-ativos?id=2891&amp;codativo=ALGAB1" xr:uid="{4E6D6CF3-8E21-4238-B313-252A8855B2E8}"/>
    <hyperlink ref="D1012" r:id="rId1009" display="https://afinvest.com.br/interno/relatorios/detalhes-de-ativos?id=8033&amp;codativo=RIS424" xr:uid="{5D7A6AC7-7D86-484C-B383-032AB5DED70E}"/>
    <hyperlink ref="D1013" r:id="rId1010" display="https://afinvest.com.br/interno/relatorios/detalhes-de-ativos?id=6918&amp;codativo=RIS422" xr:uid="{AEA280A6-C612-497A-91E3-DB43356D5A40}"/>
    <hyperlink ref="D1014" r:id="rId1011" display="https://afinvest.com.br/interno/relatorios/detalhes-de-ativos?id=5641&amp;codativo=GSTS14" xr:uid="{250B275B-465B-4222-B167-DA89E53BAA52}"/>
    <hyperlink ref="D1015" r:id="rId1012" display="https://afinvest.com.br/interno/relatorios/detalhes-de-ativos?id=5642&amp;codativo=GSTS24" xr:uid="{4871151D-2CAD-4374-BA8A-75C9712F85E4}"/>
    <hyperlink ref="D1016" r:id="rId1013" display="https://afinvest.com.br/interno/relatorios/detalhes-de-ativos?id=1700&amp;codativo=TIET29" xr:uid="{B5277C67-EBB2-4FB2-8E7D-BE0B6E562DE0}"/>
    <hyperlink ref="D1017" r:id="rId1014" display="https://afinvest.com.br/interno/relatorios/detalhes-de-ativos?id=315&amp;codativo=TIET19" xr:uid="{A2FFF690-57E4-4AC0-A62B-4802364400EE}"/>
    <hyperlink ref="D1018" r:id="rId1015" display="https://afinvest.com.br/interno/relatorios/detalhes-de-ativos?id=8196&amp;codativo=AESOA1" xr:uid="{D6DD796A-90F8-4E60-AA1D-2713485EA87D}"/>
    <hyperlink ref="D1019" r:id="rId1016" display="https://afinvest.com.br/interno/relatorios/detalhes-de-ativos?id=8196&amp;codativo=AESOA1" xr:uid="{6E2674F0-D6DA-4ADA-B3AB-CC62CABD67AB}"/>
    <hyperlink ref="D1020" r:id="rId1017" display="https://afinvest.com.br/interno/relatorios/detalhes-de-ativos?id=315&amp;codativo=TIET19" xr:uid="{213DFFF9-BD96-473D-A56F-44DB7A7A7F20}"/>
    <hyperlink ref="D1021" r:id="rId1018" display="https://afinvest.com.br/interno/relatorios/detalhes-de-ativos?id=2693&amp;codativo=AERI12" xr:uid="{3F155D20-7312-4663-AB4C-F558560AB3EE}"/>
    <hyperlink ref="D1022" r:id="rId1019" display="https://afinvest.com.br/interno/relatorios/detalhes-de-ativos?id=2693&amp;codativo=AERI12" xr:uid="{DF00DF93-ACE0-4EDE-B601-380D868CD612}"/>
    <hyperlink ref="D1023" r:id="rId1020" display="https://afinvest.com.br/interno/relatorios/detalhes-de-ativos?id=2693&amp;codativo=AERI12" xr:uid="{A432651C-DC5F-4C97-AA49-1C92CDA36CC3}"/>
    <hyperlink ref="D1024" r:id="rId1021" display="https://afinvest.com.br/interno/relatorios/detalhes-de-ativos?id=2693&amp;codativo=AERI12" xr:uid="{4D14A861-DB88-4458-A525-F926703F5A75}"/>
    <hyperlink ref="D1025" r:id="rId1022" display="https://afinvest.com.br/interno/relatorios/detalhes-de-ativos?id=2693&amp;codativo=AERI12" xr:uid="{EEAA9589-06A5-4F80-ABD6-C8E7DBA94333}"/>
    <hyperlink ref="D1026" r:id="rId1023" display="https://afinvest.com.br/interno/relatorios/detalhes-de-ativos?id=2693&amp;codativo=AERI12" xr:uid="{EEED67A6-DC91-4A84-8B07-E19D69D22BA7}"/>
    <hyperlink ref="D1027" r:id="rId1024" display="https://afinvest.com.br/interno/relatorios/detalhes-de-ativos?id=2808&amp;codativo=AEGP19" xr:uid="{94F1EA09-BC5B-4C55-A3D8-28D3A8A1C9A0}"/>
    <hyperlink ref="D1028" r:id="rId1025" display="https://afinvest.com.br/interno/relatorios/detalhes-de-ativos?id=3192&amp;codativo=AEGPA0" xr:uid="{11A0D382-9A50-4575-B067-D1EC6FA83C8C}"/>
    <hyperlink ref="D1029" r:id="rId1026" display="https://afinvest.com.br/interno/relatorios/detalhes-de-ativos?id=3192&amp;codativo=AEGPA0" xr:uid="{2B7A6D47-42FB-41C1-9CE1-ED1A07F6EBCF}"/>
    <hyperlink ref="D1030" r:id="rId1027" display="https://afinvest.com.br/interno/relatorios/detalhes-de-ativos?id=2808&amp;codativo=AEGP19" xr:uid="{D77F0018-2DC1-4E21-B17A-69C8DC79769C}"/>
    <hyperlink ref="D1031" r:id="rId1028" display="https://afinvest.com.br/interno/relatorios/detalhes-de-ativos?id=2808&amp;codativo=AEGP19" xr:uid="{A410812B-0B41-4043-814A-863CD734F9CB}"/>
    <hyperlink ref="D1032" r:id="rId1029" display="https://afinvest.com.br/interno/relatorios/detalhes-de-ativos?id=2808&amp;codativo=AEGP19" xr:uid="{92CD0583-AB11-4F74-9412-60DED385C4BC}"/>
    <hyperlink ref="D1033" r:id="rId1030" display="https://afinvest.com.br/interno/relatorios/detalhes-de-ativos?id=7681&amp;codativo=RRRP14" xr:uid="{1547BED2-64D9-4A43-BABD-338A19BCAAB2}"/>
    <hyperlink ref="D1034" r:id="rId1031" display="https://afinvest.com.br/interno/relatorios/detalhes-de-ativos?id=7681&amp;codativo=RRRP14" xr:uid="{B05D36FB-A31B-4A47-B337-77531A5802F5}"/>
    <hyperlink ref="D1035" r:id="rId1032" display="https://afinvest.com.br/interno/relatorios/detalhes-de-ativos?id=7681&amp;codativo=RRRP14" xr:uid="{E4B0FAAD-7539-4DA0-9BBD-6864D2AEB33E}"/>
    <hyperlink ref="D1036" r:id="rId1033" display="https://afinvest.com.br/interno/relatorios/detalhes-de-ativos?id=7681&amp;codativo=RRRP14" xr:uid="{A0550307-6AA6-49B0-AB69-B0024F1C53AB}"/>
    <hyperlink ref="D1037" r:id="rId1034" display="https://afinvest.com.br/interno/relatorios/detalhes-de-ativos?id=2795&amp;codativo=CRI%20Bem%20Brasil" xr:uid="{93E4EBC0-D187-43BD-A7B3-D9EF5DC19D0E}"/>
    <hyperlink ref="D1038" r:id="rId1035" display="https://afinvest.com.br/interno/relatorios/detalhes-de-ativos?id=2795&amp;codativo=CRI%20Bem%20Brasil" xr:uid="{E42B674C-6511-41EB-8671-0B97037D3680}"/>
    <hyperlink ref="D1039" r:id="rId1036" display="https://afinvest.com.br/interno/relatorios/detalhes-de-ativos?id=9081&amp;codativo=CRI%20Vic%20Engenharia%201%C2%AA%20Emiss%C3%A3o" xr:uid="{433C6226-9EC4-4C5C-BC0D-94931CF47F28}"/>
    <hyperlink ref="D1040" r:id="rId1037" display="https://afinvest.com.br/interno/relatorios/detalhes-de-ativos?id=7897&amp;codativo=CRI%20PERNAMBUCO%2035%C2%AA%20(23J1753853)" xr:uid="{B2861212-1878-47EA-A9E3-E4558EFEFA20}"/>
    <hyperlink ref="D1041" r:id="rId1038" display="https://afinvest.com.br/interno/relatorios/detalhes-de-ativos?id=9081&amp;codativo=CRI%20Vic%20Engenharia%201%C2%AA%20Emiss%C3%A3o" xr:uid="{73C2A2E5-163D-46E1-BE38-D654A536341D}"/>
    <hyperlink ref="D1042" r:id="rId1039" display="https://afinvest.com.br/interno/relatorios/detalhes-de-ativos?id=7897&amp;codativo=CRI%20PERNAMBUCO%2035%C2%AA%20(23J1753853)" xr:uid="{E257E5CD-FB99-448F-AEAD-3AD82C542B6C}"/>
    <hyperlink ref="D1043" r:id="rId1040" display="https://afinvest.com.br/interno/relatorios/detalhes-de-ativos?id=9081&amp;codativo=CRI%20Vic%20Engenharia%201%C2%AA%20Emiss%C3%A3o" xr:uid="{0EEE7131-0252-4B62-BF6E-85EA9FF9E69A}"/>
    <hyperlink ref="D1044" r:id="rId1041" display="https://afinvest.com.br/interno/relatorios/detalhes-de-ativos?id=9081&amp;codativo=CRI%20Vic%20Engenharia%201%C2%AA%20Emiss%C3%A3o" xr:uid="{4BEDC556-473C-4AE5-9319-F41B84AFBEC3}"/>
    <hyperlink ref="D1045" r:id="rId1042" display="https://afinvest.com.br/interno/relatorios/detalhes-de-ativos?id=7897&amp;codativo=CRI%20PERNAMBUCO%2035%C2%AA%20(23J1753853)" xr:uid="{D3EAF159-C784-4519-BC78-4E698D3226D3}"/>
    <hyperlink ref="D1046" r:id="rId1043" display="https://afinvest.com.br/interno/relatorios/detalhes-de-ativos?id=9081&amp;codativo=CRI%20Vic%20Engenharia%201%C2%AA%20Emiss%C3%A3o" xr:uid="{25163324-A959-4445-BD17-7AC31FBD1F6A}"/>
    <hyperlink ref="D1047" r:id="rId1044" display="https://afinvest.com.br/interno/relatorios/detalhes-de-ativos?id=7897&amp;codativo=CRI%20PERNAMBUCO%2035%C2%AA%20(23J1753853)" xr:uid="{B1B801CB-A2CF-4D6E-B1A2-0137800A4911}"/>
    <hyperlink ref="D1048" r:id="rId1045" display="https://afinvest.com.br/interno/relatorios/detalhes-de-ativos?id=5671&amp;codativo=CRI%20Vic%20Engenharia%202%C2%AA%20Emiss%C3%A3o" xr:uid="{EBE1D835-8281-48E1-B52C-9DF92059F068}"/>
    <hyperlink ref="D1049" r:id="rId1046" display="https://afinvest.com.br/interno/relatorios/detalhes-de-ativos?id=5671&amp;codativo=CRI%20Vic%20Engenharia%202%C2%AA%20Emiss%C3%A3o" xr:uid="{C55CB0EB-9F16-47FE-A81F-A6B835F2EE66}"/>
    <hyperlink ref="D1050" r:id="rId1047" display="https://afinvest.com.br/interno/relatorios/detalhes-de-ativos?id=5671&amp;codativo=CRI%20Vic%20Engenharia%202%C2%AA%20Emiss%C3%A3o" xr:uid="{3E5B5EF0-146B-42A2-B616-4B8AFCF45A17}"/>
    <hyperlink ref="D1051" r:id="rId1048" display="https://afinvest.com.br/interno/relatorios/detalhes-de-ativos?id=1459&amp;codativo=CRA%20Ferroeste%202%C2%AA%20S%C3%A9rie" xr:uid="{7620CB71-5BE2-4B03-B820-5F014200FED1}"/>
    <hyperlink ref="D1052" r:id="rId1049" display="https://afinvest.com.br/interno/relatorios/detalhes-de-ativos?id=1459&amp;codativo=CRA%20Ferroeste%202%C2%AA%20S%C3%A9rie" xr:uid="{EE6D037C-D3F8-422E-A241-D7115A1D4EAB}"/>
    <hyperlink ref="D1053" r:id="rId1050" display="https://afinvest.com.br/interno/relatorios/detalhes-de-ativos?id=1459&amp;codativo=CRA%20Ferroeste%202%C2%AA%20S%C3%A9rie" xr:uid="{46A4605E-796B-441E-85CF-8500D9C00385}"/>
    <hyperlink ref="D1054" r:id="rId1051" display="https://afinvest.com.br/interno/relatorios/detalhes-de-ativos?id=1459&amp;codativo=CRA%20Ferroeste%202%C2%AA%20S%C3%A9rie" xr:uid="{5E46709F-7B59-4525-94B2-1722AE568F9E}"/>
    <hyperlink ref="D1055" r:id="rId1052" display="https://afinvest.com.br/interno/relatorios/detalhes-de-ativos?id=1459&amp;codativo=CRA%20Ferroeste%202%C2%AA%20S%C3%A9rie" xr:uid="{2C862D88-4E40-46CD-B2E7-04D3A58AB3BA}"/>
    <hyperlink ref="D1056" r:id="rId1053" display="https://afinvest.com.br/interno/relatorios/detalhes-de-ativos?id=1459&amp;codativo=CRA%20Ferroeste%202%C2%AA%20S%C3%A9rie" xr:uid="{3A29E325-20FC-4251-B050-649B1C972A35}"/>
    <hyperlink ref="D1057" r:id="rId1054" display="https://afinvest.com.br/interno/relatorios/detalhes-de-ativos?id=3031&amp;codativo=CORURI27" xr:uid="{6F6BE85A-9E16-4E77-AFE8-150E352564A3}"/>
    <hyperlink ref="D1058" r:id="rId1055" display="https://afinvest.com.br/interno/relatorios/detalhes-de-ativos?id=9435&amp;codativo=Unigel%20nota%20reestruturada" xr:uid="{B80B4D2B-570C-433E-8DFB-0451F1EE5953}"/>
    <hyperlink ref="D1059" r:id="rId1056" display="https://afinvest.com.br/interno/relatorios/detalhes-de-ativos?id=9443&amp;codativo=Unigel%20nota%20dinheiro%20novo" xr:uid="{337042F4-5378-4FF0-8658-1A0ED6087DC8}"/>
    <hyperlink ref="D1060" r:id="rId1057" display="https://afinvest.com.br/interno/relatorios/detalhes-de-ativos?id=9436&amp;codativo=Unigel%20nota%20participativa" xr:uid="{A9A31EA7-D47A-404A-B8B4-BA1011CCED2B}"/>
    <hyperlink ref="D1061" r:id="rId1058" display="https://afinvest.com.br/interno/relatorios/detalhes-de-ativos?id=9443&amp;codativo=Unigel%20nota%20dinheiro%20novo" xr:uid="{0125FFAD-4276-4CAA-B628-B89844AB32C9}"/>
    <hyperlink ref="D1062" r:id="rId1059" display="https://afinvest.com.br/interno/relatorios/detalhes-de-ativos?id=9435&amp;codativo=Unigel%20nota%20reestruturada" xr:uid="{94EC73C5-B364-4259-834C-803F7619D903}"/>
    <hyperlink ref="D1063" r:id="rId1060" display="https://afinvest.com.br/interno/relatorios/detalhes-de-ativos?id=9436&amp;codativo=Unigel%20nota%20participativa" xr:uid="{F2596020-E527-4979-9060-0118B5707236}"/>
    <hyperlink ref="D1064" r:id="rId1061" display="https://afinvest.com.br/interno/relatorios/detalhes-de-ativos?id=1281&amp;codativo=TUPY31" xr:uid="{1D1E0B2E-183B-4599-ACE8-D90F74C3CCD3}"/>
    <hyperlink ref="D1065" r:id="rId1062" display="https://afinvest.com.br/interno/relatorios/detalhes-de-ativos?id=8711&amp;codativo=USP8T88JAA61" xr:uid="{84CA893E-D7A7-4331-A429-268914A82E7D}"/>
    <hyperlink ref="D1066" r:id="rId1063" display="https://afinvest.com.br/interno/relatorios/detalhes-de-ativos?id=8711&amp;codativo=USG588" xr:uid="{E4233C7B-7C50-432D-8EEB-6D249C79C7BD}"/>
    <hyperlink ref="D1067" r:id="rId1064" display="https://afinvest.com.br/interno/relatorios/detalhes-de-ativos?id=1260&amp;codativo=SIMHBZ31" xr:uid="{0165E2DC-B807-4CF5-8B23-85A0B0072E8B}"/>
    <hyperlink ref="D1068" r:id="rId1065" display="https://afinvest.com.br/interno/relatorios/detalhes-de-ativos?id=1416&amp;codativo=PRIOBZ26" xr:uid="{AEF9EDAE-6826-4F6C-A1FE-4D1D673B696F}"/>
    <hyperlink ref="D1069" r:id="rId1066" display="https://afinvest.com.br/interno/relatorios/detalhes-de-ativos?id=3130&amp;codativo=NATURA29" xr:uid="{300EA91E-9D70-4BD3-8955-17DF3622C9C2}"/>
    <hyperlink ref="D1070" r:id="rId1067" display="https://afinvest.com.br/interno/relatorios/detalhes-de-ativos?id=8479&amp;codativo=USL65266AC91" xr:uid="{B140B0D5-58B9-4DFD-B9D3-69039A69ABC2}"/>
    <hyperlink ref="D1071" r:id="rId1068" display="https://afinvest.com.br/interno/relatorios/detalhes-de-ativos?id=8479&amp;codativo=MOVIBZ00001" xr:uid="{9D8D8754-9F50-43E7-A2A3-F46EC41BB925}"/>
    <hyperlink ref="D1072" r:id="rId1069" display="https://afinvest.com.br/interno/relatorios/detalhes-de-ativos?id=1399&amp;codativo=IOCMXW28" xr:uid="{E5EA25C2-E219-4EBC-8CE1-A9002D658E35}"/>
    <hyperlink ref="D1073" r:id="rId1070" display="https://afinvest.com.br/interno/relatorios/detalhes-de-ativos?id=2577&amp;codativo=ECOPET43" xr:uid="{A937DC6D-482C-4B74-B4D6-92214DCD9F28}"/>
    <hyperlink ref="D1074" r:id="rId1071" display="https://afinvest.com.br/interno/relatorios/detalhes-de-ativos?id=2611&amp;codativo=CSANBZ%20PERP" xr:uid="{E2B1DAEF-3212-466D-A14F-F332EEC80AB7}"/>
    <hyperlink ref="D1075" r:id="rId1072" display="https://afinvest.com.br/interno/relatorios/detalhes-de-ativos?id=2611&amp;codativo=CSANBZ%20PERP" xr:uid="{5610937A-8593-486A-AB36-47E08DCEC2D4}"/>
    <hyperlink ref="D1076" r:id="rId1073" display="https://afinvest.com.br/interno/relatorios/detalhes-de-ativos?id=1306&amp;codativo=BANORT%207%20%E2%85%9D%20PERP" xr:uid="{26435C0B-9EDA-4792-969C-A20088CCB6EF}"/>
    <hyperlink ref="D1077" r:id="rId1074" display="https://afinvest.com.br/interno/relatorios/detalhes-de-ativos?id=2251&amp;codativo=BCOLO27" xr:uid="{775B68D2-3402-4289-A7E2-0D697EAC2185}"/>
    <hyperlink ref="D1078" r:id="rId1075" display="https://afinvest.com.br/interno/relatorios/detalhes-de-ativos?id=3359&amp;codativo=760199" xr:uid="{C94CC1F8-9730-4EE3-9064-D666CFC27A1A}"/>
    <hyperlink ref="D1079" r:id="rId1076" display="https://afinvest.com.br/interno/relatorios/detalhes-de-ativos?id=3420&amp;codativo=760199" xr:uid="{36A9BEBD-E46E-40ED-B35F-1DC3B652F671}"/>
    <hyperlink ref="D1080" r:id="rId1077" display="https://afinvest.com.br/interno/relatorios/detalhes-de-ativos?id=3420&amp;codativo=760199" xr:uid="{117FF251-F8C0-4E43-B820-D944771BA667}"/>
    <hyperlink ref="D1081" r:id="rId1078" display="https://afinvest.com.br/interno/relatorios/detalhes-de-ativos?id=2800&amp;codativo=760199" xr:uid="{7DAE709E-C3D2-4C76-9158-E3C9CAAAAA93}"/>
    <hyperlink ref="D1082" r:id="rId1079" display="https://afinvest.com.br/interno/relatorios/detalhes-de-ativos?id=8006&amp;codativo=100000" xr:uid="{52D7DE71-B771-42C6-B17D-C2E780F9889C}"/>
    <hyperlink ref="D1083" r:id="rId1080" display="https://afinvest.com.br/interno/relatorios/detalhes-de-ativos?id=3420&amp;codativo=760199" xr:uid="{D597BF7C-B0B6-453D-9BF9-63799E708A1C}"/>
    <hyperlink ref="D1084" r:id="rId1081" display="https://afinvest.com.br/interno/relatorios/detalhes-de-ativos?id=2798&amp;codativo=760199" xr:uid="{D6CBDF8D-2B51-4BB9-B795-7EC60C5CB0BB}"/>
    <hyperlink ref="D1085" r:id="rId1082" display="https://afinvest.com.br/interno/relatorios/detalhes-de-ativos?id=2799&amp;codativo=760199" xr:uid="{CBC8193D-09A1-4A57-900A-65C1D7A122B3}"/>
    <hyperlink ref="D1086" r:id="rId1083" display="https://afinvest.com.br/interno/relatorios/detalhes-de-ativos?id=2798&amp;codativo=760199" xr:uid="{87C69A71-27C1-480B-81BB-259A36393EFB}"/>
    <hyperlink ref="D1087" r:id="rId1084" display="https://afinvest.com.br/interno/relatorios/detalhes-de-ativos?id=8006&amp;codativo=100000" xr:uid="{8A143606-00C4-4BF0-9087-06F64CF65007}"/>
    <hyperlink ref="D1088" r:id="rId1085" display="https://afinvest.com.br/interno/relatorios/detalhes-de-ativos?id=3513&amp;codativo=760199" xr:uid="{1F534E9E-E26B-4D4F-A0FA-8C7CAEF583C0}"/>
    <hyperlink ref="D1089" r:id="rId1086" display="https://afinvest.com.br/interno/relatorios/detalhes-de-ativos?id=7808&amp;codativo=950199" xr:uid="{D73E7769-AC68-468A-B912-5454405C12EF}"/>
    <hyperlink ref="D1090" r:id="rId1087" display="https://afinvest.com.br/interno/relatorios/detalhes-de-ativos?id=2800&amp;codativo=760199" xr:uid="{C25945A0-1DE0-47B8-A85D-AEA79C6964BD}"/>
    <hyperlink ref="D1091" r:id="rId1088" display="https://afinvest.com.br/interno/relatorios/detalhes-de-ativos?id=2799&amp;codativo=760199" xr:uid="{F17B6375-6A4B-492F-B513-EF6010E07172}"/>
    <hyperlink ref="D1092" r:id="rId1089" display="https://afinvest.com.br/interno/relatorios/detalhes-de-ativos?id=2800&amp;codativo=760199" xr:uid="{017056D9-E095-4BC2-ACDC-C82BB19B7A88}"/>
    <hyperlink ref="D1093" r:id="rId1090" display="https://afinvest.com.br/interno/relatorios/detalhes-de-ativos?id=3220&amp;codativo=210100" xr:uid="{5BCCDBB6-8692-485D-9688-A488418728A3}"/>
    <hyperlink ref="D1094" r:id="rId1091" display="https://afinvest.com.br/interno/relatorios/detalhes-de-ativos?id=2755&amp;codativo=210100" xr:uid="{7BCE184F-1F22-4573-B626-0E6356EAB876}"/>
    <hyperlink ref="D1095" r:id="rId1092" display="https://afinvest.com.br/interno/relatorios/detalhes-de-ativos?id=2755&amp;codativo=210100" xr:uid="{1342BFEA-715E-47C4-8E19-06FBFE0A2EF1}"/>
    <hyperlink ref="D1096" r:id="rId1093" display="https://afinvest.com.br/interno/relatorios/detalhes-de-ativos?id=2755&amp;codativo=210100" xr:uid="{C53189D9-6DB2-4B33-85A5-375572478E01}"/>
    <hyperlink ref="D1097" r:id="rId1094" display="https://afinvest.com.br/interno/relatorios/detalhes-de-ativos?id=9674&amp;codativo=LF002400U3R" xr:uid="{19E9789A-75D4-4301-A691-0B9E92AEB1D7}"/>
    <hyperlink ref="D1098" r:id="rId1095" display="https://afinvest.com.br/interno/relatorios/detalhes-de-ativos?id=9357&amp;codativo=CDB1256KW68" xr:uid="{FB23A775-4E50-4352-88C8-739D150A9245}"/>
    <hyperlink ref="D1099" r:id="rId1096" display="https://afinvest.com.br/interno/relatorios/detalhes-de-ativos?id=9357&amp;codativo=CDB1256KW6A" xr:uid="{B2D774EA-D900-4D40-BE2A-335B12A941E3}"/>
    <hyperlink ref="D1100" r:id="rId1097" display="https://afinvest.com.br/interno/relatorios/detalhes-de-ativos?id=9354&amp;codativo=CDB1256KW65" xr:uid="{1EEB1795-1827-4E68-8465-EF5F958195A7}"/>
    <hyperlink ref="D1101" r:id="rId1098" display="https://afinvest.com.br/interno/relatorios/detalhes-de-ativos?id=6827&amp;codativo=CDB323EWULR" xr:uid="{84165C2C-9815-49DE-B6D1-A83EE1BCBA70}"/>
    <hyperlink ref="D1102" r:id="rId1099" display="https://afinvest.com.br/interno/relatorios/detalhes-de-ativos?id=6827&amp;codativo=CDB323EWULR" xr:uid="{284BC60D-477E-4FD6-8191-C1B1664CB0E8}"/>
    <hyperlink ref="D1103" r:id="rId1100" display="https://afinvest.com.br/interno/relatorios/detalhes-de-ativos?id=6827&amp;codativo=CDB323EWULR" xr:uid="{759CD845-B053-4FD6-AD29-BCC8FD159A11}"/>
    <hyperlink ref="D1104" r:id="rId1101" display="https://afinvest.com.br/interno/relatorios/detalhes-de-ativos?id=8101&amp;codativo=CDB424EERW3" xr:uid="{7F12AE52-9A8D-47A2-95AC-D2B01538C283}"/>
    <hyperlink ref="D1105" r:id="rId1102" display="https://afinvest.com.br/interno/relatorios/detalhes-de-ativos?id=8772&amp;codativo=CDB9248TSCO" xr:uid="{56EA9B39-0156-4BC4-B48B-35354024FC27}"/>
    <hyperlink ref="D1106" r:id="rId1103" display="https://afinvest.com.br/interno/relatorios/detalhes-de-ativos?id=8710&amp;codativo=CDB824AAYU8" xr:uid="{B7C6CD0D-4BCD-4E19-A87B-37D16FA66340}"/>
    <hyperlink ref="D1107" r:id="rId1104" display="https://afinvest.com.br/interno/relatorios/detalhes-de-ativos?id=8710&amp;codativo=CDB824AAYUC" xr:uid="{A3A9B7CC-1DB0-4AC9-8FD5-F0B9F0F0A414}"/>
    <hyperlink ref="D1108" r:id="rId1105" display="https://afinvest.com.br/interno/relatorios/detalhes-de-ativos?id=8710&amp;codativo=CDB824AAYUA" xr:uid="{1338664E-388C-4B87-AEDF-EE45D2EBC55E}"/>
    <hyperlink ref="D1109" r:id="rId1106" display="https://afinvest.com.br/interno/relatorios/detalhes-de-ativos?id=8710&amp;codativo=CDB824AAYU9" xr:uid="{10C8C12A-B240-438E-B70A-709A70CC85C2}"/>
    <hyperlink ref="D1110" r:id="rId1107" display="https://afinvest.com.br/interno/relatorios/detalhes-de-ativos?id=8852&amp;codativo=CDB924AJYNR" xr:uid="{520F34A7-3AD6-4C2C-B85A-9B9715FBBD3C}"/>
    <hyperlink ref="D1111" r:id="rId1108" display="https://afinvest.com.br/interno/relatorios/detalhes-de-ativos?id=9175&amp;codativo=CDBC241I1TI" xr:uid="{26D7A105-E778-4967-9D7D-AA846959A94C}"/>
    <hyperlink ref="D1112" r:id="rId1109" display="https://afinvest.com.br/interno/relatorios/detalhes-de-ativos?id=8852&amp;codativo=CDB924AJYNT" xr:uid="{9CB91C01-51C7-4387-A803-A106775EB474}"/>
    <hyperlink ref="D1113" r:id="rId1110" display="https://afinvest.com.br/interno/relatorios/detalhes-de-ativos?id=9175&amp;codativo=CDBC241I1TE" xr:uid="{86730620-AD73-4DAB-BF88-4CDA99A8A9C6}"/>
    <hyperlink ref="D1114" r:id="rId1111" display="https://afinvest.com.br/interno/relatorios/detalhes-de-ativos?id=8852&amp;codativo=CDB924AJYNO" xr:uid="{1CD92C0A-73F3-4AD3-85AF-C4038E0E4B98}"/>
    <hyperlink ref="D1115" r:id="rId1112" display="https://afinvest.com.br/interno/relatorios/detalhes-de-ativos?id=8852&amp;codativo=CDB924AJYNP" xr:uid="{C952CAB9-82A9-44DB-BE0F-B8DE7DEB4924}"/>
    <hyperlink ref="D1116" r:id="rId1113" display="https://afinvest.com.br/interno/relatorios/detalhes-de-ativos?id=9175&amp;codativo=CDBC241I1TG" xr:uid="{36505C5D-693C-423C-B898-9334ECCAE646}"/>
    <hyperlink ref="D1117" r:id="rId1114" display="https://afinvest.com.br/interno/relatorios/detalhes-de-ativos?id=8852&amp;codativo=CDB924AJYNU" xr:uid="{7B21AABA-510A-4437-99D6-91C56AD79180}"/>
    <hyperlink ref="D1118" r:id="rId1115" display="https://afinvest.com.br/interno/relatorios/detalhes-de-ativos?id=8100&amp;codativo=CDB424EEPNN" xr:uid="{0B72A810-8AEC-4629-882D-EFF27DB72EAF}"/>
    <hyperlink ref="D1119" r:id="rId1116" display="https://afinvest.com.br/interno/relatorios/detalhes-de-ativos?id=8333&amp;codativo=CDB6246HKQG" xr:uid="{E845A139-B4EA-4868-BA85-E60762C8E40F}"/>
    <hyperlink ref="D1120" r:id="rId1117" display="https://afinvest.com.br/interno/relatorios/detalhes-de-ativos?id=8887&amp;codativo=CDB%20MERCANTIL%20OUT25" xr:uid="{CBBC04E1-BBA8-4786-8CBA-ADA6C9B0B9F0}"/>
    <hyperlink ref="D1121" r:id="rId1118" display="https://afinvest.com.br/interno/relatorios/detalhes-de-ativos?id=8577&amp;codativo=CDB724BH6RG" xr:uid="{2649012A-01E6-4574-B2FF-EE64A3C9402B}"/>
    <hyperlink ref="D1122" r:id="rId1119" display="https://afinvest.com.br/interno/relatorios/detalhes-de-ativos?id=8577&amp;codativo=CDB724BH6RG%20(CDB724BH6RE)" xr:uid="{39D37071-D847-4E4B-B8DE-140A8A3F1AED}"/>
    <hyperlink ref="D1123" r:id="rId1120" display="https://afinvest.com.br/interno/relatorios/detalhes-de-ativos?id=8887&amp;codativo=CDB%20MERCANTIL%20OUT25%20(CDBA245P84C)" xr:uid="{3E09610C-ECD4-40F7-85DB-4E0396FC4786}"/>
    <hyperlink ref="D1124" r:id="rId1121" display="https://afinvest.com.br/interno/relatorios/detalhes-de-ativos?id=8577&amp;codativo=CDB724BH6RG%20(CDB724BH6RG)" xr:uid="{A50ADD3C-333F-48FB-8306-AE8B98E0AA35}"/>
    <hyperlink ref="D1125" r:id="rId1122" display="https://afinvest.com.br/interno/relatorios/detalhes-de-ativos?id=8887&amp;codativo=CDB%20MERCANTIL%20OUT25%20(CDBA245P84B)" xr:uid="{DFB76602-2D18-4DB0-B725-0F639649B357}"/>
    <hyperlink ref="D1126" r:id="rId1123" display="https://afinvest.com.br/interno/relatorios/detalhes-de-ativos?id=8577&amp;codativo=CDB724BH6RG%20(CDB724BH6RF)" xr:uid="{FFDE4774-25F7-4E25-87DF-5BB6B3AFFF93}"/>
    <hyperlink ref="D1127" r:id="rId1124" display="https://afinvest.com.br/interno/relatorios/detalhes-de-ativos?id=8577&amp;codativo=CDB724BH6RG%20(CDB724BH6RD)" xr:uid="{C4DC4C82-C5F0-4E5F-BA36-1375D220E85B}"/>
    <hyperlink ref="D1128" r:id="rId1125" display="https://afinvest.com.br/interno/relatorios/detalhes-de-ativos?id=8887&amp;codativo=CDB%20MERCANTIL%20OUT25%20(CDBA245P84E)" xr:uid="{020DDA16-F7B8-4844-9D98-B5F9E68C90CC}"/>
    <hyperlink ref="D1129" r:id="rId1126" display="https://afinvest.com.br/interno/relatorios/detalhes-de-ativos?id=8887&amp;codativo=CDB%20MERCANTIL%20OUT25%20(CDBA245P84D)" xr:uid="{123DAA72-66F1-4978-AAE7-3E5BBFFCBF73}"/>
    <hyperlink ref="D1130" r:id="rId1127" display="https://afinvest.com.br/interno/relatorios/detalhes-de-ativos?id=9684&amp;codativo=CDB3239C4TL" xr:uid="{E36388B9-6A54-4AE9-9814-9312692ECE42}"/>
    <hyperlink ref="D1131" r:id="rId1128" display="https://afinvest.com.br/interno/relatorios/detalhes-de-ativos?id=1249&amp;codativo=CAIXA" xr:uid="{F4C936BF-937D-4015-BE77-5E650925C1A6}"/>
    <hyperlink ref="D1132" r:id="rId1129" display="https://afinvest.com.br/interno/relatorios/detalhes-de-ativos?id=1249&amp;codativo=CAIXA" xr:uid="{B2BE98CD-C807-4F8F-AFD2-8C5A078FF5AD}"/>
    <hyperlink ref="D1133" r:id="rId1130" display="https://afinvest.com.br/interno/relatorios/detalhes-de-ativos?id=1249&amp;codativo=CAIXA" xr:uid="{BA16A415-5108-4A7D-A4EE-AB863A56236A}"/>
    <hyperlink ref="D1134" r:id="rId1131" display="https://afinvest.com.br/interno/relatorios/detalhes-de-ativos?id=1249&amp;codativo=CAIXA" xr:uid="{D9A88B5F-A787-4F28-BFBD-41DF29EBA45C}"/>
    <hyperlink ref="D1135" r:id="rId1132" display="https://afinvest.com.br/interno/relatorios/detalhes-de-ativos?id=1249&amp;codativo=CAIXA" xr:uid="{900BB85D-6CC0-4D6B-8601-A7B2D17F373A}"/>
    <hyperlink ref="D1136" r:id="rId1133" display="https://afinvest.com.br/interno/relatorios/detalhes-de-ativos?id=1249&amp;codativo=CAIXA" xr:uid="{5B9950EA-8778-4BCC-B118-AF3504D04CCD}"/>
    <hyperlink ref="D1137" r:id="rId1134" display="https://afinvest.com.br/interno/relatorios/detalhes-de-ativos?id=1249&amp;codativo=CAIXA" xr:uid="{7FE71AC6-EE04-45D1-8B0B-1DC746F9BEFA}"/>
    <hyperlink ref="D1138" r:id="rId1135" display="https://afinvest.com.br/interno/relatorios/detalhes-de-ativos?id=1249&amp;codativo=CAIXA" xr:uid="{1AB279F2-6DC9-4624-B2DB-4DA0D2F3F575}"/>
    <hyperlink ref="D1139" r:id="rId1136" display="https://afinvest.com.br/interno/relatorios/detalhes-de-ativos?id=1249&amp;codativo=CAIXA" xr:uid="{24696668-6104-443F-B065-15BF04EDA762}"/>
    <hyperlink ref="D1140" r:id="rId1137" display="https://afinvest.com.br/interno/relatorios/detalhes-de-ativos?id=1249&amp;codativo=CAIXA" xr:uid="{134CC822-722A-4D0D-ADD0-A22335B9E1D3}"/>
    <hyperlink ref="D1141" r:id="rId1138" display="https://afinvest.com.br/interno/relatorios/detalhes-de-ativos?id=1249&amp;codativo=CAIXA" xr:uid="{6F482791-8A08-4A13-B739-F6853F405355}"/>
    <hyperlink ref="D1142" r:id="rId1139" display="https://afinvest.com.br/interno/relatorios/detalhes-de-ativos?id=1249&amp;codativo=CAIXA" xr:uid="{825398E3-8D2D-4854-BDA7-7614430C50B6}"/>
    <hyperlink ref="D1143" r:id="rId1140" display="https://afinvest.com.br/interno/relatorios/detalhes-de-ativos?id=1249&amp;codativo=CAIXA" xr:uid="{7A3AD6FB-60FF-4712-994A-7341B2B369D3}"/>
    <hyperlink ref="D1144" r:id="rId1141" display="https://afinvest.com.br/interno/relatorios/detalhes-de-ativos?id=1249&amp;codativo=CAIXA" xr:uid="{3ABD912F-CBAB-4D8F-B993-86A39F6F42DF}"/>
    <hyperlink ref="D1145" r:id="rId1142" display="https://afinvest.com.br/interno/relatorios/detalhes-de-ativos?id=1249&amp;codativo=CAIXA" xr:uid="{48A1B735-8314-46AF-84C8-C3F40B075B16}"/>
    <hyperlink ref="D1146" r:id="rId1143" display="https://afinvest.com.br/interno/relatorios/detalhes-de-ativos?id=1249&amp;codativo=CAIXA" xr:uid="{CDD54BEF-ABC0-4BE7-9EF0-C075912AFE38}"/>
    <hyperlink ref="D1147" r:id="rId1144" display="https://afinvest.com.br/interno/relatorios/detalhes-de-ativos?id=1249&amp;codativo=CAIXA" xr:uid="{51951756-5E6D-478F-9DBC-01E90D37558B}"/>
    <hyperlink ref="D1148" r:id="rId1145" display="https://afinvest.com.br/interno/relatorios/detalhes-de-ativos?id=1249&amp;codativo=CAIXA" xr:uid="{DC321933-8902-43F8-AC67-900060C54279}"/>
    <hyperlink ref="D1149" r:id="rId1146" display="https://afinvest.com.br/interno/relatorios/detalhes-de-ativos?id=1249&amp;codativo=CAIXA" xr:uid="{EDC5BAC4-637D-49EA-8321-8BF9344FA615}"/>
    <hyperlink ref="D1150" r:id="rId1147" display="https://afinvest.com.br/interno/relatorios/detalhes-de-ativos?id=1249&amp;codativo=CAIXA" xr:uid="{1769C4C9-50EA-442D-81C4-5B30EAE19EBE}"/>
    <hyperlink ref="D1151" r:id="rId1148" display="https://afinvest.com.br/interno/relatorios/detalhes-de-ativos?id=1249&amp;codativo=CAIXA" xr:uid="{25D28E9A-9FA2-4B9B-9E56-8C298A65A065}"/>
    <hyperlink ref="D1152" r:id="rId1149" display="https://afinvest.com.br/interno/relatorios/detalhes-de-ativos?id=1249&amp;codativo=CAIXA" xr:uid="{92C74C78-7900-446B-A871-D8F769325542}"/>
    <hyperlink ref="D1153" r:id="rId1150" display="https://afinvest.com.br/interno/relatorios/detalhes-de-ativos?id=1249&amp;codativo=CAIXA" xr:uid="{B13F3F2D-B519-48CA-809D-FAAE82C8C2D0}"/>
    <hyperlink ref="D1154" r:id="rId1151" display="https://afinvest.com.br/interno/relatorios/detalhes-de-ativos?id=20&amp;codativo=YDUQ3" xr:uid="{C842B066-E5FD-43B4-A998-A71F422A560D}"/>
    <hyperlink ref="D1155" r:id="rId1152" display="https://afinvest.com.br/interno/relatorios/detalhes-de-ativos?id=20&amp;codativo=YDUQ3" xr:uid="{DB0F728F-3D6D-4F10-93D7-47CACAA00E7D}"/>
    <hyperlink ref="D1156" r:id="rId1153" display="https://afinvest.com.br/interno/relatorios/detalhes-de-ativos?id=2881&amp;codativo=XPBR31" xr:uid="{C321E079-4BA1-478B-A76C-D19AF5DE86A5}"/>
    <hyperlink ref="D1157" r:id="rId1154" display="https://afinvest.com.br/interno/relatorios/detalhes-de-ativos?id=8285&amp;codativo=VTRU3" xr:uid="{ADEF93A6-4975-4AC0-AE73-5925CEEFA0E9}"/>
    <hyperlink ref="D1158" r:id="rId1155" display="https://afinvest.com.br/interno/relatorios/detalhes-de-ativos?id=8285&amp;codativo=VTRU3" xr:uid="{05F182D5-77A8-4823-872D-3D159C0C19EE}"/>
    <hyperlink ref="D1159" r:id="rId1156" display="https://afinvest.com.br/interno/relatorios/detalhes-de-ativos?id=1293&amp;codativo=TIMS3" xr:uid="{926E8E69-BEB2-4995-9063-81C0944FA718}"/>
    <hyperlink ref="D1160" r:id="rId1157" display="https://afinvest.com.br/interno/relatorios/detalhes-de-ativos?id=500&amp;codativo=SUZB3" xr:uid="{495D2BF1-5193-4214-B7C9-8313A0EC5FBD}"/>
    <hyperlink ref="D1161" r:id="rId1158" display="https://afinvest.com.br/interno/relatorios/detalhes-de-ativos?id=500&amp;codativo=SUZB3" xr:uid="{ED50B78F-34BB-4706-B112-FD247A287CC2}"/>
    <hyperlink ref="D1162" r:id="rId1159" display="https://afinvest.com.br/interno/relatorios/detalhes-de-ativos?id=874&amp;codativo=SIMH3" xr:uid="{F80174F7-288E-4CC9-A297-E75829F24DC1}"/>
    <hyperlink ref="D1163" r:id="rId1160" display="https://afinvest.com.br/interno/relatorios/detalhes-de-ativos?id=874&amp;codativo=SIMH3" xr:uid="{E64A06EC-5186-43C0-8269-79BC8696D5BA}"/>
    <hyperlink ref="D1164" r:id="rId1161" display="https://afinvest.com.br/interno/relatorios/detalhes-de-ativos?id=491&amp;codativo=PETR4" xr:uid="{77A957CB-0C43-4C65-A8F5-0294CB1E15DD}"/>
    <hyperlink ref="D1165" r:id="rId1162" display="https://afinvest.com.br/interno/relatorios/detalhes-de-ativos?id=850&amp;codativo=PRIO3" xr:uid="{31E3CF24-241B-4BBF-8D39-EEB9C18EE77B}"/>
    <hyperlink ref="D1166" r:id="rId1163" display="https://afinvest.com.br/interno/relatorios/detalhes-de-ativos?id=939&amp;codativo=NEOE3" xr:uid="{FFB64E14-1661-4B53-B64D-FFC3CCDFC0E8}"/>
    <hyperlink ref="D1167" r:id="rId1164" display="https://afinvest.com.br/interno/relatorios/detalhes-de-ativos?id=838&amp;codativo=MOVI3" xr:uid="{495EB8C2-F1B1-4CEF-921D-AAD15A705A2C}"/>
    <hyperlink ref="D1168" r:id="rId1165" display="https://afinvest.com.br/interno/relatorios/detalhes-de-ativos?id=838&amp;codativo=MOVI3" xr:uid="{843F1788-4876-4500-8ACD-D4999C716C91}"/>
    <hyperlink ref="D1169" r:id="rId1166" display="https://afinvest.com.br/interno/relatorios/detalhes-de-ativos?id=838&amp;codativo=MOVI3" xr:uid="{4565A798-CBF0-4055-8BD9-4BE88FA833B7}"/>
    <hyperlink ref="D1170" r:id="rId1167" display="https://afinvest.com.br/interno/relatorios/detalhes-de-ativos?id=7894&amp;codativo=MELK3" xr:uid="{0FFF070A-E66E-4E8F-B3FA-FEEBA2DD8D82}"/>
    <hyperlink ref="D1171" r:id="rId1168" display="https://afinvest.com.br/interno/relatorios/detalhes-de-ativos?id=7894&amp;codativo=MELK3" xr:uid="{79E5B4EE-793B-4AC9-8314-FE2B9B777A8E}"/>
    <hyperlink ref="D1172" r:id="rId1169" display="https://afinvest.com.br/interno/relatorios/detalhes-de-ativos?id=7894&amp;codativo=MELK3" xr:uid="{0AB7AF00-0602-45D7-A327-8CDA7D63F1B2}"/>
    <hyperlink ref="D1173" r:id="rId1170" display="https://afinvest.com.br/interno/relatorios/detalhes-de-ativos?id=1473&amp;codativo=AMER3" xr:uid="{923F2D15-CC1C-4D38-B483-2C6E8AEDE6D1}"/>
    <hyperlink ref="D1174" r:id="rId1171" display="https://afinvest.com.br/interno/relatorios/detalhes-de-ativos?id=1473&amp;codativo=AMER3" xr:uid="{92406C3F-3588-4F5A-B301-9EBEB7AB3302}"/>
    <hyperlink ref="D1175" r:id="rId1172" display="https://afinvest.com.br/interno/relatorios/detalhes-de-ativos?id=1473&amp;codativo=AMER3" xr:uid="{06BCE256-520D-4E27-BE67-EDB4B2AA1725}"/>
    <hyperlink ref="D1176" r:id="rId1173" display="https://afinvest.com.br/interno/relatorios/detalhes-de-ativos?id=1473&amp;codativo=AMER3" xr:uid="{3FC3A6A4-69D7-4DB1-8C8C-AB63A01AF04A}"/>
    <hyperlink ref="D1177" r:id="rId1174" display="https://afinvest.com.br/interno/relatorios/detalhes-de-ativos?id=1473&amp;codativo=AMER3" xr:uid="{6BC79AA7-A255-40F1-AFC6-EB5B9A3FB19D}"/>
    <hyperlink ref="D1178" r:id="rId1175" display="https://afinvest.com.br/interno/relatorios/detalhes-de-ativos?id=837&amp;codativo=LOGG3" xr:uid="{435DEA6C-E691-49F6-AD0C-A5697C98D508}"/>
    <hyperlink ref="D1179" r:id="rId1176" display="https://afinvest.com.br/interno/relatorios/detalhes-de-ativos?id=837&amp;codativo=LOGG3" xr:uid="{F2B32B05-2204-4818-B17F-DC9D0196840A}"/>
    <hyperlink ref="D1180" r:id="rId1177" display="https://afinvest.com.br/interno/relatorios/detalhes-de-ativos?id=3077&amp;codativo=LQD%20US" xr:uid="{503A01A3-5C01-4798-911C-44B80B9A2B8B}"/>
    <hyperlink ref="D1181" r:id="rId1178" display="https://afinvest.com.br/interno/relatorios/detalhes-de-ativos?id=3077&amp;codativo=LQD%20US" xr:uid="{73B68736-898B-46A3-894D-52A04774B432}"/>
    <hyperlink ref="D1182" r:id="rId1179" display="https://afinvest.com.br/interno/relatorios/detalhes-de-ativos?id=896&amp;codativo=MYPK3" xr:uid="{2AA88365-77E4-4A1C-8118-286CE653E57B}"/>
    <hyperlink ref="D1183" r:id="rId1180" display="https://afinvest.com.br/interno/relatorios/detalhes-de-ativos?id=2769&amp;codativo=GOLD11" xr:uid="{429A009E-A79A-4DED-A2E9-8846791CB1C7}"/>
    <hyperlink ref="D1184" r:id="rId1181" display="https://afinvest.com.br/interno/relatorios/detalhes-de-ativos?id=501&amp;codativo=CSAN3" xr:uid="{EFF3B97F-940E-48EC-8E5C-547245390E07}"/>
    <hyperlink ref="D1185" r:id="rId1182" display="https://afinvest.com.br/interno/relatorios/detalhes-de-ativos?id=501&amp;codativo=CSAN3" xr:uid="{87C3D483-5B83-434D-B99F-E032A956ED5A}"/>
    <hyperlink ref="D1186" r:id="rId1183" display="https://afinvest.com.br/interno/relatorios/detalhes-de-ativos?id=7&amp;codativo=COGN3" xr:uid="{32605E57-6FAD-4F3D-BF7F-912B43A6C3F4}"/>
    <hyperlink ref="D1187" r:id="rId1184" display="https://afinvest.com.br/interno/relatorios/detalhes-de-ativos?id=7&amp;codativo=COGN3" xr:uid="{99B0F65A-8282-44CC-A9E0-4EADF5B5E648}"/>
    <hyperlink ref="D1188" r:id="rId1185" display="https://afinvest.com.br/interno/relatorios/detalhes-de-ativos?id=5741&amp;codativo=BMEF11" xr:uid="{CBDF8421-DCEB-40AA-8785-7D565E8D7449}"/>
    <hyperlink ref="D1189" r:id="rId1186" display="https://afinvest.com.br/interno/relatorios/detalhes-de-ativos?id=6110&amp;codativo=INBR32" xr:uid="{A07C7534-1737-4D7C-A35C-C54EC6F6A3F7}"/>
    <hyperlink ref="D1190" r:id="rId1187" display="https://afinvest.com.br/interno/relatorios/detalhes-de-ativos?id=855&amp;codativo=BBAS3" xr:uid="{0C27C421-F72E-41D5-A051-194D3D560EC3}"/>
    <hyperlink ref="D1191" r:id="rId1188" display="https://afinvest.com.br/interno/relatorios/detalhes-de-ativos?id=855&amp;codativo=BBAS3" xr:uid="{0D28CE10-7AA3-4D8E-890E-4CACD4D3A343}"/>
    <hyperlink ref="D1192" r:id="rId1189" display="https://afinvest.com.br/interno/relatorios/detalhes-de-ativos?id=937&amp;codativo=ABCB4" xr:uid="{985E9C28-9091-4671-B7C3-A9493790AC8C}"/>
    <hyperlink ref="D1193" r:id="rId1190" display="https://afinvest.com.br/interno/relatorios/detalhes-de-ativos?id=937&amp;codativo=ABCB4" xr:uid="{BFE61E8A-690C-4869-8585-0448D703D304}"/>
    <hyperlink ref="D1194" r:id="rId1191" display="https://afinvest.com.br/interno/relatorios/detalhes-de-ativos?id=885&amp;codativo=ANIM3" xr:uid="{177C60DE-BA33-44AC-9E04-20AAB3B64818}"/>
    <hyperlink ref="D1195" r:id="rId1192" display="https://afinvest.com.br/interno/relatorios/detalhes-de-ativos?id=8523&amp;codativo=AMER11" xr:uid="{279AF46C-4A22-4829-9304-D86E74DB616F}"/>
    <hyperlink ref="D1196" r:id="rId1193" display="https://afinvest.com.br/interno/relatorios/detalhes-de-ativos?id=8523&amp;codativo=AMER11" xr:uid="{0D292C58-B6D4-419F-AF5B-3DFDEE4CE963}"/>
    <hyperlink ref="D1197" r:id="rId1194" display="https://afinvest.com.br/interno/relatorios/detalhes-de-ativos?id=8523&amp;codativo=AMER11" xr:uid="{9DB4B68E-3C69-4AF0-BAB6-4D9401D2C48B}"/>
    <hyperlink ref="D1198" r:id="rId1195" display="https://afinvest.com.br/interno/relatorios/detalhes-de-ativos?id=8523&amp;codativo=AMER11" xr:uid="{B5BDFE81-321E-4B0D-8E80-8A264F324277}"/>
    <hyperlink ref="D1199" r:id="rId1196" display="https://afinvest.com.br/interno/relatorios/detalhes-de-ativos?id=8523&amp;codativo=AMER11" xr:uid="{FCBD6EB8-0FC6-400B-92A6-D2C6CFF6A840}"/>
    <hyperlink ref="D1200" r:id="rId1197" display="https://afinvest.com.br/interno/relatorios/detalhes-de-ativos?id=8117&amp;codativo=ALOS3" xr:uid="{8D20A300-7274-4292-A960-2B62990B38D8}"/>
    <hyperlink ref="D1201" r:id="rId1198" display="https://afinvest.com.br/interno/relatorios/detalhes-de-ativos?id=8117&amp;codativo=ALOS3" xr:uid="{D010E289-1718-4060-8699-80B61DE57D1E}"/>
    <hyperlink ref="D1202" r:id="rId1199" display="https://afinvest.com.br/interno/relatorios/detalhes-de-ativos?id=6895&amp;codativo=TIP%20US" xr:uid="{F05B4302-F184-49E0-A53E-532F19C95E03}"/>
    <hyperlink ref="D1203" r:id="rId1200" display="https://afinvest.com.br/interno/relatorios/detalhes-de-ativos?id=6896&amp;codativo=TLT%20US" xr:uid="{5A2C869A-A4C1-41EF-9A0A-EB740D764768}"/>
    <hyperlink ref="D1204" r:id="rId1201" display="https://afinvest.com.br/interno/relatorios/detalhes-de-ativos?id=9460&amp;codativo=US8605701189" xr:uid="{5FBA6493-7851-46B5-89D2-799FD76F759F}"/>
    <hyperlink ref="D1205" r:id="rId1202" display="https://afinvest.com.br/interno/relatorios/detalhes-de-ativos?id=6895&amp;codativo=TIP%20US" xr:uid="{18D4BB81-FF1E-4F1E-8143-8B36FB981E5B}"/>
    <hyperlink ref="D1206" r:id="rId1203" display="https://afinvest.com.br/interno/relatorios/detalhes-de-ativos?id=9460&amp;codativo=US8605701189" xr:uid="{234CC366-911A-40E3-BF82-E74AAF888C90}"/>
    <hyperlink ref="D1207" r:id="rId1204" display="https://afinvest.com.br/interno/relatorios/detalhes-de-ativos?id=510&amp;codativo=ITUB4" xr:uid="{03E34194-8969-4DAA-97C5-292812A81C97}"/>
    <hyperlink ref="D1208" r:id="rId1205" display="https://afinvest.com.br/interno/relatorios/detalhes-de-ativos?id=7956&amp;codativo=LFTjun30" xr:uid="{C3228A42-768C-42E8-8285-BBB5B5B47751}"/>
    <hyperlink ref="D1209" r:id="rId1206" display="https://afinvest.com.br/interno/relatorios/detalhes-de-ativos?id=2964&amp;codativo=LFT%20mar%2028" xr:uid="{56DC8A88-D798-4898-9127-264245C93673}"/>
    <hyperlink ref="D1210" r:id="rId1207" display="https://afinvest.com.br/interno/relatorios/detalhes-de-ativos?id=2681&amp;codativo=LFT%20set%2027" xr:uid="{C19A5AAA-5F89-439F-8EC1-366135499A66}"/>
    <hyperlink ref="D1211" r:id="rId1208" display="https://afinvest.com.br/interno/relatorios/detalhes-de-ativos?id=1271&amp;codativo=Provis%C3%A3o" xr:uid="{A4F6EB0B-02DE-4976-A8A0-60B1D5E2428B}"/>
    <hyperlink ref="D1212" r:id="rId1209" display="https://afinvest.com.br/interno/relatorios/detalhes-de-ativos?id=1271&amp;codativo=Provis%C3%A3o" xr:uid="{9CAE5C0E-E848-4BD3-A887-BB855696E677}"/>
    <hyperlink ref="D1213" r:id="rId1210" display="https://afinvest.com.br/interno/relatorios/detalhes-de-ativos?id=3428&amp;codativo=LFSN1800DS5" xr:uid="{BCE7B9B8-E8A7-4791-AE65-894405E08395}"/>
    <hyperlink ref="D1214" r:id="rId1211" display="https://afinvest.com.br/interno/relatorios/detalhes-de-ativos?id=8260&amp;codativo=LFSN1800D4W" xr:uid="{0014CB66-C8AF-4D5A-B6F3-38132270625D}"/>
    <hyperlink ref="D1215" r:id="rId1212" display="https://afinvest.com.br/interno/relatorios/detalhes-de-ativos?id=151&amp;codativo=LFSN19001BC" xr:uid="{D4792E33-B749-49A2-B95E-1487B4B657F2}"/>
    <hyperlink ref="D1216" r:id="rId1213" display="https://afinvest.com.br/interno/relatorios/detalhes-de-ativos?id=153&amp;codativo=LFSN19006KM" xr:uid="{3FC97AFC-79C0-44A4-8F8D-A4D74DE45F34}"/>
    <hyperlink ref="D1217" r:id="rId1214" display="https://afinvest.com.br/interno/relatorios/detalhes-de-ativos?id=8438&amp;codativo=LFSN1800DG1" xr:uid="{9862AA92-B3DD-4197-8926-57E9E086B55A}"/>
    <hyperlink ref="D1218" r:id="rId1215" display="https://afinvest.com.br/interno/relatorios/detalhes-de-ativos?id=8439&amp;codativo=LFSN1800DC9" xr:uid="{C548E7F3-B287-47B2-AB0F-230BC9BEDCF9}"/>
    <hyperlink ref="D1219" r:id="rId1216" display="https://afinvest.com.br/interno/relatorios/detalhes-de-ativos?id=5821&amp;codativo=LFSN2200E75" xr:uid="{52288378-9880-4A46-98B2-93396861C063}"/>
    <hyperlink ref="D1220" r:id="rId1217" display="https://afinvest.com.br/interno/relatorios/detalhes-de-ativos?id=195&amp;codativo=LFSN1800D79" xr:uid="{52C014DA-C8AE-4B8E-BC16-B0E9056C9B40}"/>
    <hyperlink ref="D1221" r:id="rId1218" display="https://afinvest.com.br/interno/relatorios/detalhes-de-ativos?id=192&amp;codativo=LFSN1800CUH" xr:uid="{7511B301-1D2A-4453-8605-8C028D6014F7}"/>
    <hyperlink ref="D1222" r:id="rId1219" display="https://afinvest.com.br/interno/relatorios/detalhes-de-ativos?id=6005&amp;codativo=LFSN2200G2K" xr:uid="{E044337B-2756-4500-BD27-1829932825F8}"/>
    <hyperlink ref="D1223" r:id="rId1220" display="https://afinvest.com.br/interno/relatorios/detalhes-de-ativos?id=7720&amp;codativo=LFSC24000BB" xr:uid="{5B4637B6-D24E-43F0-AE28-DC24117EBFD8}"/>
    <hyperlink ref="D1224" r:id="rId1221" display="https://afinvest.com.br/interno/relatorios/detalhes-de-ativos?id=7859&amp;codativo=LFSC24001JP" xr:uid="{303495EB-545F-446C-A365-09EF9EA13CCB}"/>
    <hyperlink ref="D1225" r:id="rId1222" display="https://afinvest.com.br/interno/relatorios/detalhes-de-ativos?id=7859&amp;codativo=LFSC24001JV" xr:uid="{0D8E7F9B-3C82-4F29-9FC4-BF0AE6C3EAA5}"/>
    <hyperlink ref="D1226" r:id="rId1223" display="https://afinvest.com.br/interno/relatorios/detalhes-de-ativos?id=262&amp;codativo=LFSC19000BP" xr:uid="{71E3E2A5-D4FA-47E9-A38A-E56D91155AD6}"/>
    <hyperlink ref="D1227" r:id="rId1224" display="https://afinvest.com.br/interno/relatorios/detalhes-de-ativos?id=7896&amp;codativo=LF002400951" xr:uid="{FC78D530-0CA1-444E-BBAE-E42403CA411C}"/>
    <hyperlink ref="D1228" r:id="rId1225" display="https://afinvest.com.br/interno/relatorios/detalhes-de-ativos?id=6885&amp;codativo=LF002305RGQ" xr:uid="{68A595B4-E45F-4EAD-98EE-CB29102F1827}"/>
    <hyperlink ref="D1229" r:id="rId1226" display="https://afinvest.com.br/interno/relatorios/detalhes-de-ativos?id=6882&amp;codativo=LF002305RGD" xr:uid="{AA43B0B7-0483-4BD7-BD1C-593ED061AA99}"/>
    <hyperlink ref="D1230" r:id="rId1227" display="https://afinvest.com.br/interno/relatorios/detalhes-de-ativos?id=6884&amp;codativo=LF002305RGT" xr:uid="{36CD97D7-C715-47FF-BF96-C1C7519F86F3}"/>
    <hyperlink ref="D1231" r:id="rId1228" display="https://afinvest.com.br/interno/relatorios/detalhes-de-ativos?id=6883&amp;codativo=LF002305RGI" xr:uid="{EB9E75F7-1115-4277-A440-09ECA49D5046}"/>
    <hyperlink ref="D1232" r:id="rId1229" display="https://afinvest.com.br/interno/relatorios/detalhes-de-ativos?id=6882&amp;codativo=LF002305RGM" xr:uid="{BF84ADBA-1690-4B77-9207-4D464EE0675C}"/>
    <hyperlink ref="D1233" r:id="rId1230" display="https://afinvest.com.br/interno/relatorios/detalhes-de-ativos?id=9459&amp;codativo=LF002400BZO" xr:uid="{05E48C7E-B5CD-420C-9D17-D28237594924}"/>
    <hyperlink ref="D1234" r:id="rId1231" display="https://afinvest.com.br/interno/relatorios/detalhes-de-ativos?id=9459&amp;codativo=LF002400BZO" xr:uid="{20C3B3C6-A363-4153-8635-43D907165FB6}"/>
    <hyperlink ref="D1235" r:id="rId1232" display="https://afinvest.com.br/interno/relatorios/detalhes-de-ativos?id=6058&amp;codativo=LF002200L4W" xr:uid="{0F544400-7F54-4783-812B-C2BCE37C8328}"/>
    <hyperlink ref="D1236" r:id="rId1233" display="https://afinvest.com.br/interno/relatorios/detalhes-de-ativos?id=8351&amp;codativo=LF002400GAO" xr:uid="{3B7AEE99-7315-4600-A82F-EB41B17FB9A7}"/>
    <hyperlink ref="D1237" r:id="rId1234" display="https://afinvest.com.br/interno/relatorios/detalhes-de-ativos?id=8350&amp;codativo=LF0024007OE" xr:uid="{EDE0D707-7002-46C3-97B5-20FF7FB112C5}"/>
    <hyperlink ref="D1238" r:id="rId1235" display="https://afinvest.com.br/interno/relatorios/detalhes-de-ativos?id=8350&amp;codativo=LF0024007OE" xr:uid="{62865AEF-9AB6-4841-B8F1-E61B14ACF837}"/>
    <hyperlink ref="D1239" r:id="rId1236" display="https://afinvest.com.br/interno/relatorios/detalhes-de-ativos?id=8121&amp;codativo=LF00200088U" xr:uid="{19D3E47E-C743-4A63-884A-BFAB307A65D6}"/>
    <hyperlink ref="D1240" r:id="rId1237" display="https://afinvest.com.br/interno/relatorios/detalhes-de-ativos?id=8122&amp;codativo=LF0020008IV" xr:uid="{D9EB4099-8232-416A-ADB1-5E22A2CEE5C9}"/>
    <hyperlink ref="D1241" r:id="rId1238" display="https://afinvest.com.br/interno/relatorios/detalhes-de-ativos?id=8012&amp;codativo=LF002000977" xr:uid="{C805B2A2-71D2-4A49-B22D-F32052158A59}"/>
    <hyperlink ref="D1242" r:id="rId1239" display="https://afinvest.com.br/interno/relatorios/detalhes-de-ativos?id=3258&amp;codativo=LF002200G90" xr:uid="{8954AC1A-47AA-4F08-A17A-BB047CFBD7FC}"/>
    <hyperlink ref="D1243" r:id="rId1240" display="https://afinvest.com.br/interno/relatorios/detalhes-de-ativos?id=8803&amp;codativo=LF002400Q0A" xr:uid="{E4F8B442-CD18-4E50-BAC8-ADFA25065107}"/>
    <hyperlink ref="D1244" r:id="rId1241" display="https://afinvest.com.br/interno/relatorios/detalhes-de-ativos?id=8263&amp;codativo=LF002400EY5" xr:uid="{64741A96-75AD-4689-97CA-1EE4EC24DDD9}"/>
    <hyperlink ref="D1245" r:id="rId1242" display="https://afinvest.com.br/interno/relatorios/detalhes-de-ativos?id=8263&amp;codativo=LF002400EY5" xr:uid="{AC377C47-FB42-4EBA-9D6E-523F7369E1E4}"/>
    <hyperlink ref="D1246" r:id="rId1243" display="https://afinvest.com.br/interno/relatorios/detalhes-de-ativos?id=8578&amp;codativo=LF002400KC0" xr:uid="{FE138BC1-7833-4F7F-95B4-E298CA942A7C}"/>
    <hyperlink ref="D1247" r:id="rId1244" display="https://afinvest.com.br/interno/relatorios/detalhes-de-ativos?id=8578&amp;codativo=LF002400KC1" xr:uid="{0327199B-7837-46DF-A907-2A1D0006DEC0}"/>
    <hyperlink ref="D1248" r:id="rId1245" display="https://afinvest.com.br/interno/relatorios/detalhes-de-ativos?id=3399&amp;codativo=LF002200IOA" xr:uid="{D3454EBE-10C5-4A38-BAE8-528782A89592}"/>
    <hyperlink ref="D1249" r:id="rId1246" display="https://afinvest.com.br/interno/relatorios/detalhes-de-ativos?id=3181&amp;codativo=LF002200DBM" xr:uid="{9B7DBE05-F426-4FF4-AB4B-103260C10585}"/>
    <hyperlink ref="D1250" r:id="rId1247" display="https://afinvest.com.br/interno/relatorios/detalhes-de-ativos?id=3181&amp;codativo=LF002200DBM" xr:uid="{EFF33F00-A5C6-47DA-AE41-B5D56CED3CA7}"/>
    <hyperlink ref="D1251" r:id="rId1248" display="https://afinvest.com.br/interno/relatorios/detalhes-de-ativos?id=3370&amp;codativo=LF002200HQZ" xr:uid="{00B389F1-E82F-40CD-92DF-4A765BF6AD1D}"/>
    <hyperlink ref="D1252" r:id="rId1249" display="https://afinvest.com.br/interno/relatorios/detalhes-de-ativos?id=7998&amp;codativo=LF002400ABL" xr:uid="{6EDEA68B-A2E1-43FE-9048-C9C80F8DB899}"/>
    <hyperlink ref="D1253" r:id="rId1250" display="https://afinvest.com.br/interno/relatorios/detalhes-de-ativos?id=8352&amp;codativo=LF0024008ZU" xr:uid="{DFBE98CB-1423-4DE2-A5C5-29EECA14D0C8}"/>
    <hyperlink ref="D1254" r:id="rId1251" display="https://afinvest.com.br/interno/relatorios/detalhes-de-ativos?id=7998&amp;codativo=LF002400ABM" xr:uid="{1ED85180-46AB-434B-AC6E-457C4DC23310}"/>
    <hyperlink ref="D1255" r:id="rId1252" display="https://afinvest.com.br/interno/relatorios/detalhes-de-ativos?id=9045&amp;codativo=LF002400UVM" xr:uid="{A312374E-C02F-46DB-B3F5-53AE8F9CFB28}"/>
    <hyperlink ref="D1256" r:id="rId1253" display="https://afinvest.com.br/interno/relatorios/detalhes-de-ativos?id=7445&amp;codativo=LF002308DXP" xr:uid="{238CFD4D-BF96-43D1-AF74-905A738226D5}"/>
    <hyperlink ref="D1257" r:id="rId1254" display="https://afinvest.com.br/interno/relatorios/detalhes-de-ativos?id=8996&amp;codativo=LF%20BMG%20NOV/26" xr:uid="{015D515E-DB52-4B2C-A19E-8010A334DB63}"/>
    <hyperlink ref="D1258" r:id="rId1255" display="https://afinvest.com.br/interno/relatorios/detalhes-de-ativos?id=8111&amp;codativo=LF002400BZZ" xr:uid="{E55ED694-9D16-4218-A8D1-1E2F58C8EBB2}"/>
    <hyperlink ref="D1259" r:id="rId1256" display="https://afinvest.com.br/interno/relatorios/detalhes-de-ativos?id=5818&amp;codativo=LF002200QQO" xr:uid="{1E66271E-4FD7-4F57-B598-7ECE05146129}"/>
    <hyperlink ref="D1260" r:id="rId1257" display="https://afinvest.com.br/interno/relatorios/detalhes-de-ativos?id=7100&amp;codativo=LF002307IJ6" xr:uid="{FBA9FABA-8CE1-4DFF-97D1-41F784D6EBA6}"/>
    <hyperlink ref="D1261" r:id="rId1258" display="https://afinvest.com.br/interno/relatorios/detalhes-de-ativos?id=7100&amp;codativo=LF002307IJ6" xr:uid="{7C707B64-8364-4B7E-95F5-53D3C60230D8}"/>
    <hyperlink ref="D1262" r:id="rId1259" display="https://afinvest.com.br/interno/relatorios/detalhes-de-ativos?id=3090&amp;codativo=DAPMAI35" xr:uid="{359155F0-0C13-414A-AB22-B3C383D897F4}"/>
    <hyperlink ref="D1263" r:id="rId1260" display="https://afinvest.com.br/interno/relatorios/detalhes-de-ativos?id=395&amp;codativo=DI1JAN27" xr:uid="{8AAF06BD-B244-41A3-A77C-0AF3F0A351C1}"/>
    <hyperlink ref="D1264" r:id="rId1261" display="https://afinvest.com.br/interno/relatorios/detalhes-de-ativos?id=4281&amp;codativo=DI1JAN26" xr:uid="{A25D4CB8-9CF3-4C1F-9C78-9548AE167544}"/>
    <hyperlink ref="D1265" r:id="rId1262" display="https://afinvest.com.br/interno/relatorios/detalhes-de-ativos?id=3254&amp;codativo=DAPMAI25" xr:uid="{9A2DA276-A789-4273-B440-6FB0D461B8D8}"/>
    <hyperlink ref="D1266" r:id="rId1263" display="https://afinvest.com.br/interno/relatorios/detalhes-de-ativos?id=8109&amp;codativo=WDOMAI25" xr:uid="{3D51FD70-11FE-4DF6-A95D-74C5B39A1E8A}"/>
    <hyperlink ref="D1267" r:id="rId1264" display="https://afinvest.com.br/interno/relatorios/detalhes-de-ativos?id=4120&amp;codativo=DAPMAI27" xr:uid="{5FB85D2A-C26D-4B7E-BD75-B574D2B22E29}"/>
    <hyperlink ref="D1268" r:id="rId1265" display="https://afinvest.com.br/interno/relatorios/detalhes-de-ativos?id=2957&amp;codativo=DAPAGO28" xr:uid="{922A9665-6FD4-41B0-8899-965CF98D4C8C}"/>
    <hyperlink ref="D1269" r:id="rId1266" display="https://afinvest.com.br/interno/relatorios/detalhes-de-ativos?id=7577&amp;codativo=DAPMAI29" xr:uid="{C238687E-DADE-4288-B231-3EE15608501A}"/>
    <hyperlink ref="D1270" r:id="rId1267" display="https://afinvest.com.br/interno/relatorios/detalhes-de-ativos?id=4297&amp;codativo=DI1JUL26" xr:uid="{F8B117C7-6B37-4FAF-9A88-B8D66434787C}"/>
    <hyperlink ref="D1271" r:id="rId1268" display="https://afinvest.com.br/interno/relatorios/detalhes-de-ativos?id=1417&amp;codativo=DAPAGO30" xr:uid="{C1E9D354-6EB3-410D-A9D2-850DB4C1115F}"/>
    <hyperlink ref="D1272" r:id="rId1269" display="https://afinvest.com.br/interno/relatorios/detalhes-de-ativos?id=940&amp;codativo=DAPAGO26" xr:uid="{6576C82C-BD14-46BF-ADC0-7FF00DA85BEF}"/>
    <hyperlink ref="D1273" r:id="rId1270" display="https://afinvest.com.br/interno/relatorios/detalhes-de-ativos?id=3090&amp;codativo=DAPMAI35" xr:uid="{EC18AA6E-FD4C-4C43-BD8B-F7E990A4BFAE}"/>
    <hyperlink ref="D1274" r:id="rId1271" display="https://afinvest.com.br/interno/relatorios/detalhes-de-ativos?id=2677&amp;codativo=DI1JAN29" xr:uid="{059BAF77-C62E-4EF4-B34B-323EBD03A4D8}"/>
    <hyperlink ref="D1275" r:id="rId1272" display="https://afinvest.com.br/interno/relatorios/detalhes-de-ativos?id=395&amp;codativo=DI1JAN27" xr:uid="{8A10A78E-F7AE-4621-A5B4-ACCFD23FA38B}"/>
    <hyperlink ref="D1276" r:id="rId1273" display="https://afinvest.com.br/interno/relatorios/detalhes-de-ativos?id=3254&amp;codativo=DAPMAI25" xr:uid="{04A17F2B-ECEC-4004-946B-E8136C189FD5}"/>
    <hyperlink ref="D1277" r:id="rId1274" display="https://afinvest.com.br/interno/relatorios/detalhes-de-ativos?id=940&amp;codativo=DAPAGO26" xr:uid="{D5284C7A-6A64-4129-A4C3-ED8306A35D56}"/>
    <hyperlink ref="D1278" r:id="rId1275" display="https://afinvest.com.br/interno/relatorios/detalhes-de-ativos?id=8109&amp;codativo=WDOMAI25" xr:uid="{72463C43-2964-4898-AE87-325AB23202D9}"/>
    <hyperlink ref="D1279" r:id="rId1276" display="https://afinvest.com.br/interno/relatorios/detalhes-de-ativos?id=4120&amp;codativo=DAPMAI27" xr:uid="{E95DDE6A-F6FC-4959-BE3D-03619653C1CA}"/>
    <hyperlink ref="D1280" r:id="rId1277" display="https://afinvest.com.br/interno/relatorios/detalhes-de-ativos?id=2957&amp;codativo=DAPAGO28" xr:uid="{26926B21-57BC-42C3-AA33-E9E85981ED57}"/>
    <hyperlink ref="D1281" r:id="rId1278" display="https://afinvest.com.br/interno/relatorios/detalhes-de-ativos?id=7577&amp;codativo=DAPMAI29" xr:uid="{2CD510B2-2186-477E-9EF0-3D883F3A1B96}"/>
    <hyperlink ref="D1282" r:id="rId1279" display="https://afinvest.com.br/interno/relatorios/detalhes-de-ativos?id=2684&amp;codativo=AFHI11" xr:uid="{0531FFFB-80C8-48A8-8915-B2BBB6562F6E}"/>
    <hyperlink ref="D1283" r:id="rId1280" display="https://afinvest.com.br/interno/relatorios/detalhes-de-ativos?id=2684&amp;codativo=AFHI11" xr:uid="{7088F3EC-6B80-477F-B194-9F808142E2D5}"/>
    <hyperlink ref="D1284" r:id="rId1281" display="https://afinvest.com.br/interno/relatorios/detalhes-de-ativos?id=3066&amp;codativo=KAPITALO%20K10%20ADVISORY%20FIC%20FIM" xr:uid="{DB714232-FBD1-425A-BC67-496CFDC1D8C3}"/>
    <hyperlink ref="D1285" r:id="rId1282" display="https://afinvest.com.br/interno/relatorios/detalhes-de-ativos?id=2889&amp;codativo=HORIZONTE%20FIM%20CP" xr:uid="{23F9944D-B090-4088-AA63-B389BBDAD14D}"/>
    <hyperlink ref="D1286" r:id="rId1283" display="https://afinvest.com.br/interno/relatorios/detalhes-de-ativos?id=2889&amp;codativo=HORIZONTE%20FIM%20CP" xr:uid="{B28B36EF-060B-43D1-8672-62D71D866DEE}"/>
    <hyperlink ref="D1287" r:id="rId1284" display="https://afinvest.com.br/interno/relatorios/detalhes-de-ativos?id=3065&amp;codativo=ABSOLUTE%20VERTEX%20ADVISORY%20FIC%20FIM" xr:uid="{3669EBFD-7E97-4DB7-8716-933F2A3D05F8}"/>
    <hyperlink ref="D1288" r:id="rId1285" display="https://afinvest.com.br/interno/relatorios/detalhes-de-ativos?id=5842&amp;codativo=V8%20VANQUISH%20TERMO%20FUNDO%20DE%20INVESTIMENTO%20RENDA%20FIXA" xr:uid="{C533A1FC-0BD8-44BC-AFA8-9F99C197A782}"/>
    <hyperlink ref="D1289" r:id="rId1286" display="https://afinvest.com.br/interno/relatorios/detalhes-de-ativos?id=391&amp;codativo=GERAES%2030" xr:uid="{B0505750-C66A-4C0F-A81B-289E301A1DE1}"/>
    <hyperlink ref="D1290" r:id="rId1287" display="https://afinvest.com.br/interno/relatorios/detalhes-de-ativos?id=391&amp;codativo=GERAES%2030" xr:uid="{59A8529F-7C41-46B6-98F4-1EDB9E7C5E3A}"/>
    <hyperlink ref="D1291" r:id="rId1288" display="https://afinvest.com.br/interno/relatorios/detalhes-de-ativos?id=343&amp;codativo=GERAES" xr:uid="{9BCE1E98-A554-4058-AADB-D32B28760AA1}"/>
    <hyperlink ref="D1292" r:id="rId1289" display="https://afinvest.com.br/interno/relatorios/detalhes-de-ativos?id=343&amp;codativo=GERAES" xr:uid="{C071B992-2D9A-4D81-AFA7-210BC5248734}"/>
    <hyperlink ref="D1293" r:id="rId1290" display="https://afinvest.com.br/interno/relatorios/detalhes-de-ativos?id=873&amp;codativo=AF%20GLOBAL%20BONDS%20FI%20RF%20CP%20IE" xr:uid="{7D273D65-DB0A-4A83-B9B0-C4C1A2AD2E63}"/>
    <hyperlink ref="D1294" r:id="rId1291" display="https://afinvest.com.br/interno/relatorios/detalhes-de-ativos?id=873&amp;codativo=AF%20GLOBAL%20BONDS%20FI%20RF%20CP%20IE" xr:uid="{1C4ED6A3-085B-4B46-9E04-C340A8D4351B}"/>
    <hyperlink ref="D1295" r:id="rId1292" display="https://afinvest.com.br/interno/relatorios/detalhes-de-ativos?id=1107&amp;codativo=AF%20MINAS" xr:uid="{5F79EE32-608B-4667-BEEB-ABF363840F0E}"/>
    <hyperlink ref="D1296" r:id="rId1293" display="https://afinvest.com.br/interno/relatorios/detalhes-de-ativos?id=1107&amp;codativo=AF%20MINAS" xr:uid="{B158F1C6-58D3-4EF5-8B9D-C0F084841B2F}"/>
    <hyperlink ref="D1297" r:id="rId1294" display="https://afinvest.com.br/interno/relatorios/detalhes-de-ativos?id=2710&amp;codativo=Santander%20CashBlack" xr:uid="{5193A4FB-0856-4FB9-B998-8B33066043E3}"/>
    <hyperlink ref="D1298" r:id="rId1295" display="https://afinvest.com.br/interno/relatorios/detalhes-de-ativos?id=7741&amp;codativo=SANTANDER%20CASH%20BLACK%20X" xr:uid="{10F6B3DF-DE5B-4954-9A25-7C1EC0782722}"/>
    <hyperlink ref="D1299" r:id="rId1296" display="https://afinvest.com.br/interno/relatorios/detalhes-de-ativos?id=7741&amp;codativo=SANTANDER%20CASH%20BLACK%20X" xr:uid="{D2ECDDE6-3270-40B0-BCC6-784923C85931}"/>
    <hyperlink ref="D1300" r:id="rId1297" display="https://afinvest.com.br/interno/relatorios/detalhes-de-ativos?id=2710&amp;codativo=Santander%20CashBlack" xr:uid="{39A07D75-243E-4AD8-8779-A2C193D888DA}"/>
    <hyperlink ref="D1301" r:id="rId1298" display="https://afinvest.com.br/interno/relatorios/detalhes-de-ativos?id=7740&amp;codativo=SANTANDER%20CASH%20BLACK%20IX" xr:uid="{2224D2C9-615F-4667-8CFC-3B425BE9DDA1}"/>
    <hyperlink ref="D1302" r:id="rId1299" display="https://afinvest.com.br/interno/relatorios/detalhes-de-ativos?id=7744&amp;codativo=SANTANDER%20CASH%20BLACK%20II" xr:uid="{F00FDEA3-8674-4D4F-833D-4A7FA1E457BD}"/>
    <hyperlink ref="D1303" r:id="rId1300" display="https://afinvest.com.br/interno/relatorios/detalhes-de-ativos?id=7743&amp;codativo=SANTANDER%20CASH%20BLACK%20VIII" xr:uid="{8110F5F1-3C02-4B3C-A59C-9C885330A1B6}"/>
    <hyperlink ref="D1304" r:id="rId1301" display="https://afinvest.com.br/interno/relatorios/detalhes-de-ativos?id=7739&amp;codativo=SANTANDER%20CASH%20BLACK%20III" xr:uid="{321D2E86-3818-409E-846B-FCF4B323EC51}"/>
    <hyperlink ref="D1305" r:id="rId1302" display="https://afinvest.com.br/interno/relatorios/detalhes-de-ativos?id=7742&amp;codativo=SANTANDER%20CASH%20BLACK%20V" xr:uid="{104AE220-C9AF-4D57-A023-93D4FC40F323}"/>
    <hyperlink ref="D1306" r:id="rId1303" display="https://afinvest.com.br/interno/relatorios/detalhes-de-ativos?id=7745&amp;codativo=SANTANDER%20CASH%20BLACK%20IV" xr:uid="{127739CC-AA37-48D9-98EC-C914D1DA5ABD}"/>
    <hyperlink ref="D1307" r:id="rId1304" display="https://afinvest.com.br/interno/relatorios/detalhes-de-ativos?id=7746&amp;codativo=SANTANDER%20CASH%20BLACK%20VII" xr:uid="{A263C116-0920-4AEE-ADEB-001F9906CD28}"/>
    <hyperlink ref="D1308" r:id="rId1305" display="https://afinvest.com.br/interno/relatorios/detalhes-de-ativos?id=7747&amp;codativo=SANTANDER%20CASH%20BLACK%20VI" xr:uid="{B8456E32-2789-4AE4-A991-471C3C2D68A8}"/>
    <hyperlink ref="D1309" r:id="rId1306" display="https://afinvest.com.br/interno/relatorios/detalhes-de-ativos?id=7740&amp;codativo=SANTANDER%20CASH%20BLACK%20IX" xr:uid="{40A1C5A5-1281-4061-9940-C9C3DB8A7A97}"/>
    <hyperlink ref="D1310" r:id="rId1307" display="https://afinvest.com.br/interno/relatorios/detalhes-de-ativos?id=7744&amp;codativo=SANTANDER%20CASH%20BLACK%20II" xr:uid="{9882A0E3-E6CF-4E76-B18B-C8954CED1B14}"/>
    <hyperlink ref="D1311" r:id="rId1308" display="https://afinvest.com.br/interno/relatorios/detalhes-de-ativos?id=7739&amp;codativo=SANTANDER%20CASH%20BLACK%20III" xr:uid="{6A968C74-9AFC-438F-BB72-BD11AB27AA62}"/>
    <hyperlink ref="D1312" r:id="rId1309" display="https://afinvest.com.br/interno/relatorios/detalhes-de-ativos?id=7743&amp;codativo=SANTANDER%20CASH%20BLACK%20VIII" xr:uid="{CB11376B-A6AE-4315-8E4E-62FEEF09A2F7}"/>
    <hyperlink ref="D1313" r:id="rId1310" display="https://afinvest.com.br/interno/relatorios/detalhes-de-ativos?id=7742&amp;codativo=SANTANDER%20CASH%20BLACK%20V" xr:uid="{8BAF0ED1-57CA-4304-BC48-B413D1527C8D}"/>
    <hyperlink ref="D1314" r:id="rId1311" display="https://afinvest.com.br/interno/relatorios/detalhes-de-ativos?id=7745&amp;codativo=SANTANDER%20CASH%20BLACK%20IV" xr:uid="{7E55A1A3-11B9-4064-93C9-1108E2C32FEF}"/>
    <hyperlink ref="D1315" r:id="rId1312" display="https://afinvest.com.br/interno/relatorios/detalhes-de-ativos?id=7747&amp;codativo=SANTANDER%20CASH%20BLACK%20VI" xr:uid="{92A9AE8F-E4C6-4494-A27E-F31E071AF307}"/>
    <hyperlink ref="D1316" r:id="rId1313" display="https://afinvest.com.br/interno/relatorios/detalhes-de-ativos?id=7746&amp;codativo=SANTANDER%20CASH%20BLACK%20VII" xr:uid="{FE454DE6-34BB-43E9-A301-E52C236BBD91}"/>
    <hyperlink ref="D1317" r:id="rId1314" display="https://afinvest.com.br/interno/relatorios/detalhes-de-ativos?id=408&amp;codativo=FIDC%20Sifra%20Plus%20Sr" xr:uid="{B088275B-8AE6-4737-A4AF-0E59177786A7}"/>
    <hyperlink ref="D1318" r:id="rId1315" display="https://afinvest.com.br/interno/relatorios/detalhes-de-ativos?id=408&amp;codativo=FIDC%20Sifra%20Plus%20Sr" xr:uid="{7A618528-E9FD-4C56-8234-3A7ABB4BFA9D}"/>
    <hyperlink ref="D1319" r:id="rId1316" display="https://afinvest.com.br/interno/relatorios/detalhes-de-ativos?id=7680&amp;codativo=FIDC%20Pagbem%20Sr%207" xr:uid="{CECA23EB-2AA3-4D1F-8287-6965C156009E}"/>
    <hyperlink ref="D1320" r:id="rId1317" display="https://afinvest.com.br/interno/relatorios/detalhes-de-ativos?id=7680&amp;codativo=FIDC%20Pagbem%20Sr%207" xr:uid="{5B2098EE-1641-4062-A9EC-A37FC7D080E3}"/>
    <hyperlink ref="D1321" r:id="rId1318" display="https://afinvest.com.br/interno/relatorios/detalhes-de-ativos?id=8473&amp;codativo=FIDC%20ICred%20Sr" xr:uid="{6FDEC23F-07DC-419B-8403-0EBB9CC63824}"/>
    <hyperlink ref="D1322" r:id="rId1319" display="https://afinvest.com.br/interno/relatorios/detalhes-de-ativos?id=8328&amp;codativo=FIDC%20Guardian%20MC%20II%20Sr" xr:uid="{85A28017-7390-45F9-A54B-817FEE6E8C09}"/>
    <hyperlink ref="D1323" r:id="rId1320" display="https://afinvest.com.br/interno/relatorios/detalhes-de-ativos?id=9750&amp;codativo=FIDC%20NOTO%20CONSIGNADOS%20SR1" xr:uid="{FA92744C-3DC3-4581-96DF-A6EFFC793514}"/>
    <hyperlink ref="D1324" r:id="rId1321" display="https://afinvest.com.br/interno/relatorios/detalhes-de-ativos?id=5743&amp;codativo=FIDC%20FS%20FORTALECE" xr:uid="{76DD4FF4-207B-4966-AD37-BF4057A2A83B}"/>
    <hyperlink ref="D1325" r:id="rId1322" display="https://afinvest.com.br/interno/relatorios/detalhes-de-ativos?id=3505&amp;codativo=FIDC%20URA%20Agro%20SR" xr:uid="{2894D843-1118-4F52-AE5A-C6F357ED5A94}"/>
    <hyperlink ref="D1326" r:id="rId1323" display="https://afinvest.com.br/interno/relatorios/detalhes-de-ativos?id=1220&amp;codativo=FIDC%20SIMPAR" xr:uid="{86C5F03E-683A-485E-9027-EE49EF4E5D30}"/>
    <hyperlink ref="D1327" r:id="rId1324" display="https://afinvest.com.br/interno/relatorios/detalhes-de-ativos?id=1220&amp;codativo=FIDC%20SIMPAR" xr:uid="{3C1656CA-0D70-46DC-A259-4A9D0201AAE9}"/>
    <hyperlink ref="D1328" r:id="rId1325" display="https://afinvest.com.br/interno/relatorios/detalhes-de-ativos?id=8922&amp;codativo=FIDC%20Precavida" xr:uid="{3D51C1BA-8D08-4642-9E71-10305E8BBDF2}"/>
    <hyperlink ref="D1329" r:id="rId1326" display="https://afinvest.com.br/interno/relatorios/detalhes-de-ativos?id=9223&amp;codativo=FIDC%20PICPAY%20FGTS%20SR" xr:uid="{A9DC2AB1-4731-4157-84B1-C734B27A9BC5}"/>
    <hyperlink ref="D1330" r:id="rId1327" display="https://afinvest.com.br/interno/relatorios/detalhes-de-ativos?id=387&amp;codativo=FIDC%20LF%20I%20SR4" xr:uid="{B0BB2EE7-412C-4214-A421-60C077F44FF0}"/>
    <hyperlink ref="D1331" r:id="rId1328" display="https://afinvest.com.br/interno/relatorios/detalhes-de-ativos?id=9487&amp;codativo=FIDC%20Icred%20INSS" xr:uid="{19BD371B-E007-4ECF-81B4-2B59A3344924}"/>
    <hyperlink ref="D1332" r:id="rId1329" display="https://afinvest.com.br/interno/relatorios/detalhes-de-ativos?id=7810&amp;codativo=FIDC%20ACR%20Fast" xr:uid="{BBCAE971-F26D-4662-96C0-C9DCC42B9EB7}"/>
    <hyperlink ref="D1333" r:id="rId1330" display="https://afinvest.com.br/interno/relatorios/detalhes-de-ativos?id=7810&amp;codativo=FIDC%20ACR%20Fast" xr:uid="{B1292888-6457-4BCA-A47C-46C130DD8C46}"/>
    <hyperlink ref="D1334" r:id="rId1331" display="https://afinvest.com.br/interno/relatorios/detalhes-de-ativos?id=8007&amp;codativo=FIDC%20CloudWalk%20II" xr:uid="{CF6AE917-3E78-4E4F-9474-9BE627670B6A}"/>
    <hyperlink ref="D1335" r:id="rId1332" display="https://afinvest.com.br/interno/relatorios/detalhes-de-ativos?id=8877&amp;codativo=FIDC%20Artico%20Sr" xr:uid="{F545E74D-7B0E-4151-959F-90DF3996CCAA}"/>
    <hyperlink ref="D1336" r:id="rId1333" display="https://afinvest.com.br/interno/relatorios/detalhes-de-ativos?id=7806&amp;codativo=VEBMA4" xr:uid="{B2D8C401-F869-4BDC-9DCD-909EF4A8B3F4}"/>
    <hyperlink ref="D1337" r:id="rId1334" display="https://afinvest.com.br/interno/relatorios/detalhes-de-ativos?id=2721&amp;codativo=VIXL14" xr:uid="{F998367E-CCF2-4C7F-A0AD-6648807F7DF1}"/>
    <hyperlink ref="D1338" r:id="rId1335" display="https://afinvest.com.br/interno/relatorios/detalhes-de-ativos?id=2721&amp;codativo=VIXL14" xr:uid="{EE222ABC-6010-4B89-98B9-CB7469C2C2BB}"/>
    <hyperlink ref="D1339" r:id="rId1336" display="https://afinvest.com.br/interno/relatorios/detalhes-de-ativos?id=8583&amp;codativo=VIXL18" xr:uid="{8BB57AE7-C2A5-40CD-815D-654F114D61D0}"/>
    <hyperlink ref="D1340" r:id="rId1337" display="https://afinvest.com.br/interno/relatorios/detalhes-de-ativos?id=7864&amp;codativo=BRDT11" xr:uid="{BC20D591-086A-43D2-A2F2-ED6F9DD900FB}"/>
    <hyperlink ref="D1341" r:id="rId1338" display="https://afinvest.com.br/interno/relatorios/detalhes-de-ativos?id=2927&amp;codativo=VBBR24" xr:uid="{4A4EA9DB-4DF5-4E1F-B22C-92296902E8FA}"/>
    <hyperlink ref="D1342" r:id="rId1339" display="https://afinvest.com.br/interno/relatorios/detalhes-de-ativos?id=3424&amp;codativo=VECS11" xr:uid="{B207BC9E-B0AC-4298-911E-EE2E525A5D3B}"/>
    <hyperlink ref="D1343" r:id="rId1340" display="https://afinvest.com.br/interno/relatorios/detalhes-de-ativos?id=3424&amp;codativo=VECS11" xr:uid="{7655B898-3708-4C0B-9480-3A11DE91FDF2}"/>
    <hyperlink ref="D1344" r:id="rId1341" display="https://afinvest.com.br/interno/relatorios/detalhes-de-ativos?id=8807&amp;codativo=VSCF17" xr:uid="{CAC68549-FD1F-4B5E-8576-6D3D3057311C}"/>
    <hyperlink ref="D1345" r:id="rId1342" display="https://afinvest.com.br/interno/relatorios/detalhes-de-ativos?id=8726&amp;codativo=VVRT11" xr:uid="{926675E0-87DC-4473-8A3F-6C9E864771BD}"/>
    <hyperlink ref="D1346" r:id="rId1343" display="https://afinvest.com.br/interno/relatorios/detalhes-de-ativos?id=8726&amp;codativo=VVRT11" xr:uid="{6F1016E5-3A5D-4962-8BED-DB48589242B7}"/>
    <hyperlink ref="D1347" r:id="rId1344" display="https://afinvest.com.br/interno/relatorios/detalhes-de-ativos?id=1692&amp;codativo=VAMO22" xr:uid="{80EAC024-D6C9-4DFB-9AFB-A4C7EB024FC3}"/>
    <hyperlink ref="D1348" r:id="rId1345" display="https://afinvest.com.br/interno/relatorios/detalhes-de-ativos?id=1464&amp;codativo=VAMO23" xr:uid="{C7C5499B-6192-4965-ADE3-2D0343189B63}"/>
    <hyperlink ref="D1349" r:id="rId1346" display="https://afinvest.com.br/interno/relatorios/detalhes-de-ativos?id=1463&amp;codativo=VAMO13" xr:uid="{505342B3-E2F7-481C-AB19-4BE2817ABD57}"/>
    <hyperlink ref="D1350" r:id="rId1347" display="https://afinvest.com.br/interno/relatorios/detalhes-de-ativos?id=8116&amp;codativo=VLIDA0" xr:uid="{6378EBBF-09FB-4FC4-B627-E33271313125}"/>
    <hyperlink ref="D1351" r:id="rId1348" display="https://afinvest.com.br/interno/relatorios/detalhes-de-ativos?id=9446&amp;codativo=VERT18%20(nota%20reestruturada)" xr:uid="{66F6EC48-00C2-4EA9-B19A-3DA2E6EAC6DB}"/>
    <hyperlink ref="D1352" r:id="rId1349" display="https://afinvest.com.br/interno/relatorios/detalhes-de-ativos?id=9445&amp;codativo=VERT19%20(nota%20participativa)" xr:uid="{ABF1D4F1-F3FB-4AA2-87E8-5FDD9EF6D103}"/>
    <hyperlink ref="D1353" r:id="rId1350" display="https://afinvest.com.br/interno/relatorios/detalhes-de-ativos?id=6795&amp;codativo=TBSP11" xr:uid="{DE06CD0B-0AD4-4A25-84D8-62E48772B341}"/>
    <hyperlink ref="D1354" r:id="rId1351" display="https://afinvest.com.br/interno/relatorios/detalhes-de-ativos?id=2918&amp;codativo=SULA29" xr:uid="{60727538-A54B-4669-9065-B68857B58408}"/>
    <hyperlink ref="D1355" r:id="rId1352" display="https://afinvest.com.br/interno/relatorios/detalhes-de-ativos?id=6041&amp;codativo=SIMH16" xr:uid="{59CF0AFD-1EB4-49C1-9559-738F56D554F8}"/>
    <hyperlink ref="D1356" r:id="rId1353" display="https://afinvest.com.br/interno/relatorios/detalhes-de-ativos?id=3004&amp;codativo=JSMLA5" xr:uid="{BEB27CDB-267A-4E63-82BC-22CA1999F5A5}"/>
    <hyperlink ref="D1357" r:id="rId1354" display="https://afinvest.com.br/interno/relatorios/detalhes-de-ativos?id=6041&amp;codativo=SIMH16" xr:uid="{5EC1CFC6-ED7A-477D-8629-F64875B0EA81}"/>
    <hyperlink ref="D1358" r:id="rId1355" display="https://afinvest.com.br/interno/relatorios/detalhes-de-ativos?id=1410&amp;codativo=ASAI22" xr:uid="{AB812695-C26E-484B-A574-20BF11EB1E7B}"/>
    <hyperlink ref="D1359" r:id="rId1356" display="https://afinvest.com.br/interno/relatorios/detalhes-de-ativos?id=8398&amp;codativo=ASAIA0" xr:uid="{10438D75-4B86-425B-B8FE-CAE22A983572}"/>
    <hyperlink ref="D1360" r:id="rId1357" display="https://afinvest.com.br/interno/relatorios/detalhes-de-ativos?id=1420&amp;codativo=SBFC12" xr:uid="{14393E8B-5F7E-4949-8871-AFFFE94D4083}"/>
    <hyperlink ref="D1361" r:id="rId1358" display="https://afinvest.com.br/interno/relatorios/detalhes-de-ativos?id=3175&amp;codativo=SBFC13" xr:uid="{24DBB9A0-1036-40CD-9A60-BCEEB4BFABE7}"/>
    <hyperlink ref="D1362" r:id="rId1359" display="https://afinvest.com.br/interno/relatorios/detalhes-de-ativos?id=3175&amp;codativo=SBFC13" xr:uid="{E9B0890E-CFC7-40CE-B791-49BBD7074621}"/>
    <hyperlink ref="D1363" r:id="rId1360" display="https://afinvest.com.br/interno/relatorios/detalhes-de-ativos?id=1420&amp;codativo=SBFC12" xr:uid="{39A4722E-A387-4AF8-B742-433A5332267C}"/>
    <hyperlink ref="D1364" r:id="rId1361" display="https://afinvest.com.br/interno/relatorios/detalhes-de-ativos?id=1214&amp;codativo=RDCO10" xr:uid="{0B26E355-DA49-4984-833E-DCE43BE92117}"/>
    <hyperlink ref="D1365" r:id="rId1362" display="https://afinvest.com.br/interno/relatorios/detalhes-de-ativos?id=2723&amp;codativo=RDORB9" xr:uid="{8E6C914A-A82F-4884-BDF0-31420BE4339C}"/>
    <hyperlink ref="D1366" r:id="rId1363" display="https://afinvest.com.br/interno/relatorios/detalhes-de-ativos?id=2723&amp;codativo=RDORB9" xr:uid="{6BAD701B-43A3-4868-9D2B-78B8E76FC288}"/>
    <hyperlink ref="D1367" r:id="rId1364" display="https://afinvest.com.br/interno/relatorios/detalhes-de-ativos?id=3368&amp;codativo=QUAL16" xr:uid="{2D36489E-8D4E-4CA9-86E1-652AE687B627}"/>
    <hyperlink ref="D1368" r:id="rId1365" display="https://afinvest.com.br/interno/relatorios/detalhes-de-ativos?id=5906&amp;codativo=PEJA21" xr:uid="{B5FC121E-80BB-4AC4-824F-F40B8BA0CAE9}"/>
    <hyperlink ref="D1369" r:id="rId1366" display="https://afinvest.com.br/interno/relatorios/detalhes-de-ativos?id=5840&amp;codativo=ONCO19" xr:uid="{AA9ACB9F-C5C1-43E4-BA4A-7007483B88D8}"/>
    <hyperlink ref="D1370" r:id="rId1367" display="https://afinvest.com.br/interno/relatorios/detalhes-de-ativos?id=2626&amp;codativo=OMGE13" xr:uid="{F884E241-DB00-4E72-A593-3D7C8824C0B1}"/>
    <hyperlink ref="D1371" r:id="rId1368" display="https://afinvest.com.br/interno/relatorios/detalhes-de-ativos?id=8875&amp;codativo=NTSD17" xr:uid="{EF614F6C-EFC3-4921-B5D3-1D6E840F8102}"/>
    <hyperlink ref="D1372" r:id="rId1369" display="https://afinvest.com.br/interno/relatorios/detalhes-de-ativos?id=9425&amp;codativo=MVLV19" xr:uid="{3B3EDCA2-EC56-46A0-8CAF-114218A02CDE}"/>
    <hyperlink ref="D1373" r:id="rId1370" display="https://afinvest.com.br/interno/relatorios/detalhes-de-ativos?id=3059&amp;codativo=MNRVA1" xr:uid="{DBD4A2CB-3F27-4625-A83F-765C9838F8F3}"/>
    <hyperlink ref="D1374" r:id="rId1371" display="https://afinvest.com.br/interno/relatorios/detalhes-de-ativos?id=215&amp;codativo=LIGHB6" xr:uid="{B9CBF752-E1C7-4D97-906F-B74F2B3543BC}"/>
    <hyperlink ref="D1375" r:id="rId1372" display="https://afinvest.com.br/interno/relatorios/detalhes-de-ativos?id=9215&amp;codativo=LIGT11" xr:uid="{31BF972C-1E49-410E-8661-621F23AC9DBC}"/>
    <hyperlink ref="D1376" r:id="rId1373" display="https://afinvest.com.br/interno/relatorios/detalhes-de-ativos?id=1427&amp;codativo=LIGH1B" xr:uid="{00D24921-24CF-4A85-ADE2-DAF52DB0D88A}"/>
    <hyperlink ref="D1377" r:id="rId1374" display="https://afinvest.com.br/interno/relatorios/detalhes-de-ativos?id=1637&amp;codativo=LIGHC6" xr:uid="{741358D6-94B0-4528-AF5B-024BA1140DB4}"/>
    <hyperlink ref="D1378" r:id="rId1375" display="https://afinvest.com.br/interno/relatorios/detalhes-de-ativos?id=9179&amp;codativo=LIGH2B" xr:uid="{24866B6C-AEA8-46D6-B608-B415F4C3E858}"/>
    <hyperlink ref="D1379" r:id="rId1376" display="https://afinvest.com.br/interno/relatorios/detalhes-de-ativos?id=1427&amp;codativo=LIGH1B" xr:uid="{7C9EA214-7E8C-4563-A208-B0A69CE8FFEE}"/>
    <hyperlink ref="D1380" r:id="rId1377" display="https://afinvest.com.br/interno/relatorios/detalhes-de-ativos?id=9215&amp;codativo=LIGT11" xr:uid="{3DDB2BE8-8897-4922-BD2A-946BC603EAFD}"/>
    <hyperlink ref="D1381" r:id="rId1378" display="https://afinvest.com.br/interno/relatorios/detalhes-de-ativos?id=215&amp;codativo=LIGHB6" xr:uid="{AA0F1975-28B5-4128-8140-59716D50B612}"/>
    <hyperlink ref="D1382" r:id="rId1379" display="https://afinvest.com.br/interno/relatorios/detalhes-de-ativos?id=9179&amp;codativo=LIGH2B" xr:uid="{19A1F918-C20E-44E3-B6A3-455B6C1E6510}"/>
    <hyperlink ref="D1383" r:id="rId1380" display="https://afinvest.com.br/interno/relatorios/detalhes-de-ativos?id=1637&amp;codativo=LIGHC6" xr:uid="{BD589F4C-DA0B-4178-A533-74C4F1F2DDF2}"/>
    <hyperlink ref="D1384" r:id="rId1381" display="https://afinvest.com.br/interno/relatorios/detalhes-de-ativos?id=308&amp;codativo=KLBNA2" xr:uid="{D5F45B56-E24F-443A-A52F-E4E093848723}"/>
    <hyperlink ref="D1385" r:id="rId1382" display="https://afinvest.com.br/interno/relatorios/detalhes-de-ativos?id=2829&amp;codativo=ITSA24" xr:uid="{F3CD5227-87C9-4D07-854F-60C6AB19BAEE}"/>
    <hyperlink ref="D1386" r:id="rId1383" display="https://afinvest.com.br/interno/relatorios/detalhes-de-ativos?id=2844&amp;codativo=MATD11" xr:uid="{0227B83E-1F9F-46EC-A17E-28E6EE8D02F4}"/>
    <hyperlink ref="D1387" r:id="rId1384" display="https://afinvest.com.br/interno/relatorios/detalhes-de-ativos?id=5764&amp;codativo=HBSA12" xr:uid="{74CA2F4B-E03D-4EEE-9514-0E8AAB7A0C06}"/>
    <hyperlink ref="D1388" r:id="rId1385" display="https://afinvest.com.br/interno/relatorios/detalhes-de-ativos?id=212&amp;codativo=HAPV21" xr:uid="{6835E2C0-A02E-4084-BBAB-70ED022652FE}"/>
    <hyperlink ref="D1389" r:id="rId1386" display="https://afinvest.com.br/interno/relatorios/detalhes-de-ativos?id=2877&amp;codativo=HAPV22" xr:uid="{15802D1C-0CFA-4031-BCB2-2010EF44EA19}"/>
    <hyperlink ref="D1390" r:id="rId1387" display="https://afinvest.com.br/interno/relatorios/detalhes-de-ativos?id=9683&amp;codativo=CGBP14" xr:uid="{B0614378-832D-4D35-AF28-CD73C4CB0FC3}"/>
    <hyperlink ref="D1391" r:id="rId1388" display="https://afinvest.com.br/interno/relatorios/detalhes-de-ativos?id=9683&amp;codativo=CGBP14" xr:uid="{AD5CE5B8-33AD-472B-8CDA-850B764EC0D5}"/>
    <hyperlink ref="D1392" r:id="rId1389" display="https://afinvest.com.br/interno/relatorios/detalhes-de-ativos?id=9151&amp;codativo=AEGE17" xr:uid="{A6C75AC2-4D01-49B5-B09C-C86A83D4A9B6}"/>
    <hyperlink ref="D1393" r:id="rId1390" display="https://afinvest.com.br/interno/relatorios/detalhes-de-ativos?id=7270&amp;codativo=CGOS14" xr:uid="{D35AF6B7-ABCE-4248-BC4B-59DC9CBDBB18}"/>
    <hyperlink ref="D1394" r:id="rId1391" display="https://afinvest.com.br/interno/relatorios/detalhes-de-ativos?id=8876&amp;codativo=CGOS18" xr:uid="{907330DC-8E6D-43A0-A55D-F76645395178}"/>
    <hyperlink ref="D1395" r:id="rId1392" display="https://afinvest.com.br/interno/relatorios/detalhes-de-ativos?id=9611&amp;codativo=CTNSA2" xr:uid="{317000BF-A68A-486A-A7FE-E1932C2494C6}"/>
    <hyperlink ref="D1396" r:id="rId1393" display="https://afinvest.com.br/interno/relatorios/detalhes-de-ativos?id=9611&amp;codativo=CTNSA2" xr:uid="{20F34984-341A-442F-9596-686A37C9DD01}"/>
    <hyperlink ref="D1397" r:id="rId1394" display="https://afinvest.com.br/interno/relatorios/detalhes-de-ativos?id=2839&amp;codativo=ENGIC5" xr:uid="{09D6AD85-A34B-4AE5-B75E-DF88DE21EE12}"/>
    <hyperlink ref="D1398" r:id="rId1395" display="https://afinvest.com.br/interno/relatorios/detalhes-de-ativos?id=7268&amp;codativo=ERDVB3" xr:uid="{4CCD74B5-2F2A-42C9-8DAA-886339799F09}"/>
    <hyperlink ref="D1399" r:id="rId1396" display="https://afinvest.com.br/interno/relatorios/detalhes-de-ativos?id=1596&amp;codativo=DASAA4" xr:uid="{A233F047-E9D9-4BA9-BD47-1C2D7B4C1C37}"/>
    <hyperlink ref="D1400" r:id="rId1397" display="https://afinvest.com.br/interno/relatorios/detalhes-de-ativos?id=1596&amp;codativo=DASAA4" xr:uid="{08448549-5757-46EF-842E-011AADAC687D}"/>
    <hyperlink ref="D1401" r:id="rId1398" display="https://afinvest.com.br/interno/relatorios/detalhes-de-ativos?id=8432&amp;codativo=CSANB0" xr:uid="{7F470120-E7E9-4E77-BFB2-422300A777D7}"/>
    <hyperlink ref="D1402" r:id="rId1399" display="https://afinvest.com.br/interno/relatorios/detalhes-de-ativos?id=8431&amp;codativo=CSANA0" xr:uid="{0C542317-79B1-422C-92B6-F58ABE0F438F}"/>
    <hyperlink ref="D1403" r:id="rId1400" display="https://afinvest.com.br/interno/relatorios/detalhes-de-ativos?id=7543&amp;codativo=CRNP11" xr:uid="{D923742F-4B49-494D-807C-C3FB62C382AF}"/>
    <hyperlink ref="D1404" r:id="rId1401" display="https://afinvest.com.br/interno/relatorios/detalhes-de-ativos?id=7543&amp;codativo=CRNP11" xr:uid="{A1FC8938-D0FF-4209-8AFD-DB6E53B8B818}"/>
    <hyperlink ref="D1405" r:id="rId1402" display="https://afinvest.com.br/interno/relatorios/detalhes-de-ativos?id=7260&amp;codativo=PASS12" xr:uid="{77A27999-18B2-4275-843E-69604CC69972}"/>
    <hyperlink ref="D1406" r:id="rId1403" display="https://afinvest.com.br/interno/relatorios/detalhes-de-ativos?id=5729&amp;codativo=CSNAA2" xr:uid="{CD86ED48-D52B-40E7-BF47-FE6A2A0EC7C8}"/>
    <hyperlink ref="D1407" r:id="rId1404" display="https://afinvest.com.br/interno/relatorios/detalhes-de-ativos?id=3460&amp;codativo=VTII12" xr:uid="{58EA8266-6997-4850-AD3D-43691C55FB5B}"/>
    <hyperlink ref="D1408" r:id="rId1405" display="https://afinvest.com.br/interno/relatorios/detalhes-de-ativos?id=3508&amp;codativo=CRCG12" xr:uid="{88468378-61F2-45E1-BD83-2E79B10D7485}"/>
    <hyperlink ref="D1409" r:id="rId1406" display="https://afinvest.com.br/interno/relatorios/detalhes-de-ativos?id=8005&amp;codativo=CHSF12" xr:uid="{69C4E6E4-8C86-489D-9F87-B1DBDCF16B99}"/>
    <hyperlink ref="D1410" r:id="rId1407" display="https://afinvest.com.br/interno/relatorios/detalhes-de-ativos?id=8444&amp;codativo=CAEC22" xr:uid="{51B65864-F37A-4420-8A46-E13D2C62F207}"/>
    <hyperlink ref="D1411" r:id="rId1408" display="https://afinvest.com.br/interno/relatorios/detalhes-de-ativos?id=2779&amp;codativo=CBRDA8" xr:uid="{CB300B05-57BC-4A77-A188-6476E2D71A1F}"/>
    <hyperlink ref="D1412" r:id="rId1409" display="https://afinvest.com.br/interno/relatorios/detalhes-de-ativos?id=2779&amp;codativo=CBRDA8" xr:uid="{577B8653-3BD5-4FBB-9F65-A63E37750DFC}"/>
    <hyperlink ref="D1413" r:id="rId1410" display="https://afinvest.com.br/interno/relatorios/detalhes-de-ativos?id=2780&amp;codativo=CBRDB8" xr:uid="{E8F8EC0D-56B1-49A8-A416-20BA600E06C8}"/>
    <hyperlink ref="D1414" r:id="rId1411" display="https://afinvest.com.br/interno/relatorios/detalhes-de-ativos?id=5722&amp;codativo=AALR13" xr:uid="{25FFADD6-7084-43BF-9D5C-5FCBEC803F39}"/>
    <hyperlink ref="D1415" r:id="rId1412" display="https://afinvest.com.br/interno/relatorios/detalhes-de-ativos?id=3194&amp;codativo=BRKPA0" xr:uid="{ABA52BA4-4E81-4549-98CF-F77D6A630758}"/>
    <hyperlink ref="D1416" r:id="rId1413" display="https://afinvest.com.br/interno/relatorios/detalhes-de-ativos?id=6410&amp;codativo=BRFS31" xr:uid="{48F13BBA-5004-4913-800B-1260BF4B693A}"/>
    <hyperlink ref="D1417" r:id="rId1414" display="https://afinvest.com.br/interno/relatorios/detalhes-de-ativos?id=6410&amp;codativo=BRFS31" xr:uid="{72E4CBEB-01C6-4E47-9F5F-F44CDDB60C9E}"/>
    <hyperlink ref="D1418" r:id="rId1415" display="https://afinvest.com.br/interno/relatorios/detalhes-de-ativos?id=3357&amp;codativo=BRKMA6" xr:uid="{C1A82DE4-B544-483E-AB79-CF7D06F874B6}"/>
    <hyperlink ref="D1419" r:id="rId1416" display="https://afinvest.com.br/interno/relatorios/detalhes-de-ativos?id=8804&amp;codativo=AMERF2" xr:uid="{F17283C7-BE87-4B11-BDC6-639DAE11DF5C}"/>
    <hyperlink ref="D1420" r:id="rId1417" display="https://afinvest.com.br/interno/relatorios/detalhes-de-ativos?id=315&amp;codativo=TIET19" xr:uid="{E8544362-38AB-4BFF-8B95-5F9E1923FBF3}"/>
    <hyperlink ref="D1421" r:id="rId1418" display="https://afinvest.com.br/interno/relatorios/detalhes-de-ativos?id=2693&amp;codativo=AERI12" xr:uid="{F3931D09-6FA0-4B4E-9F73-1967C2CD1869}"/>
    <hyperlink ref="D1422" r:id="rId1419" display="https://afinvest.com.br/interno/relatorios/detalhes-de-ativos?id=2808&amp;codativo=AEGP19" xr:uid="{F83C78FB-992F-4119-A5E3-1CDFC5A3F97C}"/>
    <hyperlink ref="D1423" r:id="rId1420" display="https://afinvest.com.br/interno/relatorios/detalhes-de-ativos?id=7681&amp;codativo=RRRP14" xr:uid="{542318EE-C974-471F-BB5C-FFDED45CFBF0}"/>
    <hyperlink ref="D1424" r:id="rId1421" display="https://afinvest.com.br/interno/relatorios/detalhes-de-ativos?id=2795&amp;codativo=CRI%20Bem%20Brasil" xr:uid="{AE33CAAD-8585-4369-91CB-148B59A45B7A}"/>
    <hyperlink ref="D1425" r:id="rId1422" display="https://afinvest.com.br/interno/relatorios/detalhes-de-ativos?id=2795&amp;codativo=CRI%20Bem%20Brasil" xr:uid="{B95BEAD2-E8A5-401E-B410-480DF47DACE5}"/>
    <hyperlink ref="D1426" r:id="rId1423" display="https://afinvest.com.br/interno/relatorios/detalhes-de-ativos?id=7897&amp;codativo=CRI%20PERNAMBUCO%2035%C2%AA%20(23J1753853)" xr:uid="{7478ACB3-2C8C-4C82-9768-C9A651D0658C}"/>
    <hyperlink ref="D1427" r:id="rId1424" display="https://afinvest.com.br/interno/relatorios/detalhes-de-ativos?id=9081&amp;codativo=CRI%20Vic%20Engenharia%201%C2%AA%20Emiss%C3%A3o" xr:uid="{81AC7B8E-A145-47B0-AD0F-71086CBEC6FD}"/>
    <hyperlink ref="D1428" r:id="rId1425" display="https://afinvest.com.br/interno/relatorios/detalhes-de-ativos?id=7897&amp;codativo=CRI%20PERNAMBUCO%2035%C2%AA%20(23J1753853)" xr:uid="{5CCECCCB-BF53-458A-8AF4-DADCC23E7FF9}"/>
    <hyperlink ref="D1429" r:id="rId1426" display="https://afinvest.com.br/interno/relatorios/detalhes-de-ativos?id=5671&amp;codativo=CRI%20Vic%20Engenharia%202%C2%AA%20Emiss%C3%A3o" xr:uid="{EC92A0CC-68BC-4381-BAE6-36204AF09611}"/>
    <hyperlink ref="D1430" r:id="rId1427" display="https://afinvest.com.br/interno/relatorios/detalhes-de-ativos?id=1458&amp;codativo=CRA%20Ferroeste%201%C2%AA%20S%C3%A9rie" xr:uid="{94131974-907A-4CE5-91BD-D49A68FE16B8}"/>
    <hyperlink ref="D1431" r:id="rId1428" display="https://afinvest.com.br/interno/relatorios/detalhes-de-ativos?id=1459&amp;codativo=CRA%20Ferroeste%202%C2%AA%20S%C3%A9rie" xr:uid="{57640C33-9B40-428F-9F04-2203FFB633E1}"/>
    <hyperlink ref="D1432" r:id="rId1429" display="https://afinvest.com.br/interno/relatorios/detalhes-de-ativos?id=1459&amp;codativo=CRA%20Ferroeste%202%C2%AA%20S%C3%A9rie" xr:uid="{7299CFB5-2947-4307-82D3-01D60F5456FE}"/>
    <hyperlink ref="D1433" r:id="rId1430" display="https://afinvest.com.br/interno/relatorios/detalhes-de-ativos?id=1458&amp;codativo=CRA%20Ferroeste%201%C2%AA%20S%C3%A9rie" xr:uid="{94DEDD4A-2724-4A78-81CE-1C7CFD8541A9}"/>
    <hyperlink ref="D1434" r:id="rId1431" display="https://afinvest.com.br/interno/relatorios/detalhes-de-ativos?id=9357&amp;codativo=CDB1256KW67" xr:uid="{AAAE84FF-5868-4C07-84D9-F9C95CECA0A8}"/>
    <hyperlink ref="D1435" r:id="rId1432" display="https://afinvest.com.br/interno/relatorios/detalhes-de-ativos?id=6827&amp;codativo=CDB323EWULR" xr:uid="{29DA00B0-72C3-4209-86A9-8127BC9D936B}"/>
    <hyperlink ref="D1436" r:id="rId1433" display="https://afinvest.com.br/interno/relatorios/detalhes-de-ativos?id=6827&amp;codativo=CDB323EWULR" xr:uid="{3C0E7883-F81B-4A59-AE16-AB78C0E4D91E}"/>
    <hyperlink ref="D1437" r:id="rId1434" display="https://afinvest.com.br/interno/relatorios/detalhes-de-ativos?id=8710&amp;codativo=CDB824AAYU7" xr:uid="{1802586A-5EFC-429C-BE94-0B5CBD491467}"/>
    <hyperlink ref="D1438" r:id="rId1435" display="https://afinvest.com.br/interno/relatorios/detalhes-de-ativos?id=8710&amp;codativo=CDB824AAYUB" xr:uid="{B1AC8BA0-F360-4415-8990-B63CD3EAF0A4}"/>
    <hyperlink ref="D1439" r:id="rId1436" display="https://afinvest.com.br/interno/relatorios/detalhes-de-ativos?id=8852&amp;codativo=CDB924AJYNQ" xr:uid="{10D9405A-46C2-4B3F-A7BC-3BE4215268DB}"/>
    <hyperlink ref="D1440" r:id="rId1437" display="https://afinvest.com.br/interno/relatorios/detalhes-de-ativos?id=9175&amp;codativo=CDBC241I1TF" xr:uid="{01D48283-360A-420A-9277-D682F7693061}"/>
    <hyperlink ref="D1441" r:id="rId1438" display="https://afinvest.com.br/interno/relatorios/detalhes-de-ativos?id=9175&amp;codativo=CDBC241I1TH" xr:uid="{5441E12F-BF87-4DC2-9500-F844E3617059}"/>
    <hyperlink ref="D1442" r:id="rId1439" display="https://afinvest.com.br/interno/relatorios/detalhes-de-ativos?id=8852&amp;codativo=CDB924AJYNS" xr:uid="{89ADF329-9918-41D8-9A8A-59DE387B2AE7}"/>
    <hyperlink ref="D1443" r:id="rId1440" display="https://afinvest.com.br/interno/relatorios/detalhes-de-ativos?id=8577&amp;codativo=CDB724BH6RG" xr:uid="{8DF84EDD-4EF7-4619-B08B-363BDFFD9DD8}"/>
    <hyperlink ref="D1444" r:id="rId1441" display="https://afinvest.com.br/interno/relatorios/detalhes-de-ativos?id=8577&amp;codativo=CDB724BH6RG" xr:uid="{5FBBC6AF-4FCA-4340-9859-8513F0ABBC92}"/>
    <hyperlink ref="D1445" r:id="rId1442" display="https://afinvest.com.br/interno/relatorios/detalhes-de-ativos?id=1249&amp;codativo=CAIXA" xr:uid="{6296F808-B948-4DF6-A27E-DCAF6C07CACE}"/>
    <hyperlink ref="D1446" r:id="rId1443" display="https://afinvest.com.br/interno/relatorios/detalhes-de-ativos?id=1249&amp;codativo=CAIXA" xr:uid="{427D9E6C-41EC-4A86-9170-C928ACB70F9F}"/>
    <hyperlink ref="D1447" r:id="rId1444" display="https://afinvest.com.br/interno/relatorios/detalhes-de-ativos?id=1473&amp;codativo=AMER3" xr:uid="{983E7A6A-A9BF-42B7-8E78-831E5F7E26C7}"/>
    <hyperlink ref="D1448" r:id="rId1445" display="https://afinvest.com.br/interno/relatorios/detalhes-de-ativos?id=2769&amp;codativo=GOLD11" xr:uid="{CFFBAC8A-D74B-42C8-BA18-AE82D8945714}"/>
    <hyperlink ref="D1449" r:id="rId1446" display="https://afinvest.com.br/interno/relatorios/detalhes-de-ativos?id=2769&amp;codativo=GOLD11" xr:uid="{D67FF318-F9A2-40DC-943B-81205F52BABD}"/>
    <hyperlink ref="D1450" r:id="rId1447" display="https://afinvest.com.br/interno/relatorios/detalhes-de-ativos?id=8523&amp;codativo=AMER11" xr:uid="{AB982C2A-E3A9-4FFA-A0AA-5DF1F0059BF8}"/>
  </hyperlinks>
  <pageMargins left="0.511811024" right="0.511811024" top="0.78740157499999996" bottom="0.78740157499999996" header="0.31496062000000002" footer="0.31496062000000002"/>
  <pageSetup paperSize="9" orientation="portrait" r:id="rId144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513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485</v>
      </c>
      <c r="B1" s="255" t="s">
        <v>32</v>
      </c>
      <c r="C1" s="255" t="s">
        <v>1</v>
      </c>
      <c r="D1" s="255" t="s">
        <v>327</v>
      </c>
      <c r="E1" s="255" t="s">
        <v>380</v>
      </c>
      <c r="F1" s="255" t="s">
        <v>381</v>
      </c>
      <c r="G1" s="255" t="s">
        <v>382</v>
      </c>
      <c r="H1" s="255" t="s">
        <v>328</v>
      </c>
      <c r="I1" s="255" t="s">
        <v>383</v>
      </c>
      <c r="J1" s="255" t="s">
        <v>49</v>
      </c>
    </row>
    <row r="2" spans="1:10" x14ac:dyDescent="0.25">
      <c r="A2" t="s">
        <v>99</v>
      </c>
      <c r="B2" t="s">
        <v>140</v>
      </c>
      <c r="C2" t="s">
        <v>245</v>
      </c>
      <c r="D2" t="s">
        <v>288</v>
      </c>
      <c r="E2" t="s">
        <v>343</v>
      </c>
      <c r="F2">
        <v>250</v>
      </c>
      <c r="G2">
        <v>3855.7364680851001</v>
      </c>
      <c r="H2">
        <v>854809.5</v>
      </c>
      <c r="I2" t="s">
        <v>1292</v>
      </c>
      <c r="J2">
        <v>6.9685644248017997</v>
      </c>
    </row>
    <row r="3" spans="1:10" x14ac:dyDescent="0.25">
      <c r="A3" t="s">
        <v>99</v>
      </c>
      <c r="B3" t="s">
        <v>140</v>
      </c>
      <c r="C3" t="s">
        <v>245</v>
      </c>
      <c r="D3" t="s">
        <v>288</v>
      </c>
      <c r="E3" t="s">
        <v>686</v>
      </c>
      <c r="F3">
        <v>-15</v>
      </c>
      <c r="G3">
        <v>3855.7364680851001</v>
      </c>
      <c r="H3">
        <v>51288.57</v>
      </c>
      <c r="I3" t="s">
        <v>1292</v>
      </c>
      <c r="J3">
        <v>0.41811386548811003</v>
      </c>
    </row>
    <row r="4" spans="1:10" x14ac:dyDescent="0.25">
      <c r="A4" t="s">
        <v>99</v>
      </c>
      <c r="B4" t="s">
        <v>140</v>
      </c>
      <c r="C4" t="s">
        <v>245</v>
      </c>
      <c r="D4" t="s">
        <v>246</v>
      </c>
      <c r="E4" t="s">
        <v>687</v>
      </c>
      <c r="F4">
        <v>8</v>
      </c>
      <c r="G4">
        <v>16375.36125</v>
      </c>
      <c r="H4">
        <v>131002.89</v>
      </c>
      <c r="I4" t="s">
        <v>1292</v>
      </c>
      <c r="J4">
        <v>1.0679596785017</v>
      </c>
    </row>
    <row r="5" spans="1:10" x14ac:dyDescent="0.25">
      <c r="A5" t="s">
        <v>99</v>
      </c>
      <c r="B5" t="s">
        <v>140</v>
      </c>
      <c r="C5" t="s">
        <v>245</v>
      </c>
      <c r="D5" t="s">
        <v>269</v>
      </c>
      <c r="E5" t="s">
        <v>687</v>
      </c>
      <c r="F5">
        <v>2</v>
      </c>
      <c r="G5">
        <v>16405.12</v>
      </c>
      <c r="H5">
        <v>32810.239999999998</v>
      </c>
      <c r="I5" t="s">
        <v>1292</v>
      </c>
      <c r="J5">
        <v>0.26747511724333001</v>
      </c>
    </row>
    <row r="6" spans="1:10" x14ac:dyDescent="0.25">
      <c r="A6" t="s">
        <v>99</v>
      </c>
      <c r="B6" t="s">
        <v>140</v>
      </c>
      <c r="C6" t="s">
        <v>245</v>
      </c>
      <c r="D6" t="s">
        <v>278</v>
      </c>
      <c r="E6" t="s">
        <v>687</v>
      </c>
      <c r="F6">
        <v>2</v>
      </c>
      <c r="G6">
        <v>16392.080000000002</v>
      </c>
      <c r="H6">
        <v>32784.160000000003</v>
      </c>
      <c r="I6" t="s">
        <v>1292</v>
      </c>
      <c r="J6">
        <v>0.26726250828168002</v>
      </c>
    </row>
    <row r="7" spans="1:10" x14ac:dyDescent="0.25">
      <c r="A7" t="s">
        <v>99</v>
      </c>
      <c r="B7" t="s">
        <v>140</v>
      </c>
      <c r="C7" t="s">
        <v>453</v>
      </c>
      <c r="D7" t="s">
        <v>187</v>
      </c>
      <c r="E7" t="s">
        <v>687</v>
      </c>
      <c r="F7">
        <v>3</v>
      </c>
      <c r="G7">
        <v>16405.366666667</v>
      </c>
      <c r="H7">
        <v>49216.1</v>
      </c>
      <c r="I7" t="s">
        <v>1292</v>
      </c>
      <c r="J7">
        <v>1.1632402339739001</v>
      </c>
    </row>
    <row r="8" spans="1:10" x14ac:dyDescent="0.25">
      <c r="A8" t="s">
        <v>99</v>
      </c>
      <c r="B8" t="s">
        <v>140</v>
      </c>
      <c r="C8" t="s">
        <v>885</v>
      </c>
      <c r="D8" t="s">
        <v>988</v>
      </c>
      <c r="E8" t="s">
        <v>688</v>
      </c>
      <c r="F8">
        <v>119</v>
      </c>
      <c r="G8">
        <v>16359.530924369999</v>
      </c>
      <c r="H8">
        <v>1946784.18</v>
      </c>
      <c r="I8" t="s">
        <v>1292</v>
      </c>
      <c r="J8">
        <v>1.9747647398879</v>
      </c>
    </row>
    <row r="9" spans="1:10" x14ac:dyDescent="0.25">
      <c r="A9" t="s">
        <v>99</v>
      </c>
      <c r="B9" t="s">
        <v>140</v>
      </c>
      <c r="C9" t="s">
        <v>885</v>
      </c>
      <c r="D9" t="s">
        <v>1154</v>
      </c>
      <c r="E9" t="s">
        <v>688</v>
      </c>
      <c r="F9">
        <v>88</v>
      </c>
      <c r="G9">
        <v>16339.615113636</v>
      </c>
      <c r="H9">
        <v>1437886.13</v>
      </c>
      <c r="I9" t="s">
        <v>1292</v>
      </c>
      <c r="J9">
        <v>1.4585524469886999</v>
      </c>
    </row>
    <row r="10" spans="1:10" x14ac:dyDescent="0.25">
      <c r="A10" t="s">
        <v>99</v>
      </c>
      <c r="B10" t="s">
        <v>140</v>
      </c>
      <c r="C10" t="s">
        <v>885</v>
      </c>
      <c r="D10" t="s">
        <v>987</v>
      </c>
      <c r="E10" t="s">
        <v>687</v>
      </c>
      <c r="F10">
        <v>62</v>
      </c>
      <c r="G10">
        <v>16325.162258065</v>
      </c>
      <c r="H10">
        <v>922851.81941175996</v>
      </c>
      <c r="I10" t="s">
        <v>1292</v>
      </c>
      <c r="J10">
        <v>0.93611569882169998</v>
      </c>
    </row>
    <row r="11" spans="1:10" x14ac:dyDescent="0.25">
      <c r="A11" t="s">
        <v>99</v>
      </c>
      <c r="B11" t="s">
        <v>140</v>
      </c>
      <c r="C11" t="s">
        <v>885</v>
      </c>
      <c r="D11" t="s">
        <v>987</v>
      </c>
      <c r="E11" t="s">
        <v>689</v>
      </c>
      <c r="F11">
        <v>-6</v>
      </c>
      <c r="G11">
        <v>16325.162258065</v>
      </c>
      <c r="H11">
        <v>89308.240588234999</v>
      </c>
      <c r="I11" t="s">
        <v>1292</v>
      </c>
      <c r="J11">
        <v>9.0591841821454994E-2</v>
      </c>
    </row>
    <row r="12" spans="1:10" x14ac:dyDescent="0.25">
      <c r="A12" t="s">
        <v>99</v>
      </c>
      <c r="B12" t="s">
        <v>140</v>
      </c>
      <c r="C12" t="s">
        <v>920</v>
      </c>
      <c r="D12" t="s">
        <v>1121</v>
      </c>
      <c r="E12" t="s">
        <v>687</v>
      </c>
      <c r="F12">
        <v>275</v>
      </c>
      <c r="G12">
        <v>16305.755127273</v>
      </c>
      <c r="H12">
        <v>4484082.66</v>
      </c>
      <c r="I12" t="s">
        <v>1292</v>
      </c>
      <c r="J12">
        <v>3.6520528978023998</v>
      </c>
    </row>
    <row r="13" spans="1:10" x14ac:dyDescent="0.25">
      <c r="A13" t="s">
        <v>99</v>
      </c>
      <c r="B13" t="s">
        <v>140</v>
      </c>
      <c r="C13" t="s">
        <v>920</v>
      </c>
      <c r="D13" t="s">
        <v>987</v>
      </c>
      <c r="E13" t="s">
        <v>687</v>
      </c>
      <c r="F13">
        <v>30</v>
      </c>
      <c r="G13">
        <v>16325.162222221999</v>
      </c>
      <c r="H13">
        <v>489754.86666667002</v>
      </c>
      <c r="I13" t="s">
        <v>1292</v>
      </c>
      <c r="J13">
        <v>0.39887995285591998</v>
      </c>
    </row>
    <row r="14" spans="1:10" x14ac:dyDescent="0.25">
      <c r="A14" t="s">
        <v>99</v>
      </c>
      <c r="B14" t="s">
        <v>140</v>
      </c>
      <c r="C14" t="s">
        <v>920</v>
      </c>
      <c r="D14" t="s">
        <v>987</v>
      </c>
      <c r="E14" t="s">
        <v>688</v>
      </c>
      <c r="F14">
        <v>6</v>
      </c>
      <c r="G14">
        <v>16325.162222221999</v>
      </c>
      <c r="H14">
        <v>97950.973333332993</v>
      </c>
      <c r="I14" t="s">
        <v>1292</v>
      </c>
      <c r="J14">
        <v>7.9775990571182995E-2</v>
      </c>
    </row>
    <row r="15" spans="1:10" x14ac:dyDescent="0.25">
      <c r="A15" t="s">
        <v>99</v>
      </c>
      <c r="B15" t="s">
        <v>140</v>
      </c>
      <c r="C15" t="s">
        <v>900</v>
      </c>
      <c r="D15" t="s">
        <v>278</v>
      </c>
      <c r="E15" t="s">
        <v>688</v>
      </c>
      <c r="F15">
        <v>2185</v>
      </c>
      <c r="G15">
        <v>16392.078512585998</v>
      </c>
      <c r="H15">
        <v>35816691.549999997</v>
      </c>
      <c r="I15" t="s">
        <v>1292</v>
      </c>
      <c r="J15">
        <v>29.848121316411</v>
      </c>
    </row>
    <row r="16" spans="1:10" x14ac:dyDescent="0.25">
      <c r="A16" t="s">
        <v>99</v>
      </c>
      <c r="B16" t="s">
        <v>140</v>
      </c>
      <c r="C16" t="s">
        <v>900</v>
      </c>
      <c r="D16" t="s">
        <v>247</v>
      </c>
      <c r="E16" t="s">
        <v>688</v>
      </c>
      <c r="F16">
        <v>1354</v>
      </c>
      <c r="G16">
        <v>16405.202570162</v>
      </c>
      <c r="H16">
        <v>22212644.280000001</v>
      </c>
      <c r="I16" t="s">
        <v>1292</v>
      </c>
      <c r="J16">
        <v>18.511081636397002</v>
      </c>
    </row>
    <row r="17" spans="1:10" x14ac:dyDescent="0.25">
      <c r="A17" t="s">
        <v>99</v>
      </c>
      <c r="B17" t="s">
        <v>140</v>
      </c>
      <c r="C17" t="s">
        <v>900</v>
      </c>
      <c r="D17" t="s">
        <v>187</v>
      </c>
      <c r="E17" t="s">
        <v>688</v>
      </c>
      <c r="F17">
        <v>1293</v>
      </c>
      <c r="G17">
        <v>16405.366620263001</v>
      </c>
      <c r="H17">
        <v>21212139.039999999</v>
      </c>
      <c r="I17" t="s">
        <v>1292</v>
      </c>
      <c r="J17">
        <v>17.677302733632999</v>
      </c>
    </row>
    <row r="18" spans="1:10" x14ac:dyDescent="0.25">
      <c r="A18" t="s">
        <v>99</v>
      </c>
      <c r="B18" t="s">
        <v>140</v>
      </c>
      <c r="C18" t="s">
        <v>900</v>
      </c>
      <c r="D18" t="s">
        <v>988</v>
      </c>
      <c r="E18" t="s">
        <v>688</v>
      </c>
      <c r="F18">
        <v>980</v>
      </c>
      <c r="G18">
        <v>16359.530887755</v>
      </c>
      <c r="H18">
        <v>16032340.27</v>
      </c>
      <c r="I18" t="s">
        <v>1292</v>
      </c>
      <c r="J18">
        <v>13.360676730761</v>
      </c>
    </row>
    <row r="19" spans="1:10" x14ac:dyDescent="0.25">
      <c r="A19" t="s">
        <v>99</v>
      </c>
      <c r="B19" t="s">
        <v>140</v>
      </c>
      <c r="C19" t="s">
        <v>900</v>
      </c>
      <c r="D19" t="s">
        <v>291</v>
      </c>
      <c r="E19" t="s">
        <v>688</v>
      </c>
      <c r="F19">
        <v>824</v>
      </c>
      <c r="G19">
        <v>16385.303228155</v>
      </c>
      <c r="H19">
        <v>13501489.859999999</v>
      </c>
      <c r="I19" t="s">
        <v>1292</v>
      </c>
      <c r="J19">
        <v>11.251572656592</v>
      </c>
    </row>
    <row r="20" spans="1:10" x14ac:dyDescent="0.25">
      <c r="A20" t="s">
        <v>99</v>
      </c>
      <c r="B20" t="s">
        <v>140</v>
      </c>
      <c r="C20" t="s">
        <v>900</v>
      </c>
      <c r="D20" t="s">
        <v>269</v>
      </c>
      <c r="E20" t="s">
        <v>688</v>
      </c>
      <c r="F20">
        <v>31</v>
      </c>
      <c r="G20">
        <v>16405.120645161001</v>
      </c>
      <c r="H20">
        <v>508558.74</v>
      </c>
      <c r="I20" t="s">
        <v>1292</v>
      </c>
      <c r="J20">
        <v>0.42381142174593001</v>
      </c>
    </row>
    <row r="21" spans="1:10" x14ac:dyDescent="0.25">
      <c r="A21" t="s">
        <v>99</v>
      </c>
      <c r="B21" t="s">
        <v>140</v>
      </c>
      <c r="C21" t="s">
        <v>998</v>
      </c>
      <c r="D21" t="s">
        <v>278</v>
      </c>
      <c r="E21" t="s">
        <v>687</v>
      </c>
      <c r="F21">
        <v>62</v>
      </c>
      <c r="G21">
        <v>16392.078536584999</v>
      </c>
      <c r="H21">
        <v>1016308.8692683</v>
      </c>
      <c r="I21" t="s">
        <v>1292</v>
      </c>
      <c r="J21">
        <v>2.1321022709842001</v>
      </c>
    </row>
    <row r="22" spans="1:10" x14ac:dyDescent="0.25">
      <c r="A22" t="s">
        <v>99</v>
      </c>
      <c r="B22" t="s">
        <v>140</v>
      </c>
      <c r="C22" t="s">
        <v>998</v>
      </c>
      <c r="D22" t="s">
        <v>278</v>
      </c>
      <c r="E22" t="s">
        <v>688</v>
      </c>
      <c r="F22">
        <v>20</v>
      </c>
      <c r="G22">
        <v>16392.078536584999</v>
      </c>
      <c r="H22">
        <v>327841.57073171</v>
      </c>
      <c r="I22" t="s">
        <v>1292</v>
      </c>
      <c r="J22">
        <v>0.68777492612394997</v>
      </c>
    </row>
    <row r="23" spans="1:10" x14ac:dyDescent="0.25">
      <c r="A23" t="s">
        <v>99</v>
      </c>
      <c r="B23" t="s">
        <v>140</v>
      </c>
      <c r="C23" t="s">
        <v>998</v>
      </c>
      <c r="D23" t="s">
        <v>987</v>
      </c>
      <c r="E23" t="s">
        <v>687</v>
      </c>
      <c r="F23">
        <v>32</v>
      </c>
      <c r="G23">
        <v>16325.1621875</v>
      </c>
      <c r="H23">
        <v>522405.19</v>
      </c>
      <c r="I23" t="s">
        <v>1292</v>
      </c>
      <c r="J23">
        <v>1.095947625425</v>
      </c>
    </row>
    <row r="24" spans="1:10" x14ac:dyDescent="0.25">
      <c r="A24" t="s">
        <v>99</v>
      </c>
      <c r="B24" t="s">
        <v>140</v>
      </c>
      <c r="C24" t="s">
        <v>100</v>
      </c>
      <c r="D24" t="s">
        <v>1121</v>
      </c>
      <c r="E24" t="s">
        <v>687</v>
      </c>
      <c r="F24">
        <v>1250</v>
      </c>
      <c r="G24">
        <v>16305.75512</v>
      </c>
      <c r="H24">
        <v>20382193.899999999</v>
      </c>
      <c r="I24" t="s">
        <v>1292</v>
      </c>
      <c r="J24">
        <v>4.0543501531380004</v>
      </c>
    </row>
    <row r="25" spans="1:10" x14ac:dyDescent="0.25">
      <c r="A25" t="s">
        <v>99</v>
      </c>
      <c r="B25" t="s">
        <v>140</v>
      </c>
      <c r="C25" t="s">
        <v>100</v>
      </c>
      <c r="D25" t="s">
        <v>187</v>
      </c>
      <c r="E25" t="s">
        <v>687</v>
      </c>
      <c r="F25">
        <v>655</v>
      </c>
      <c r="G25">
        <v>16405.366645963</v>
      </c>
      <c r="H25">
        <v>5282528.0599999996</v>
      </c>
      <c r="I25" t="s">
        <v>1292</v>
      </c>
      <c r="J25">
        <v>1.0507808214412</v>
      </c>
    </row>
    <row r="26" spans="1:10" x14ac:dyDescent="0.25">
      <c r="A26" t="s">
        <v>99</v>
      </c>
      <c r="B26" t="s">
        <v>140</v>
      </c>
      <c r="C26" t="s">
        <v>108</v>
      </c>
      <c r="D26" t="s">
        <v>247</v>
      </c>
      <c r="E26" t="s">
        <v>687</v>
      </c>
      <c r="F26">
        <v>119</v>
      </c>
      <c r="G26">
        <v>16405.202605041999</v>
      </c>
      <c r="H26">
        <v>1952219.11</v>
      </c>
      <c r="I26" t="s">
        <v>1292</v>
      </c>
      <c r="J26">
        <v>0.70520501743868003</v>
      </c>
    </row>
    <row r="27" spans="1:10" x14ac:dyDescent="0.25">
      <c r="A27" t="s">
        <v>99</v>
      </c>
      <c r="B27" t="s">
        <v>140</v>
      </c>
      <c r="C27" t="s">
        <v>101</v>
      </c>
      <c r="D27" t="s">
        <v>187</v>
      </c>
      <c r="E27" t="s">
        <v>687</v>
      </c>
      <c r="F27">
        <v>226</v>
      </c>
      <c r="G27">
        <v>16405.366598985001</v>
      </c>
      <c r="H27">
        <v>3231857.22</v>
      </c>
      <c r="I27" t="s">
        <v>1292</v>
      </c>
      <c r="J27">
        <v>11.010647077914999</v>
      </c>
    </row>
    <row r="28" spans="1:10" x14ac:dyDescent="0.25">
      <c r="A28" t="s">
        <v>99</v>
      </c>
      <c r="B28" t="s">
        <v>140</v>
      </c>
      <c r="C28" t="s">
        <v>350</v>
      </c>
      <c r="D28" t="s">
        <v>269</v>
      </c>
      <c r="E28" t="s">
        <v>687</v>
      </c>
      <c r="F28">
        <v>225</v>
      </c>
      <c r="G28">
        <v>16405.120533333</v>
      </c>
      <c r="H28">
        <v>3691152.12</v>
      </c>
      <c r="I28" t="s">
        <v>1292</v>
      </c>
      <c r="J28">
        <v>1.4735675758103</v>
      </c>
    </row>
    <row r="29" spans="1:10" x14ac:dyDescent="0.25">
      <c r="A29" t="s">
        <v>99</v>
      </c>
      <c r="B29" t="s">
        <v>140</v>
      </c>
      <c r="C29" t="s">
        <v>350</v>
      </c>
      <c r="D29" t="s">
        <v>187</v>
      </c>
      <c r="E29" t="s">
        <v>687</v>
      </c>
      <c r="F29">
        <v>90</v>
      </c>
      <c r="G29">
        <v>16405.366666667</v>
      </c>
      <c r="H29">
        <v>1476483</v>
      </c>
      <c r="I29" t="s">
        <v>1292</v>
      </c>
      <c r="J29">
        <v>0.58943587376050999</v>
      </c>
    </row>
    <row r="30" spans="1:10" x14ac:dyDescent="0.25">
      <c r="A30" t="s">
        <v>99</v>
      </c>
      <c r="B30" t="s">
        <v>140</v>
      </c>
      <c r="C30" t="s">
        <v>350</v>
      </c>
      <c r="D30" t="s">
        <v>246</v>
      </c>
      <c r="E30" t="s">
        <v>687</v>
      </c>
      <c r="F30">
        <v>81</v>
      </c>
      <c r="G30">
        <v>16375.361728395001</v>
      </c>
      <c r="H30">
        <v>1326404.3</v>
      </c>
      <c r="I30" t="s">
        <v>1292</v>
      </c>
      <c r="J30">
        <v>0.52952203142887</v>
      </c>
    </row>
    <row r="31" spans="1:10" x14ac:dyDescent="0.25">
      <c r="A31" t="s">
        <v>99</v>
      </c>
      <c r="B31" t="s">
        <v>140</v>
      </c>
      <c r="C31" t="s">
        <v>1064</v>
      </c>
      <c r="D31" t="s">
        <v>1121</v>
      </c>
      <c r="E31" t="s">
        <v>687</v>
      </c>
      <c r="F31">
        <v>27</v>
      </c>
      <c r="G31">
        <v>16305.755185185</v>
      </c>
      <c r="H31">
        <v>440255.39</v>
      </c>
      <c r="I31" t="s">
        <v>1292</v>
      </c>
      <c r="J31">
        <v>1.0456855618655001</v>
      </c>
    </row>
    <row r="32" spans="1:10" x14ac:dyDescent="0.25">
      <c r="A32" t="s">
        <v>99</v>
      </c>
      <c r="B32" t="s">
        <v>140</v>
      </c>
      <c r="C32" t="s">
        <v>1064</v>
      </c>
      <c r="D32" t="s">
        <v>278</v>
      </c>
      <c r="E32" t="s">
        <v>687</v>
      </c>
      <c r="F32">
        <v>5</v>
      </c>
      <c r="G32">
        <v>16392.078000000001</v>
      </c>
      <c r="H32">
        <v>81960.39</v>
      </c>
      <c r="I32" t="s">
        <v>1292</v>
      </c>
      <c r="J32">
        <v>0.19467063530527001</v>
      </c>
    </row>
    <row r="33" spans="1:10" x14ac:dyDescent="0.25">
      <c r="A33" t="s">
        <v>99</v>
      </c>
      <c r="B33" t="s">
        <v>140</v>
      </c>
      <c r="C33" t="s">
        <v>1294</v>
      </c>
      <c r="D33" t="s">
        <v>181</v>
      </c>
      <c r="E33" t="s">
        <v>688</v>
      </c>
      <c r="F33">
        <v>805</v>
      </c>
      <c r="G33">
        <v>4304.5849192547003</v>
      </c>
      <c r="H33">
        <v>3465190.86</v>
      </c>
      <c r="I33" t="s">
        <v>1292</v>
      </c>
      <c r="J33">
        <v>4.7342349769838004</v>
      </c>
    </row>
    <row r="34" spans="1:10" x14ac:dyDescent="0.25">
      <c r="A34" t="s">
        <v>99</v>
      </c>
      <c r="B34" t="s">
        <v>140</v>
      </c>
      <c r="C34" t="s">
        <v>1294</v>
      </c>
      <c r="D34" t="s">
        <v>182</v>
      </c>
      <c r="E34" t="s">
        <v>686</v>
      </c>
      <c r="F34">
        <v>-482</v>
      </c>
      <c r="G34">
        <v>4232.1726259947</v>
      </c>
      <c r="H34">
        <v>2039907.2057294</v>
      </c>
      <c r="I34" t="s">
        <v>1292</v>
      </c>
      <c r="J34">
        <v>2.7869749267334001</v>
      </c>
    </row>
    <row r="35" spans="1:10" x14ac:dyDescent="0.25">
      <c r="A35" t="s">
        <v>99</v>
      </c>
      <c r="B35" t="s">
        <v>140</v>
      </c>
      <c r="C35" t="s">
        <v>1294</v>
      </c>
      <c r="D35" t="s">
        <v>182</v>
      </c>
      <c r="E35" t="s">
        <v>688</v>
      </c>
      <c r="F35">
        <v>272</v>
      </c>
      <c r="G35">
        <v>4232.1726259947</v>
      </c>
      <c r="H35">
        <v>1151150.9542706001</v>
      </c>
      <c r="I35" t="s">
        <v>1292</v>
      </c>
      <c r="J35">
        <v>1.5727327387375001</v>
      </c>
    </row>
    <row r="36" spans="1:10" x14ac:dyDescent="0.25">
      <c r="A36" t="s">
        <v>99</v>
      </c>
      <c r="B36" t="s">
        <v>140</v>
      </c>
      <c r="C36" t="s">
        <v>1294</v>
      </c>
      <c r="D36" t="s">
        <v>278</v>
      </c>
      <c r="E36" t="s">
        <v>688</v>
      </c>
      <c r="F36">
        <v>60</v>
      </c>
      <c r="G36">
        <v>16392.0785</v>
      </c>
      <c r="H36">
        <v>983524.71</v>
      </c>
      <c r="I36" t="s">
        <v>1292</v>
      </c>
      <c r="J36">
        <v>1.3437173509138001</v>
      </c>
    </row>
    <row r="37" spans="1:10" x14ac:dyDescent="0.25">
      <c r="A37" t="s">
        <v>99</v>
      </c>
      <c r="B37" t="s">
        <v>140</v>
      </c>
      <c r="C37" t="s">
        <v>1294</v>
      </c>
      <c r="D37" t="s">
        <v>311</v>
      </c>
      <c r="E37" t="s">
        <v>688</v>
      </c>
      <c r="F37">
        <v>52</v>
      </c>
      <c r="G37">
        <v>4141.3992307691997</v>
      </c>
      <c r="H37">
        <v>215352.76</v>
      </c>
      <c r="I37" t="s">
        <v>1292</v>
      </c>
      <c r="J37">
        <v>0.29422061005377997</v>
      </c>
    </row>
    <row r="38" spans="1:10" x14ac:dyDescent="0.25">
      <c r="A38" t="s">
        <v>99</v>
      </c>
      <c r="B38" t="s">
        <v>140</v>
      </c>
      <c r="C38" t="s">
        <v>1002</v>
      </c>
      <c r="D38" t="s">
        <v>269</v>
      </c>
      <c r="E38" t="s">
        <v>689</v>
      </c>
      <c r="F38">
        <v>70</v>
      </c>
      <c r="G38">
        <v>16405.120714286</v>
      </c>
      <c r="H38">
        <v>229671.69</v>
      </c>
      <c r="I38" t="s">
        <v>1292</v>
      </c>
      <c r="J38">
        <v>11.010587234300999</v>
      </c>
    </row>
    <row r="39" spans="1:10" x14ac:dyDescent="0.25">
      <c r="A39" t="s">
        <v>99</v>
      </c>
      <c r="B39" t="s">
        <v>140</v>
      </c>
      <c r="C39" t="s">
        <v>999</v>
      </c>
      <c r="D39" t="s">
        <v>154</v>
      </c>
      <c r="E39" t="s">
        <v>686</v>
      </c>
      <c r="F39">
        <v>-236</v>
      </c>
      <c r="G39">
        <v>4367.2239583333003</v>
      </c>
      <c r="H39">
        <v>209626.75</v>
      </c>
      <c r="I39" t="s">
        <v>1292</v>
      </c>
      <c r="J39">
        <v>0.65984240251965998</v>
      </c>
    </row>
    <row r="40" spans="1:10" x14ac:dyDescent="0.25">
      <c r="A40" t="s">
        <v>1046</v>
      </c>
      <c r="B40" t="s">
        <v>1449</v>
      </c>
      <c r="C40" t="s">
        <v>101</v>
      </c>
      <c r="D40" t="s">
        <v>1488</v>
      </c>
      <c r="E40" t="s">
        <v>688</v>
      </c>
      <c r="F40">
        <v>200000</v>
      </c>
      <c r="G40">
        <v>5.8923367000000004</v>
      </c>
      <c r="H40">
        <v>1178467.3400000001</v>
      </c>
      <c r="I40" t="s">
        <v>1292</v>
      </c>
      <c r="J40">
        <v>4.0149323099084002</v>
      </c>
    </row>
    <row r="41" spans="1:10" x14ac:dyDescent="0.25">
      <c r="A41" t="s">
        <v>1046</v>
      </c>
      <c r="B41" t="s">
        <v>103</v>
      </c>
      <c r="C41" t="s">
        <v>350</v>
      </c>
      <c r="D41" t="s">
        <v>1594</v>
      </c>
      <c r="E41" t="s">
        <v>688</v>
      </c>
      <c r="F41">
        <v>4849</v>
      </c>
      <c r="G41">
        <v>1032.2363889461999</v>
      </c>
      <c r="H41">
        <v>5005314.25</v>
      </c>
      <c r="I41" t="s">
        <v>1292</v>
      </c>
      <c r="J41">
        <v>1.9982023351400999</v>
      </c>
    </row>
    <row r="42" spans="1:10" x14ac:dyDescent="0.25">
      <c r="A42" t="s">
        <v>105</v>
      </c>
      <c r="B42" t="s">
        <v>103</v>
      </c>
      <c r="C42" t="s">
        <v>245</v>
      </c>
      <c r="D42" t="s">
        <v>105</v>
      </c>
      <c r="E42" t="s">
        <v>688</v>
      </c>
      <c r="F42" t="s">
        <v>103</v>
      </c>
      <c r="G42" t="s">
        <v>1292</v>
      </c>
      <c r="H42">
        <v>-625529.80000000005</v>
      </c>
      <c r="I42" t="s">
        <v>1292</v>
      </c>
      <c r="J42">
        <v>-5.0994340972268004</v>
      </c>
    </row>
    <row r="43" spans="1:10" x14ac:dyDescent="0.25">
      <c r="A43" t="s">
        <v>105</v>
      </c>
      <c r="B43" t="s">
        <v>103</v>
      </c>
      <c r="C43" t="s">
        <v>453</v>
      </c>
      <c r="D43" t="s">
        <v>105</v>
      </c>
      <c r="E43" t="s">
        <v>688</v>
      </c>
      <c r="F43" t="s">
        <v>103</v>
      </c>
      <c r="G43" t="s">
        <v>1292</v>
      </c>
      <c r="H43">
        <v>-7099.21</v>
      </c>
      <c r="I43" t="s">
        <v>1292</v>
      </c>
      <c r="J43">
        <v>-0.16779238300942001</v>
      </c>
    </row>
    <row r="44" spans="1:10" x14ac:dyDescent="0.25">
      <c r="A44" t="s">
        <v>105</v>
      </c>
      <c r="B44" t="s">
        <v>103</v>
      </c>
      <c r="C44" t="s">
        <v>901</v>
      </c>
      <c r="D44" t="s">
        <v>105</v>
      </c>
      <c r="E44" t="s">
        <v>688</v>
      </c>
      <c r="F44" t="s">
        <v>103</v>
      </c>
      <c r="G44" t="s">
        <v>1292</v>
      </c>
      <c r="H44">
        <v>36818.269999999997</v>
      </c>
      <c r="I44" t="s">
        <v>1292</v>
      </c>
      <c r="J44">
        <v>0.35036046772879997</v>
      </c>
    </row>
    <row r="45" spans="1:10" x14ac:dyDescent="0.25">
      <c r="A45" t="s">
        <v>105</v>
      </c>
      <c r="B45" t="s">
        <v>103</v>
      </c>
      <c r="C45" t="s">
        <v>354</v>
      </c>
      <c r="D45" t="s">
        <v>105</v>
      </c>
      <c r="E45" t="s">
        <v>688</v>
      </c>
      <c r="F45" t="s">
        <v>103</v>
      </c>
      <c r="G45" t="s">
        <v>1292</v>
      </c>
      <c r="H45">
        <v>-8578.74</v>
      </c>
      <c r="I45" t="s">
        <v>1292</v>
      </c>
      <c r="J45">
        <v>-1.5024167506032999</v>
      </c>
    </row>
    <row r="46" spans="1:10" x14ac:dyDescent="0.25">
      <c r="A46" t="s">
        <v>105</v>
      </c>
      <c r="B46" t="s">
        <v>103</v>
      </c>
      <c r="C46" t="s">
        <v>885</v>
      </c>
      <c r="D46" t="s">
        <v>105</v>
      </c>
      <c r="E46" t="s">
        <v>688</v>
      </c>
      <c r="F46" t="s">
        <v>103</v>
      </c>
      <c r="G46" t="s">
        <v>1292</v>
      </c>
      <c r="H46">
        <v>-18733.41</v>
      </c>
      <c r="I46" t="s">
        <v>1292</v>
      </c>
      <c r="J46">
        <v>-1.9002659825320001E-2</v>
      </c>
    </row>
    <row r="47" spans="1:10" x14ac:dyDescent="0.25">
      <c r="A47" t="s">
        <v>105</v>
      </c>
      <c r="B47" t="s">
        <v>103</v>
      </c>
      <c r="C47" t="s">
        <v>106</v>
      </c>
      <c r="D47" t="s">
        <v>105</v>
      </c>
      <c r="E47" t="s">
        <v>688</v>
      </c>
      <c r="F47" t="s">
        <v>103</v>
      </c>
      <c r="G47" t="s">
        <v>1292</v>
      </c>
      <c r="H47">
        <v>67783.94</v>
      </c>
      <c r="I47" t="s">
        <v>1292</v>
      </c>
      <c r="J47">
        <v>12.178823973813</v>
      </c>
    </row>
    <row r="48" spans="1:10" x14ac:dyDescent="0.25">
      <c r="A48" t="s">
        <v>105</v>
      </c>
      <c r="B48" t="s">
        <v>103</v>
      </c>
      <c r="C48" t="s">
        <v>920</v>
      </c>
      <c r="D48" t="s">
        <v>105</v>
      </c>
      <c r="E48" t="s">
        <v>688</v>
      </c>
      <c r="F48" t="s">
        <v>103</v>
      </c>
      <c r="G48" t="s">
        <v>1292</v>
      </c>
      <c r="H48">
        <v>-13934</v>
      </c>
      <c r="I48" t="s">
        <v>1292</v>
      </c>
      <c r="J48">
        <v>-1.134852074247E-2</v>
      </c>
    </row>
    <row r="49" spans="1:10" x14ac:dyDescent="0.25">
      <c r="A49" t="s">
        <v>105</v>
      </c>
      <c r="B49" t="s">
        <v>103</v>
      </c>
      <c r="C49" t="s">
        <v>900</v>
      </c>
      <c r="D49" t="s">
        <v>105</v>
      </c>
      <c r="E49" t="s">
        <v>688</v>
      </c>
      <c r="F49" t="s">
        <v>103</v>
      </c>
      <c r="G49" t="s">
        <v>1292</v>
      </c>
      <c r="H49">
        <v>-11351.14</v>
      </c>
      <c r="I49" t="s">
        <v>1292</v>
      </c>
      <c r="J49">
        <v>-9.4595617053700003E-3</v>
      </c>
    </row>
    <row r="50" spans="1:10" x14ac:dyDescent="0.25">
      <c r="A50" t="s">
        <v>105</v>
      </c>
      <c r="B50" t="s">
        <v>103</v>
      </c>
      <c r="C50" t="s">
        <v>1001</v>
      </c>
      <c r="D50" t="s">
        <v>105</v>
      </c>
      <c r="E50" t="s">
        <v>688</v>
      </c>
      <c r="F50" t="s">
        <v>103</v>
      </c>
      <c r="G50" t="s">
        <v>1292</v>
      </c>
      <c r="H50">
        <v>35286.480000000003</v>
      </c>
      <c r="I50" t="s">
        <v>1292</v>
      </c>
      <c r="J50">
        <v>2.0368030751648001</v>
      </c>
    </row>
    <row r="51" spans="1:10" x14ac:dyDescent="0.25">
      <c r="A51" t="s">
        <v>105</v>
      </c>
      <c r="B51" t="s">
        <v>103</v>
      </c>
      <c r="C51" t="s">
        <v>998</v>
      </c>
      <c r="D51" t="s">
        <v>105</v>
      </c>
      <c r="E51" t="s">
        <v>688</v>
      </c>
      <c r="F51" t="s">
        <v>103</v>
      </c>
      <c r="G51" t="s">
        <v>1292</v>
      </c>
      <c r="H51">
        <v>-268139.71999999997</v>
      </c>
      <c r="I51" t="s">
        <v>1292</v>
      </c>
      <c r="J51">
        <v>-0.56252712461781995</v>
      </c>
    </row>
    <row r="52" spans="1:10" x14ac:dyDescent="0.25">
      <c r="A52" t="s">
        <v>105</v>
      </c>
      <c r="B52" t="s">
        <v>103</v>
      </c>
      <c r="C52" t="s">
        <v>104</v>
      </c>
      <c r="D52" t="s">
        <v>105</v>
      </c>
      <c r="E52" t="s">
        <v>688</v>
      </c>
      <c r="F52" t="s">
        <v>103</v>
      </c>
      <c r="G52" t="s">
        <v>1292</v>
      </c>
      <c r="H52">
        <v>14814.24</v>
      </c>
      <c r="I52" t="s">
        <v>1292</v>
      </c>
      <c r="J52">
        <v>3.7905450380550001E-2</v>
      </c>
    </row>
    <row r="53" spans="1:10" x14ac:dyDescent="0.25">
      <c r="A53" t="s">
        <v>105</v>
      </c>
      <c r="B53" t="s">
        <v>103</v>
      </c>
      <c r="C53" t="s">
        <v>100</v>
      </c>
      <c r="D53" t="s">
        <v>105</v>
      </c>
      <c r="E53" t="s">
        <v>688</v>
      </c>
      <c r="F53" t="s">
        <v>103</v>
      </c>
      <c r="G53" t="s">
        <v>1292</v>
      </c>
      <c r="H53">
        <v>-93167.32</v>
      </c>
      <c r="I53" t="s">
        <v>1292</v>
      </c>
      <c r="J53">
        <v>-1.853249654884E-2</v>
      </c>
    </row>
    <row r="54" spans="1:10" x14ac:dyDescent="0.25">
      <c r="A54" t="s">
        <v>105</v>
      </c>
      <c r="B54" t="s">
        <v>103</v>
      </c>
      <c r="C54" t="s">
        <v>108</v>
      </c>
      <c r="D54" t="s">
        <v>105</v>
      </c>
      <c r="E54" t="s">
        <v>688</v>
      </c>
      <c r="F54" t="s">
        <v>103</v>
      </c>
      <c r="G54" t="s">
        <v>1292</v>
      </c>
      <c r="H54">
        <v>313506</v>
      </c>
      <c r="I54" t="s">
        <v>1292</v>
      </c>
      <c r="J54">
        <v>0.11324856060708</v>
      </c>
    </row>
    <row r="55" spans="1:10" x14ac:dyDescent="0.25">
      <c r="A55" t="s">
        <v>105</v>
      </c>
      <c r="B55" t="s">
        <v>103</v>
      </c>
      <c r="C55" t="s">
        <v>101</v>
      </c>
      <c r="D55" t="s">
        <v>105</v>
      </c>
      <c r="E55" t="s">
        <v>688</v>
      </c>
      <c r="F55" t="s">
        <v>103</v>
      </c>
      <c r="G55" t="s">
        <v>1292</v>
      </c>
      <c r="H55">
        <v>-7906.1</v>
      </c>
      <c r="I55" t="s">
        <v>1292</v>
      </c>
      <c r="J55">
        <v>-2.6935372121019999E-2</v>
      </c>
    </row>
    <row r="56" spans="1:10" x14ac:dyDescent="0.25">
      <c r="A56" t="s">
        <v>105</v>
      </c>
      <c r="B56" t="s">
        <v>103</v>
      </c>
      <c r="C56" t="s">
        <v>350</v>
      </c>
      <c r="D56" t="s">
        <v>105</v>
      </c>
      <c r="E56" t="s">
        <v>688</v>
      </c>
      <c r="F56" t="s">
        <v>103</v>
      </c>
      <c r="G56" t="s">
        <v>1292</v>
      </c>
      <c r="H56">
        <v>39760.199999999997</v>
      </c>
      <c r="I56" t="s">
        <v>1292</v>
      </c>
      <c r="J56">
        <v>1.5872914370089999E-2</v>
      </c>
    </row>
    <row r="57" spans="1:10" x14ac:dyDescent="0.25">
      <c r="A57" t="s">
        <v>105</v>
      </c>
      <c r="B57" t="s">
        <v>103</v>
      </c>
      <c r="C57" t="s">
        <v>1064</v>
      </c>
      <c r="D57" t="s">
        <v>105</v>
      </c>
      <c r="E57" t="s">
        <v>688</v>
      </c>
      <c r="F57" t="s">
        <v>103</v>
      </c>
      <c r="G57" t="s">
        <v>1292</v>
      </c>
      <c r="H57">
        <v>-9627.99</v>
      </c>
      <c r="I57" t="s">
        <v>1292</v>
      </c>
      <c r="J57">
        <v>-2.2868204141199999E-2</v>
      </c>
    </row>
    <row r="58" spans="1:10" x14ac:dyDescent="0.25">
      <c r="A58" t="s">
        <v>105</v>
      </c>
      <c r="B58" t="s">
        <v>103</v>
      </c>
      <c r="C58" t="s">
        <v>1595</v>
      </c>
      <c r="D58" t="s">
        <v>105</v>
      </c>
      <c r="E58" t="s">
        <v>688</v>
      </c>
      <c r="F58" t="s">
        <v>103</v>
      </c>
      <c r="G58" t="s">
        <v>1292</v>
      </c>
      <c r="H58">
        <v>-4410.08</v>
      </c>
      <c r="I58" t="s">
        <v>1292</v>
      </c>
      <c r="J58">
        <v>-0.91767348812394001</v>
      </c>
    </row>
    <row r="59" spans="1:10" x14ac:dyDescent="0.25">
      <c r="A59" t="s">
        <v>105</v>
      </c>
      <c r="B59" t="s">
        <v>103</v>
      </c>
      <c r="C59" t="s">
        <v>749</v>
      </c>
      <c r="D59" t="s">
        <v>105</v>
      </c>
      <c r="E59" t="s">
        <v>688</v>
      </c>
      <c r="F59" t="s">
        <v>103</v>
      </c>
      <c r="G59" t="s">
        <v>1292</v>
      </c>
      <c r="H59">
        <v>-2499.7800000000002</v>
      </c>
      <c r="I59" t="s">
        <v>1292</v>
      </c>
      <c r="J59">
        <v>-7.934215678414E-2</v>
      </c>
    </row>
    <row r="60" spans="1:10" x14ac:dyDescent="0.25">
      <c r="A60" t="s">
        <v>105</v>
      </c>
      <c r="B60" t="s">
        <v>103</v>
      </c>
      <c r="C60" t="s">
        <v>1294</v>
      </c>
      <c r="D60" t="s">
        <v>105</v>
      </c>
      <c r="E60" t="s">
        <v>688</v>
      </c>
      <c r="F60" t="s">
        <v>103</v>
      </c>
      <c r="G60" t="s">
        <v>1292</v>
      </c>
      <c r="H60">
        <v>-6900.09</v>
      </c>
      <c r="I60" t="s">
        <v>1292</v>
      </c>
      <c r="J60">
        <v>-9.4270846086500007E-3</v>
      </c>
    </row>
    <row r="61" spans="1:10" x14ac:dyDescent="0.25">
      <c r="A61" t="s">
        <v>105</v>
      </c>
      <c r="B61" t="s">
        <v>103</v>
      </c>
      <c r="C61" t="s">
        <v>293</v>
      </c>
      <c r="D61" t="s">
        <v>105</v>
      </c>
      <c r="E61" t="s">
        <v>688</v>
      </c>
      <c r="F61" t="s">
        <v>103</v>
      </c>
      <c r="G61" t="s">
        <v>1292</v>
      </c>
      <c r="H61">
        <v>-1667.3</v>
      </c>
      <c r="I61" t="s">
        <v>1292</v>
      </c>
      <c r="J61">
        <v>-7.5093507765000003E-4</v>
      </c>
    </row>
    <row r="62" spans="1:10" x14ac:dyDescent="0.25">
      <c r="A62" t="s">
        <v>105</v>
      </c>
      <c r="B62" t="s">
        <v>103</v>
      </c>
      <c r="C62" t="s">
        <v>355</v>
      </c>
      <c r="D62" t="s">
        <v>105</v>
      </c>
      <c r="E62" t="s">
        <v>688</v>
      </c>
      <c r="F62" t="s">
        <v>103</v>
      </c>
      <c r="G62" t="s">
        <v>1292</v>
      </c>
      <c r="H62">
        <v>-6315.26</v>
      </c>
      <c r="I62" t="s">
        <v>1292</v>
      </c>
      <c r="J62">
        <v>-1.0357748463504</v>
      </c>
    </row>
    <row r="63" spans="1:10" x14ac:dyDescent="0.25">
      <c r="A63" t="s">
        <v>105</v>
      </c>
      <c r="B63" t="s">
        <v>103</v>
      </c>
      <c r="C63" t="s">
        <v>1002</v>
      </c>
      <c r="D63" t="s">
        <v>105</v>
      </c>
      <c r="E63" t="s">
        <v>688</v>
      </c>
      <c r="F63" t="s">
        <v>103</v>
      </c>
      <c r="G63" t="s">
        <v>1292</v>
      </c>
      <c r="H63">
        <v>-1833.07</v>
      </c>
      <c r="I63" t="s">
        <v>1292</v>
      </c>
      <c r="J63">
        <v>-8.7878384756870001E-2</v>
      </c>
    </row>
    <row r="64" spans="1:10" x14ac:dyDescent="0.25">
      <c r="A64" t="s">
        <v>105</v>
      </c>
      <c r="B64" t="s">
        <v>103</v>
      </c>
      <c r="C64" t="s">
        <v>999</v>
      </c>
      <c r="D64" t="s">
        <v>105</v>
      </c>
      <c r="E64" t="s">
        <v>688</v>
      </c>
      <c r="F64" t="s">
        <v>103</v>
      </c>
      <c r="G64" t="s">
        <v>1292</v>
      </c>
      <c r="H64">
        <v>941442.04</v>
      </c>
      <c r="I64" t="s">
        <v>1292</v>
      </c>
      <c r="J64">
        <v>2.9633783737361998</v>
      </c>
    </row>
    <row r="65" spans="1:10" x14ac:dyDescent="0.25">
      <c r="A65" t="s">
        <v>134</v>
      </c>
      <c r="B65" t="s">
        <v>218</v>
      </c>
      <c r="C65" t="s">
        <v>100</v>
      </c>
      <c r="D65" t="s">
        <v>11</v>
      </c>
      <c r="E65" t="s">
        <v>78</v>
      </c>
      <c r="F65">
        <v>11</v>
      </c>
      <c r="G65">
        <v>710063.57454545004</v>
      </c>
      <c r="H65">
        <v>7810699.3200000003</v>
      </c>
      <c r="I65" t="s">
        <v>1292</v>
      </c>
      <c r="J65">
        <v>1.5536752392566</v>
      </c>
    </row>
    <row r="66" spans="1:10" x14ac:dyDescent="0.25">
      <c r="A66" t="s">
        <v>134</v>
      </c>
      <c r="B66" t="s">
        <v>218</v>
      </c>
      <c r="C66" t="s">
        <v>100</v>
      </c>
      <c r="D66" t="s">
        <v>1386</v>
      </c>
      <c r="E66" t="s">
        <v>78</v>
      </c>
      <c r="F66">
        <v>2</v>
      </c>
      <c r="G66">
        <v>717636.93500000006</v>
      </c>
      <c r="H66">
        <v>1435273.87</v>
      </c>
      <c r="I66" t="s">
        <v>1292</v>
      </c>
      <c r="J66">
        <v>0.28549933648848003</v>
      </c>
    </row>
    <row r="67" spans="1:10" x14ac:dyDescent="0.25">
      <c r="A67" t="s">
        <v>134</v>
      </c>
      <c r="B67" t="s">
        <v>218</v>
      </c>
      <c r="C67" t="s">
        <v>100</v>
      </c>
      <c r="D67" t="s">
        <v>902</v>
      </c>
      <c r="E67" t="s">
        <v>688</v>
      </c>
      <c r="F67">
        <v>1</v>
      </c>
      <c r="G67">
        <v>678347.29</v>
      </c>
      <c r="H67">
        <v>678347.29</v>
      </c>
      <c r="I67" t="s">
        <v>1292</v>
      </c>
      <c r="J67">
        <v>0.13493431828711</v>
      </c>
    </row>
    <row r="68" spans="1:10" x14ac:dyDescent="0.25">
      <c r="A68" t="s">
        <v>134</v>
      </c>
      <c r="B68" t="s">
        <v>218</v>
      </c>
      <c r="C68" t="s">
        <v>108</v>
      </c>
      <c r="D68" t="s">
        <v>493</v>
      </c>
      <c r="E68" t="s">
        <v>78</v>
      </c>
      <c r="F68">
        <v>1</v>
      </c>
      <c r="G68">
        <v>848720.82</v>
      </c>
      <c r="H68">
        <v>848720.82</v>
      </c>
      <c r="I68" t="s">
        <v>1292</v>
      </c>
      <c r="J68">
        <v>0.30658555569035001</v>
      </c>
    </row>
    <row r="69" spans="1:10" x14ac:dyDescent="0.25">
      <c r="A69" t="s">
        <v>134</v>
      </c>
      <c r="B69" t="s">
        <v>1051</v>
      </c>
      <c r="C69" t="s">
        <v>100</v>
      </c>
      <c r="D69" t="s">
        <v>1052</v>
      </c>
      <c r="E69" t="s">
        <v>688</v>
      </c>
      <c r="F69">
        <v>2</v>
      </c>
      <c r="G69">
        <v>317797.65000000002</v>
      </c>
      <c r="H69">
        <v>635595.30000000005</v>
      </c>
      <c r="I69" t="s">
        <v>1292</v>
      </c>
      <c r="J69">
        <v>0.12643025154856999</v>
      </c>
    </row>
    <row r="70" spans="1:10" x14ac:dyDescent="0.25">
      <c r="A70" t="s">
        <v>134</v>
      </c>
      <c r="B70" t="s">
        <v>1051</v>
      </c>
      <c r="C70" t="s">
        <v>108</v>
      </c>
      <c r="D70" t="s">
        <v>1052</v>
      </c>
      <c r="E70" t="s">
        <v>688</v>
      </c>
      <c r="F70">
        <v>1</v>
      </c>
      <c r="G70">
        <v>317797.65000000002</v>
      </c>
      <c r="H70">
        <v>317797.65000000002</v>
      </c>
      <c r="I70" t="s">
        <v>1292</v>
      </c>
      <c r="J70">
        <v>0.11479884412678</v>
      </c>
    </row>
    <row r="71" spans="1:10" x14ac:dyDescent="0.25">
      <c r="A71" t="s">
        <v>134</v>
      </c>
      <c r="B71" t="s">
        <v>190</v>
      </c>
      <c r="C71" t="s">
        <v>920</v>
      </c>
      <c r="D71" t="s">
        <v>921</v>
      </c>
      <c r="E71" t="s">
        <v>78</v>
      </c>
      <c r="F71">
        <v>2</v>
      </c>
      <c r="G71">
        <v>514573.16499999998</v>
      </c>
      <c r="H71">
        <v>1029146.33</v>
      </c>
      <c r="I71" t="s">
        <v>1292</v>
      </c>
      <c r="J71">
        <v>0.83818634082432997</v>
      </c>
    </row>
    <row r="72" spans="1:10" x14ac:dyDescent="0.25">
      <c r="A72" t="s">
        <v>134</v>
      </c>
      <c r="B72" t="s">
        <v>190</v>
      </c>
      <c r="C72" t="s">
        <v>920</v>
      </c>
      <c r="D72" t="s">
        <v>314</v>
      </c>
      <c r="E72" t="s">
        <v>686</v>
      </c>
      <c r="F72">
        <v>1</v>
      </c>
      <c r="G72">
        <v>436319.12</v>
      </c>
      <c r="H72">
        <v>436319.12</v>
      </c>
      <c r="I72" t="s">
        <v>1292</v>
      </c>
      <c r="J72">
        <v>0.35535930699426999</v>
      </c>
    </row>
    <row r="73" spans="1:10" x14ac:dyDescent="0.25">
      <c r="A73" t="s">
        <v>134</v>
      </c>
      <c r="B73" t="s">
        <v>190</v>
      </c>
      <c r="C73" t="s">
        <v>100</v>
      </c>
      <c r="D73" t="s">
        <v>191</v>
      </c>
      <c r="E73" t="s">
        <v>78</v>
      </c>
      <c r="F73">
        <v>35</v>
      </c>
      <c r="G73">
        <v>544707.28885714</v>
      </c>
      <c r="H73">
        <v>19064755.109999999</v>
      </c>
      <c r="I73" t="s">
        <v>1292</v>
      </c>
      <c r="J73">
        <v>3.7922901322103</v>
      </c>
    </row>
    <row r="74" spans="1:10" x14ac:dyDescent="0.25">
      <c r="A74" t="s">
        <v>134</v>
      </c>
      <c r="B74" t="s">
        <v>190</v>
      </c>
      <c r="C74" t="s">
        <v>350</v>
      </c>
      <c r="D74" t="s">
        <v>502</v>
      </c>
      <c r="E74" t="s">
        <v>78</v>
      </c>
      <c r="F74">
        <v>2</v>
      </c>
      <c r="G74">
        <v>544707.29</v>
      </c>
      <c r="H74">
        <v>544707.29</v>
      </c>
      <c r="I74" t="s">
        <v>1292</v>
      </c>
      <c r="J74">
        <v>0.21745595270983001</v>
      </c>
    </row>
    <row r="75" spans="1:10" x14ac:dyDescent="0.25">
      <c r="A75" t="s">
        <v>134</v>
      </c>
      <c r="B75" t="s">
        <v>190</v>
      </c>
      <c r="C75" t="s">
        <v>350</v>
      </c>
      <c r="D75" t="s">
        <v>314</v>
      </c>
      <c r="E75" t="s">
        <v>686</v>
      </c>
      <c r="F75">
        <v>1</v>
      </c>
      <c r="G75">
        <v>436319.02</v>
      </c>
      <c r="H75">
        <v>436319.02</v>
      </c>
      <c r="I75" t="s">
        <v>1292</v>
      </c>
      <c r="J75">
        <v>0.17418560375705999</v>
      </c>
    </row>
    <row r="76" spans="1:10" x14ac:dyDescent="0.25">
      <c r="A76" t="s">
        <v>134</v>
      </c>
      <c r="B76" t="s">
        <v>190</v>
      </c>
      <c r="C76" t="s">
        <v>1064</v>
      </c>
      <c r="D76" t="s">
        <v>502</v>
      </c>
      <c r="E76" t="s">
        <v>78</v>
      </c>
      <c r="F76">
        <v>2</v>
      </c>
      <c r="G76">
        <v>544707.29</v>
      </c>
      <c r="H76">
        <v>544707.29</v>
      </c>
      <c r="I76" t="s">
        <v>1292</v>
      </c>
      <c r="J76">
        <v>1.2937775698689</v>
      </c>
    </row>
    <row r="77" spans="1:10" x14ac:dyDescent="0.25">
      <c r="A77" t="s">
        <v>134</v>
      </c>
      <c r="B77" t="s">
        <v>190</v>
      </c>
      <c r="C77" t="s">
        <v>999</v>
      </c>
      <c r="D77" t="s">
        <v>502</v>
      </c>
      <c r="E77" t="s">
        <v>688</v>
      </c>
      <c r="F77">
        <v>1</v>
      </c>
      <c r="G77">
        <v>544707.29</v>
      </c>
      <c r="H77">
        <v>544707.29</v>
      </c>
      <c r="I77" t="s">
        <v>1292</v>
      </c>
      <c r="J77">
        <v>1.7145758683162999</v>
      </c>
    </row>
    <row r="78" spans="1:10" x14ac:dyDescent="0.25">
      <c r="A78" t="s">
        <v>134</v>
      </c>
      <c r="B78" t="s">
        <v>476</v>
      </c>
      <c r="C78" t="s">
        <v>920</v>
      </c>
      <c r="D78" t="s">
        <v>477</v>
      </c>
      <c r="E78" t="s">
        <v>689</v>
      </c>
      <c r="F78">
        <v>1</v>
      </c>
      <c r="G78">
        <v>722560.8</v>
      </c>
      <c r="H78">
        <v>722560.8</v>
      </c>
      <c r="I78" t="s">
        <v>1292</v>
      </c>
      <c r="J78">
        <v>0.58848831825022996</v>
      </c>
    </row>
    <row r="79" spans="1:10" x14ac:dyDescent="0.25">
      <c r="A79" t="s">
        <v>134</v>
      </c>
      <c r="B79" t="s">
        <v>476</v>
      </c>
      <c r="C79" t="s">
        <v>100</v>
      </c>
      <c r="D79" t="s">
        <v>477</v>
      </c>
      <c r="E79" t="s">
        <v>689</v>
      </c>
      <c r="F79">
        <v>8</v>
      </c>
      <c r="G79">
        <v>722560.79874999996</v>
      </c>
      <c r="H79">
        <v>5780486.3899999997</v>
      </c>
      <c r="I79" t="s">
        <v>1292</v>
      </c>
      <c r="J79">
        <v>1.1498328391679999</v>
      </c>
    </row>
    <row r="80" spans="1:10" x14ac:dyDescent="0.25">
      <c r="A80" t="s">
        <v>134</v>
      </c>
      <c r="B80" t="s">
        <v>476</v>
      </c>
      <c r="C80" t="s">
        <v>108</v>
      </c>
      <c r="D80" t="s">
        <v>477</v>
      </c>
      <c r="E80" t="s">
        <v>689</v>
      </c>
      <c r="F80">
        <v>10</v>
      </c>
      <c r="G80">
        <v>722560.799</v>
      </c>
      <c r="H80">
        <v>7225607.9900000002</v>
      </c>
      <c r="I80" t="s">
        <v>1292</v>
      </c>
      <c r="J80">
        <v>2.6101245410885001</v>
      </c>
    </row>
    <row r="81" spans="1:10" x14ac:dyDescent="0.25">
      <c r="A81" t="s">
        <v>134</v>
      </c>
      <c r="B81" t="s">
        <v>476</v>
      </c>
      <c r="C81" t="s">
        <v>350</v>
      </c>
      <c r="D81" t="s">
        <v>477</v>
      </c>
      <c r="E81" t="s">
        <v>689</v>
      </c>
      <c r="F81">
        <v>4</v>
      </c>
      <c r="G81">
        <v>722560.79749999999</v>
      </c>
      <c r="H81">
        <v>2890243.19</v>
      </c>
      <c r="I81" t="s">
        <v>1292</v>
      </c>
      <c r="J81">
        <v>1.1538317881600999</v>
      </c>
    </row>
    <row r="82" spans="1:10" x14ac:dyDescent="0.25">
      <c r="A82" t="s">
        <v>134</v>
      </c>
      <c r="B82" t="s">
        <v>476</v>
      </c>
      <c r="C82" t="s">
        <v>1064</v>
      </c>
      <c r="D82" t="s">
        <v>477</v>
      </c>
      <c r="E82" t="s">
        <v>689</v>
      </c>
      <c r="F82">
        <v>1</v>
      </c>
      <c r="G82">
        <v>722560.8</v>
      </c>
      <c r="H82">
        <v>361280.4</v>
      </c>
      <c r="I82" t="s">
        <v>1292</v>
      </c>
      <c r="J82">
        <v>0.85810578733630005</v>
      </c>
    </row>
    <row r="83" spans="1:10" x14ac:dyDescent="0.25">
      <c r="A83" t="s">
        <v>134</v>
      </c>
      <c r="B83" t="s">
        <v>476</v>
      </c>
      <c r="C83" t="s">
        <v>1064</v>
      </c>
      <c r="D83" t="s">
        <v>477</v>
      </c>
      <c r="E83" t="s">
        <v>78</v>
      </c>
      <c r="F83">
        <v>1</v>
      </c>
      <c r="G83">
        <v>722560.8</v>
      </c>
      <c r="H83">
        <v>361280.4</v>
      </c>
      <c r="I83" t="s">
        <v>1292</v>
      </c>
      <c r="J83">
        <v>0.85810578733630005</v>
      </c>
    </row>
    <row r="84" spans="1:10" x14ac:dyDescent="0.25">
      <c r="A84" t="s">
        <v>134</v>
      </c>
      <c r="B84" t="s">
        <v>361</v>
      </c>
      <c r="C84" t="s">
        <v>920</v>
      </c>
      <c r="D84" t="s">
        <v>1092</v>
      </c>
      <c r="E84" t="s">
        <v>78</v>
      </c>
      <c r="F84">
        <v>1</v>
      </c>
      <c r="G84">
        <v>899783.85</v>
      </c>
      <c r="H84">
        <v>899783.85</v>
      </c>
      <c r="I84" t="s">
        <v>1292</v>
      </c>
      <c r="J84">
        <v>0.73282730626297998</v>
      </c>
    </row>
    <row r="85" spans="1:10" x14ac:dyDescent="0.25">
      <c r="A85" t="s">
        <v>134</v>
      </c>
      <c r="B85" t="s">
        <v>361</v>
      </c>
      <c r="C85" t="s">
        <v>100</v>
      </c>
      <c r="D85" t="s">
        <v>1092</v>
      </c>
      <c r="E85" t="s">
        <v>78</v>
      </c>
      <c r="F85">
        <v>1</v>
      </c>
      <c r="G85">
        <v>899783.85</v>
      </c>
      <c r="H85">
        <v>899783.85</v>
      </c>
      <c r="I85" t="s">
        <v>1292</v>
      </c>
      <c r="J85">
        <v>0.17898165467058</v>
      </c>
    </row>
    <row r="86" spans="1:10" x14ac:dyDescent="0.25">
      <c r="A86" t="s">
        <v>134</v>
      </c>
      <c r="B86" t="s">
        <v>361</v>
      </c>
      <c r="C86" t="s">
        <v>108</v>
      </c>
      <c r="D86" t="s">
        <v>18</v>
      </c>
      <c r="E86" t="s">
        <v>78</v>
      </c>
      <c r="F86">
        <v>5</v>
      </c>
      <c r="G86">
        <v>900530.4</v>
      </c>
      <c r="H86">
        <v>4502652</v>
      </c>
      <c r="I86" t="s">
        <v>1292</v>
      </c>
      <c r="J86">
        <v>1.6265043026754999</v>
      </c>
    </row>
    <row r="87" spans="1:10" x14ac:dyDescent="0.25">
      <c r="A87" t="s">
        <v>134</v>
      </c>
      <c r="B87" t="s">
        <v>189</v>
      </c>
      <c r="C87" t="s">
        <v>920</v>
      </c>
      <c r="D87" t="s">
        <v>193</v>
      </c>
      <c r="E87" t="s">
        <v>78</v>
      </c>
      <c r="F87">
        <v>1</v>
      </c>
      <c r="G87">
        <v>946197.66</v>
      </c>
      <c r="H87">
        <v>946197.66</v>
      </c>
      <c r="I87" t="s">
        <v>1292</v>
      </c>
      <c r="J87">
        <v>0.77062894868598997</v>
      </c>
    </row>
    <row r="88" spans="1:10" x14ac:dyDescent="0.25">
      <c r="A88" t="s">
        <v>134</v>
      </c>
      <c r="B88" t="s">
        <v>189</v>
      </c>
      <c r="C88" t="s">
        <v>100</v>
      </c>
      <c r="D88" t="s">
        <v>194</v>
      </c>
      <c r="E88" t="s">
        <v>78</v>
      </c>
      <c r="F88">
        <v>8</v>
      </c>
      <c r="G88">
        <v>565749.57874999999</v>
      </c>
      <c r="H88">
        <v>4525996.63</v>
      </c>
      <c r="I88" t="s">
        <v>1292</v>
      </c>
      <c r="J88">
        <v>0.90029440500724001</v>
      </c>
    </row>
    <row r="89" spans="1:10" x14ac:dyDescent="0.25">
      <c r="A89" t="s">
        <v>134</v>
      </c>
      <c r="B89" t="s">
        <v>189</v>
      </c>
      <c r="C89" t="s">
        <v>100</v>
      </c>
      <c r="D89" t="s">
        <v>2</v>
      </c>
      <c r="E89" t="s">
        <v>78</v>
      </c>
      <c r="F89">
        <v>1</v>
      </c>
      <c r="G89">
        <v>742199.90333332994</v>
      </c>
      <c r="H89">
        <v>742199.90333332994</v>
      </c>
      <c r="I89" t="s">
        <v>1292</v>
      </c>
      <c r="J89">
        <v>0.14763564248784999</v>
      </c>
    </row>
    <row r="90" spans="1:10" x14ac:dyDescent="0.25">
      <c r="A90" t="s">
        <v>134</v>
      </c>
      <c r="B90" t="s">
        <v>189</v>
      </c>
      <c r="C90" t="s">
        <v>100</v>
      </c>
      <c r="D90" t="s">
        <v>2</v>
      </c>
      <c r="E90" t="s">
        <v>688</v>
      </c>
      <c r="F90">
        <v>2</v>
      </c>
      <c r="G90">
        <v>742199.90333332994</v>
      </c>
      <c r="H90">
        <v>1484399.8066666999</v>
      </c>
      <c r="I90" t="s">
        <v>1292</v>
      </c>
      <c r="J90">
        <v>0.29527128497570998</v>
      </c>
    </row>
    <row r="91" spans="1:10" x14ac:dyDescent="0.25">
      <c r="A91" t="s">
        <v>134</v>
      </c>
      <c r="B91" t="s">
        <v>189</v>
      </c>
      <c r="C91" t="s">
        <v>100</v>
      </c>
      <c r="D91" t="s">
        <v>1388</v>
      </c>
      <c r="E91" t="s">
        <v>78</v>
      </c>
      <c r="F91">
        <v>1</v>
      </c>
      <c r="G91">
        <v>556649.93000000005</v>
      </c>
      <c r="H91">
        <v>556649.93000000005</v>
      </c>
      <c r="I91" t="s">
        <v>1292</v>
      </c>
      <c r="J91">
        <v>0.11072673236317999</v>
      </c>
    </row>
    <row r="92" spans="1:10" x14ac:dyDescent="0.25">
      <c r="A92" t="s">
        <v>134</v>
      </c>
      <c r="B92" t="s">
        <v>189</v>
      </c>
      <c r="C92" t="s">
        <v>100</v>
      </c>
      <c r="D92" t="s">
        <v>490</v>
      </c>
      <c r="E92" t="s">
        <v>689</v>
      </c>
      <c r="F92">
        <v>1</v>
      </c>
      <c r="G92">
        <v>431140.78</v>
      </c>
      <c r="H92">
        <v>431140.78</v>
      </c>
      <c r="I92" t="s">
        <v>1292</v>
      </c>
      <c r="J92">
        <v>8.5760919358982002E-2</v>
      </c>
    </row>
    <row r="93" spans="1:10" x14ac:dyDescent="0.25">
      <c r="A93" t="s">
        <v>134</v>
      </c>
      <c r="B93" t="s">
        <v>189</v>
      </c>
      <c r="C93" t="s">
        <v>108</v>
      </c>
      <c r="D93" t="s">
        <v>488</v>
      </c>
      <c r="E93" t="s">
        <v>688</v>
      </c>
      <c r="F93">
        <v>7</v>
      </c>
      <c r="G93">
        <v>431140.77714286</v>
      </c>
      <c r="H93">
        <v>3017985.44</v>
      </c>
      <c r="I93" t="s">
        <v>1292</v>
      </c>
      <c r="J93">
        <v>1.0901944684092999</v>
      </c>
    </row>
    <row r="94" spans="1:10" x14ac:dyDescent="0.25">
      <c r="A94" t="s">
        <v>134</v>
      </c>
      <c r="B94" t="s">
        <v>189</v>
      </c>
      <c r="C94" t="s">
        <v>108</v>
      </c>
      <c r="D94" t="s">
        <v>194</v>
      </c>
      <c r="E94" t="s">
        <v>78</v>
      </c>
      <c r="F94">
        <v>3</v>
      </c>
      <c r="G94">
        <v>565749.57999999996</v>
      </c>
      <c r="H94">
        <v>1697248.74</v>
      </c>
      <c r="I94" t="s">
        <v>1292</v>
      </c>
      <c r="J94">
        <v>0.61310142962869996</v>
      </c>
    </row>
    <row r="95" spans="1:10" x14ac:dyDescent="0.25">
      <c r="A95" t="s">
        <v>134</v>
      </c>
      <c r="B95" t="s">
        <v>189</v>
      </c>
      <c r="C95" t="s">
        <v>350</v>
      </c>
      <c r="D95" t="s">
        <v>111</v>
      </c>
      <c r="E95" t="s">
        <v>78</v>
      </c>
      <c r="F95">
        <v>1</v>
      </c>
      <c r="G95">
        <v>560405.96</v>
      </c>
      <c r="H95">
        <v>560405.96</v>
      </c>
      <c r="I95" t="s">
        <v>1292</v>
      </c>
      <c r="J95">
        <v>0.22372311546640999</v>
      </c>
    </row>
    <row r="96" spans="1:10" x14ac:dyDescent="0.25">
      <c r="A96" t="s">
        <v>134</v>
      </c>
      <c r="B96" t="s">
        <v>189</v>
      </c>
      <c r="C96" t="s">
        <v>350</v>
      </c>
      <c r="D96" t="s">
        <v>489</v>
      </c>
      <c r="E96" t="s">
        <v>689</v>
      </c>
      <c r="F96">
        <v>2</v>
      </c>
      <c r="G96">
        <v>431140.78</v>
      </c>
      <c r="H96">
        <v>431140.78</v>
      </c>
      <c r="I96" t="s">
        <v>1292</v>
      </c>
      <c r="J96">
        <v>0.17211836666801</v>
      </c>
    </row>
    <row r="97" spans="1:10" x14ac:dyDescent="0.25">
      <c r="A97" t="s">
        <v>134</v>
      </c>
      <c r="B97" t="s">
        <v>189</v>
      </c>
      <c r="C97" t="s">
        <v>350</v>
      </c>
      <c r="D97" t="s">
        <v>487</v>
      </c>
      <c r="E97" t="s">
        <v>689</v>
      </c>
      <c r="F97">
        <v>2</v>
      </c>
      <c r="G97">
        <v>431140.78</v>
      </c>
      <c r="H97">
        <v>431140.78</v>
      </c>
      <c r="I97" t="s">
        <v>1292</v>
      </c>
      <c r="J97">
        <v>0.17211836666801</v>
      </c>
    </row>
    <row r="98" spans="1:10" x14ac:dyDescent="0.25">
      <c r="A98" t="s">
        <v>134</v>
      </c>
      <c r="B98" t="s">
        <v>189</v>
      </c>
      <c r="C98" t="s">
        <v>1064</v>
      </c>
      <c r="D98" t="s">
        <v>487</v>
      </c>
      <c r="E98" t="s">
        <v>689</v>
      </c>
      <c r="F98">
        <v>1</v>
      </c>
      <c r="G98">
        <v>431140.78</v>
      </c>
      <c r="H98">
        <v>215570.39</v>
      </c>
      <c r="I98" t="s">
        <v>1292</v>
      </c>
      <c r="J98">
        <v>0.51201836367914</v>
      </c>
    </row>
    <row r="99" spans="1:10" x14ac:dyDescent="0.25">
      <c r="A99" t="s">
        <v>134</v>
      </c>
      <c r="B99" t="s">
        <v>189</v>
      </c>
      <c r="C99" t="s">
        <v>1064</v>
      </c>
      <c r="D99" t="s">
        <v>487</v>
      </c>
      <c r="E99" t="s">
        <v>78</v>
      </c>
      <c r="F99">
        <v>1</v>
      </c>
      <c r="G99">
        <v>431140.78</v>
      </c>
      <c r="H99">
        <v>215570.39</v>
      </c>
      <c r="I99" t="s">
        <v>1292</v>
      </c>
      <c r="J99">
        <v>0.51201836367914</v>
      </c>
    </row>
    <row r="100" spans="1:10" x14ac:dyDescent="0.25">
      <c r="A100" t="s">
        <v>134</v>
      </c>
      <c r="B100" t="s">
        <v>189</v>
      </c>
      <c r="C100" t="s">
        <v>999</v>
      </c>
      <c r="D100" t="s">
        <v>111</v>
      </c>
      <c r="E100" t="s">
        <v>688</v>
      </c>
      <c r="F100">
        <v>1</v>
      </c>
      <c r="G100">
        <v>560405.96</v>
      </c>
      <c r="H100">
        <v>560405.96</v>
      </c>
      <c r="I100" t="s">
        <v>1292</v>
      </c>
      <c r="J100">
        <v>1.7639905929598001</v>
      </c>
    </row>
    <row r="101" spans="1:10" x14ac:dyDescent="0.25">
      <c r="A101" t="s">
        <v>135</v>
      </c>
      <c r="B101" t="s">
        <v>391</v>
      </c>
      <c r="C101" t="s">
        <v>920</v>
      </c>
      <c r="D101" t="s">
        <v>828</v>
      </c>
      <c r="E101" t="s">
        <v>688</v>
      </c>
      <c r="F101">
        <v>2</v>
      </c>
      <c r="G101">
        <v>316727.78000000003</v>
      </c>
      <c r="H101">
        <v>633455.56000000006</v>
      </c>
      <c r="I101" t="s">
        <v>1292</v>
      </c>
      <c r="J101">
        <v>0.51591671896767999</v>
      </c>
    </row>
    <row r="102" spans="1:10" x14ac:dyDescent="0.25">
      <c r="A102" t="s">
        <v>135</v>
      </c>
      <c r="B102" t="s">
        <v>391</v>
      </c>
      <c r="C102" t="s">
        <v>100</v>
      </c>
      <c r="D102" t="s">
        <v>828</v>
      </c>
      <c r="E102" t="s">
        <v>689</v>
      </c>
      <c r="F102">
        <v>7</v>
      </c>
      <c r="G102">
        <v>316727.77857143001</v>
      </c>
      <c r="H102">
        <v>2217094.4500000002</v>
      </c>
      <c r="I102" t="s">
        <v>1292</v>
      </c>
      <c r="J102">
        <v>0.44101617652057001</v>
      </c>
    </row>
    <row r="103" spans="1:10" x14ac:dyDescent="0.25">
      <c r="A103" t="s">
        <v>135</v>
      </c>
      <c r="B103" t="s">
        <v>391</v>
      </c>
      <c r="C103" t="s">
        <v>108</v>
      </c>
      <c r="D103" t="s">
        <v>828</v>
      </c>
      <c r="E103" t="s">
        <v>689</v>
      </c>
      <c r="F103">
        <v>8</v>
      </c>
      <c r="G103">
        <v>316727.77750000003</v>
      </c>
      <c r="H103">
        <v>2533822.2200000002</v>
      </c>
      <c r="I103" t="s">
        <v>1292</v>
      </c>
      <c r="J103">
        <v>0.91529897114961001</v>
      </c>
    </row>
    <row r="104" spans="1:10" x14ac:dyDescent="0.25">
      <c r="A104" t="s">
        <v>135</v>
      </c>
      <c r="B104" t="s">
        <v>391</v>
      </c>
      <c r="C104" t="s">
        <v>350</v>
      </c>
      <c r="D104" t="s">
        <v>828</v>
      </c>
      <c r="E104" t="s">
        <v>689</v>
      </c>
      <c r="F104">
        <v>7</v>
      </c>
      <c r="G104">
        <v>316727.77857143001</v>
      </c>
      <c r="H104">
        <v>2217094.4500000002</v>
      </c>
      <c r="I104" t="s">
        <v>1292</v>
      </c>
      <c r="J104">
        <v>0.88509993297946998</v>
      </c>
    </row>
    <row r="105" spans="1:10" x14ac:dyDescent="0.25">
      <c r="A105" t="s">
        <v>135</v>
      </c>
      <c r="B105" t="s">
        <v>391</v>
      </c>
      <c r="C105" t="s">
        <v>1064</v>
      </c>
      <c r="D105" t="s">
        <v>828</v>
      </c>
      <c r="E105" t="s">
        <v>689</v>
      </c>
      <c r="F105">
        <v>2</v>
      </c>
      <c r="G105">
        <v>316727.78000000003</v>
      </c>
      <c r="H105">
        <v>422303.70666666998</v>
      </c>
      <c r="I105" t="s">
        <v>1292</v>
      </c>
      <c r="J105">
        <v>1.0030470922426</v>
      </c>
    </row>
    <row r="106" spans="1:10" x14ac:dyDescent="0.25">
      <c r="A106" t="s">
        <v>135</v>
      </c>
      <c r="B106" t="s">
        <v>391</v>
      </c>
      <c r="C106" t="s">
        <v>1064</v>
      </c>
      <c r="D106" t="s">
        <v>828</v>
      </c>
      <c r="E106" t="s">
        <v>78</v>
      </c>
      <c r="F106">
        <v>1</v>
      </c>
      <c r="G106">
        <v>316727.78000000003</v>
      </c>
      <c r="H106">
        <v>211151.85333332999</v>
      </c>
      <c r="I106" t="s">
        <v>1292</v>
      </c>
      <c r="J106">
        <v>0.50152354612129002</v>
      </c>
    </row>
    <row r="107" spans="1:10" x14ac:dyDescent="0.25">
      <c r="A107" t="s">
        <v>135</v>
      </c>
      <c r="B107" t="s">
        <v>391</v>
      </c>
      <c r="C107" t="s">
        <v>999</v>
      </c>
      <c r="D107" t="s">
        <v>828</v>
      </c>
      <c r="E107" t="s">
        <v>688</v>
      </c>
      <c r="F107">
        <v>1</v>
      </c>
      <c r="G107">
        <v>316727.78000000003</v>
      </c>
      <c r="H107">
        <v>316727.78000000003</v>
      </c>
      <c r="I107" t="s">
        <v>1292</v>
      </c>
      <c r="J107">
        <v>0.99696445849548998</v>
      </c>
    </row>
    <row r="108" spans="1:10" x14ac:dyDescent="0.25">
      <c r="A108" t="s">
        <v>135</v>
      </c>
      <c r="B108" t="s">
        <v>195</v>
      </c>
      <c r="C108" t="s">
        <v>453</v>
      </c>
      <c r="D108" t="s">
        <v>1159</v>
      </c>
      <c r="E108" t="s">
        <v>78</v>
      </c>
      <c r="F108">
        <v>1</v>
      </c>
      <c r="G108">
        <v>316773.26</v>
      </c>
      <c r="H108">
        <v>316773.26</v>
      </c>
      <c r="I108" t="s">
        <v>1292</v>
      </c>
      <c r="J108">
        <v>7.4870499913458</v>
      </c>
    </row>
    <row r="109" spans="1:10" x14ac:dyDescent="0.25">
      <c r="A109" t="s">
        <v>135</v>
      </c>
      <c r="B109" t="s">
        <v>195</v>
      </c>
      <c r="C109" t="s">
        <v>920</v>
      </c>
      <c r="D109" t="s">
        <v>219</v>
      </c>
      <c r="E109" t="s">
        <v>78</v>
      </c>
      <c r="F109">
        <v>3</v>
      </c>
      <c r="G109">
        <v>312613.31333332998</v>
      </c>
      <c r="H109">
        <v>937839.94</v>
      </c>
      <c r="I109" t="s">
        <v>1292</v>
      </c>
      <c r="J109">
        <v>0.76382201896158997</v>
      </c>
    </row>
    <row r="110" spans="1:10" x14ac:dyDescent="0.25">
      <c r="A110" t="s">
        <v>135</v>
      </c>
      <c r="B110" t="s">
        <v>195</v>
      </c>
      <c r="C110" t="s">
        <v>920</v>
      </c>
      <c r="D110" t="s">
        <v>6</v>
      </c>
      <c r="E110" t="s">
        <v>78</v>
      </c>
      <c r="F110">
        <v>1</v>
      </c>
      <c r="G110">
        <v>315337.92</v>
      </c>
      <c r="H110">
        <v>315337.92</v>
      </c>
      <c r="I110" t="s">
        <v>1292</v>
      </c>
      <c r="J110">
        <v>0.25682639055610001</v>
      </c>
    </row>
    <row r="111" spans="1:10" x14ac:dyDescent="0.25">
      <c r="A111" t="s">
        <v>135</v>
      </c>
      <c r="B111" t="s">
        <v>195</v>
      </c>
      <c r="C111" t="s">
        <v>100</v>
      </c>
      <c r="D111" t="s">
        <v>6</v>
      </c>
      <c r="E111" t="s">
        <v>78</v>
      </c>
      <c r="F111">
        <v>22</v>
      </c>
      <c r="G111">
        <v>315337.91681818001</v>
      </c>
      <c r="H111">
        <v>6937434.1699999999</v>
      </c>
      <c r="I111" t="s">
        <v>1292</v>
      </c>
      <c r="J111">
        <v>1.379968585694</v>
      </c>
    </row>
    <row r="112" spans="1:10" x14ac:dyDescent="0.25">
      <c r="A112" t="s">
        <v>135</v>
      </c>
      <c r="B112" t="s">
        <v>195</v>
      </c>
      <c r="C112" t="s">
        <v>108</v>
      </c>
      <c r="D112" t="s">
        <v>280</v>
      </c>
      <c r="E112" t="s">
        <v>78</v>
      </c>
      <c r="F112">
        <v>11</v>
      </c>
      <c r="G112">
        <v>313048.09000000003</v>
      </c>
      <c r="H112">
        <v>3443528.99</v>
      </c>
      <c r="I112" t="s">
        <v>1292</v>
      </c>
      <c r="J112">
        <v>1.2439146348912999</v>
      </c>
    </row>
    <row r="113" spans="1:10" x14ac:dyDescent="0.25">
      <c r="A113" t="s">
        <v>135</v>
      </c>
      <c r="B113" t="s">
        <v>195</v>
      </c>
      <c r="C113" t="s">
        <v>108</v>
      </c>
      <c r="D113" t="s">
        <v>219</v>
      </c>
      <c r="E113" t="s">
        <v>78</v>
      </c>
      <c r="F113">
        <v>3</v>
      </c>
      <c r="G113">
        <v>312613.31333332998</v>
      </c>
      <c r="H113">
        <v>937839.94</v>
      </c>
      <c r="I113" t="s">
        <v>1292</v>
      </c>
      <c r="J113">
        <v>0.33877827947417</v>
      </c>
    </row>
    <row r="114" spans="1:10" x14ac:dyDescent="0.25">
      <c r="A114" t="s">
        <v>135</v>
      </c>
      <c r="B114" t="s">
        <v>195</v>
      </c>
      <c r="C114" t="s">
        <v>108</v>
      </c>
      <c r="D114" t="s">
        <v>196</v>
      </c>
      <c r="E114" t="s">
        <v>78</v>
      </c>
      <c r="F114">
        <v>1</v>
      </c>
      <c r="G114">
        <v>314013.75</v>
      </c>
      <c r="H114">
        <v>314013.75</v>
      </c>
      <c r="I114" t="s">
        <v>1292</v>
      </c>
      <c r="J114">
        <v>0.11343197641618</v>
      </c>
    </row>
    <row r="115" spans="1:10" x14ac:dyDescent="0.25">
      <c r="A115" t="s">
        <v>135</v>
      </c>
      <c r="B115" t="s">
        <v>195</v>
      </c>
      <c r="C115" t="s">
        <v>350</v>
      </c>
      <c r="D115" t="s">
        <v>315</v>
      </c>
      <c r="E115" t="s">
        <v>78</v>
      </c>
      <c r="F115">
        <v>10</v>
      </c>
      <c r="G115">
        <v>313817.321</v>
      </c>
      <c r="H115">
        <v>3138173.21</v>
      </c>
      <c r="I115" t="s">
        <v>1292</v>
      </c>
      <c r="J115">
        <v>1.2528094587259999</v>
      </c>
    </row>
    <row r="116" spans="1:10" x14ac:dyDescent="0.25">
      <c r="A116" t="s">
        <v>135</v>
      </c>
      <c r="B116" t="s">
        <v>195</v>
      </c>
      <c r="C116" t="s">
        <v>350</v>
      </c>
      <c r="D116" t="s">
        <v>280</v>
      </c>
      <c r="E116" t="s">
        <v>78</v>
      </c>
      <c r="F116">
        <v>7</v>
      </c>
      <c r="G116">
        <v>313048.09000000003</v>
      </c>
      <c r="H116">
        <v>2191336.63</v>
      </c>
      <c r="I116" t="s">
        <v>1292</v>
      </c>
      <c r="J116">
        <v>0.87481699498568999</v>
      </c>
    </row>
    <row r="117" spans="1:10" x14ac:dyDescent="0.25">
      <c r="A117" t="s">
        <v>135</v>
      </c>
      <c r="B117" t="s">
        <v>195</v>
      </c>
      <c r="C117" t="s">
        <v>350</v>
      </c>
      <c r="D117" t="s">
        <v>196</v>
      </c>
      <c r="E117" t="s">
        <v>78</v>
      </c>
      <c r="F117">
        <v>3</v>
      </c>
      <c r="G117">
        <v>314013.75333332998</v>
      </c>
      <c r="H117">
        <v>942041.26</v>
      </c>
      <c r="I117" t="s">
        <v>1292</v>
      </c>
      <c r="J117">
        <v>0.37607809450332003</v>
      </c>
    </row>
    <row r="118" spans="1:10" x14ac:dyDescent="0.25">
      <c r="A118" t="s">
        <v>135</v>
      </c>
      <c r="B118" t="s">
        <v>195</v>
      </c>
      <c r="C118" t="s">
        <v>350</v>
      </c>
      <c r="D118" t="s">
        <v>316</v>
      </c>
      <c r="E118" t="s">
        <v>78</v>
      </c>
      <c r="F118">
        <v>2</v>
      </c>
      <c r="G118">
        <v>316385.55</v>
      </c>
      <c r="H118">
        <v>632771.1</v>
      </c>
      <c r="I118" t="s">
        <v>1292</v>
      </c>
      <c r="J118">
        <v>0.25261244878464001</v>
      </c>
    </row>
    <row r="119" spans="1:10" x14ac:dyDescent="0.25">
      <c r="A119" t="s">
        <v>135</v>
      </c>
      <c r="B119" t="s">
        <v>195</v>
      </c>
      <c r="C119" t="s">
        <v>350</v>
      </c>
      <c r="D119" t="s">
        <v>6</v>
      </c>
      <c r="E119" t="s">
        <v>78</v>
      </c>
      <c r="F119">
        <v>1</v>
      </c>
      <c r="G119">
        <v>315337.92</v>
      </c>
      <c r="H119">
        <v>315337.92</v>
      </c>
      <c r="I119" t="s">
        <v>1292</v>
      </c>
      <c r="J119">
        <v>0.12588799356648001</v>
      </c>
    </row>
    <row r="120" spans="1:10" x14ac:dyDescent="0.25">
      <c r="A120" t="s">
        <v>135</v>
      </c>
      <c r="B120" t="s">
        <v>195</v>
      </c>
      <c r="C120" t="s">
        <v>1064</v>
      </c>
      <c r="D120" t="s">
        <v>6</v>
      </c>
      <c r="E120" t="s">
        <v>78</v>
      </c>
      <c r="F120">
        <v>1</v>
      </c>
      <c r="G120">
        <v>315337.92</v>
      </c>
      <c r="H120">
        <v>315337.92</v>
      </c>
      <c r="I120" t="s">
        <v>1292</v>
      </c>
      <c r="J120">
        <v>0.74898415225014003</v>
      </c>
    </row>
    <row r="121" spans="1:10" x14ac:dyDescent="0.25">
      <c r="A121" t="s">
        <v>135</v>
      </c>
      <c r="B121" t="s">
        <v>189</v>
      </c>
      <c r="C121" t="s">
        <v>453</v>
      </c>
      <c r="D121" t="s">
        <v>1160</v>
      </c>
      <c r="E121" t="s">
        <v>688</v>
      </c>
      <c r="F121">
        <v>1</v>
      </c>
      <c r="G121">
        <v>311351.42</v>
      </c>
      <c r="H121">
        <v>311351.42</v>
      </c>
      <c r="I121" t="s">
        <v>1292</v>
      </c>
      <c r="J121">
        <v>7.3589028518899999</v>
      </c>
    </row>
    <row r="122" spans="1:10" x14ac:dyDescent="0.25">
      <c r="A122" t="s">
        <v>135</v>
      </c>
      <c r="B122" t="s">
        <v>189</v>
      </c>
      <c r="C122" t="s">
        <v>920</v>
      </c>
      <c r="D122" t="s">
        <v>197</v>
      </c>
      <c r="E122" t="s">
        <v>78</v>
      </c>
      <c r="F122">
        <v>2</v>
      </c>
      <c r="G122">
        <v>560297.27500000002</v>
      </c>
      <c r="H122">
        <v>1120594.55</v>
      </c>
      <c r="I122" t="s">
        <v>1292</v>
      </c>
      <c r="J122">
        <v>0.91266617587042997</v>
      </c>
    </row>
    <row r="123" spans="1:10" x14ac:dyDescent="0.25">
      <c r="A123" t="s">
        <v>135</v>
      </c>
      <c r="B123" t="s">
        <v>189</v>
      </c>
      <c r="C123" t="s">
        <v>920</v>
      </c>
      <c r="D123" t="s">
        <v>922</v>
      </c>
      <c r="E123" t="s">
        <v>688</v>
      </c>
      <c r="F123">
        <v>2</v>
      </c>
      <c r="G123">
        <v>311654.38500000001</v>
      </c>
      <c r="H123">
        <v>623308.77</v>
      </c>
      <c r="I123" t="s">
        <v>1292</v>
      </c>
      <c r="J123">
        <v>0.50765268446325995</v>
      </c>
    </row>
    <row r="124" spans="1:10" x14ac:dyDescent="0.25">
      <c r="A124" t="s">
        <v>135</v>
      </c>
      <c r="B124" t="s">
        <v>189</v>
      </c>
      <c r="C124" t="s">
        <v>100</v>
      </c>
      <c r="D124" t="s">
        <v>198</v>
      </c>
      <c r="E124" t="s">
        <v>78</v>
      </c>
      <c r="F124">
        <v>6</v>
      </c>
      <c r="G124">
        <v>560297.27500000002</v>
      </c>
      <c r="H124">
        <v>3361783.65</v>
      </c>
      <c r="I124" t="s">
        <v>1292</v>
      </c>
      <c r="J124">
        <v>0.66871349193643004</v>
      </c>
    </row>
    <row r="125" spans="1:10" x14ac:dyDescent="0.25">
      <c r="A125" t="s">
        <v>135</v>
      </c>
      <c r="B125" t="s">
        <v>189</v>
      </c>
      <c r="C125" t="s">
        <v>100</v>
      </c>
      <c r="D125" t="s">
        <v>836</v>
      </c>
      <c r="E125" t="s">
        <v>688</v>
      </c>
      <c r="F125">
        <v>10</v>
      </c>
      <c r="G125">
        <v>311654.38400000002</v>
      </c>
      <c r="H125">
        <v>3116543.84</v>
      </c>
      <c r="I125" t="s">
        <v>1292</v>
      </c>
      <c r="J125">
        <v>0.61993130165273003</v>
      </c>
    </row>
    <row r="126" spans="1:10" x14ac:dyDescent="0.25">
      <c r="A126" t="s">
        <v>135</v>
      </c>
      <c r="B126" t="s">
        <v>189</v>
      </c>
      <c r="C126" t="s">
        <v>100</v>
      </c>
      <c r="D126" t="s">
        <v>1047</v>
      </c>
      <c r="E126" t="s">
        <v>688</v>
      </c>
      <c r="F126">
        <v>1</v>
      </c>
      <c r="G126">
        <v>325549.99</v>
      </c>
      <c r="H126">
        <v>325549.99</v>
      </c>
      <c r="I126" t="s">
        <v>1292</v>
      </c>
      <c r="J126">
        <v>6.4757192394809995E-2</v>
      </c>
    </row>
    <row r="127" spans="1:10" x14ac:dyDescent="0.25">
      <c r="A127" t="s">
        <v>135</v>
      </c>
      <c r="B127" t="s">
        <v>189</v>
      </c>
      <c r="C127" t="s">
        <v>108</v>
      </c>
      <c r="D127" t="s">
        <v>198</v>
      </c>
      <c r="E127" t="s">
        <v>78</v>
      </c>
      <c r="F127">
        <v>6</v>
      </c>
      <c r="G127">
        <v>560297.27500000002</v>
      </c>
      <c r="H127">
        <v>2241189.1</v>
      </c>
      <c r="I127" t="s">
        <v>1292</v>
      </c>
      <c r="J127">
        <v>0.80959037346421003</v>
      </c>
    </row>
    <row r="128" spans="1:10" x14ac:dyDescent="0.25">
      <c r="A128" t="s">
        <v>135</v>
      </c>
      <c r="B128" t="s">
        <v>189</v>
      </c>
      <c r="C128" t="s">
        <v>108</v>
      </c>
      <c r="D128" t="s">
        <v>837</v>
      </c>
      <c r="E128" t="s">
        <v>688</v>
      </c>
      <c r="F128">
        <v>7</v>
      </c>
      <c r="G128">
        <v>311654.38428571</v>
      </c>
      <c r="H128">
        <v>2181580.69</v>
      </c>
      <c r="I128" t="s">
        <v>1292</v>
      </c>
      <c r="J128">
        <v>0.78805787765048996</v>
      </c>
    </row>
    <row r="129" spans="1:10" x14ac:dyDescent="0.25">
      <c r="A129" t="s">
        <v>135</v>
      </c>
      <c r="B129" t="s">
        <v>189</v>
      </c>
      <c r="C129" t="s">
        <v>108</v>
      </c>
      <c r="D129" t="s">
        <v>503</v>
      </c>
      <c r="E129" t="s">
        <v>78</v>
      </c>
      <c r="F129">
        <v>3</v>
      </c>
      <c r="G129">
        <v>542583.31999999995</v>
      </c>
      <c r="H129">
        <v>1627749.96</v>
      </c>
      <c r="I129" t="s">
        <v>1292</v>
      </c>
      <c r="J129">
        <v>0.58799621059318996</v>
      </c>
    </row>
    <row r="130" spans="1:10" x14ac:dyDescent="0.25">
      <c r="A130" t="s">
        <v>135</v>
      </c>
      <c r="B130" t="s">
        <v>189</v>
      </c>
      <c r="C130" t="s">
        <v>108</v>
      </c>
      <c r="D130" t="s">
        <v>199</v>
      </c>
      <c r="E130" t="s">
        <v>78</v>
      </c>
      <c r="F130">
        <v>6</v>
      </c>
      <c r="G130">
        <v>560297.27500000002</v>
      </c>
      <c r="H130">
        <v>1120594.55</v>
      </c>
      <c r="I130" t="s">
        <v>1292</v>
      </c>
      <c r="J130">
        <v>0.40479518673211001</v>
      </c>
    </row>
    <row r="131" spans="1:10" x14ac:dyDescent="0.25">
      <c r="A131" t="s">
        <v>135</v>
      </c>
      <c r="B131" t="s">
        <v>189</v>
      </c>
      <c r="C131" t="s">
        <v>108</v>
      </c>
      <c r="D131" t="s">
        <v>17</v>
      </c>
      <c r="E131" t="s">
        <v>688</v>
      </c>
      <c r="F131">
        <v>1</v>
      </c>
      <c r="G131">
        <v>541897.69999999995</v>
      </c>
      <c r="H131">
        <v>541897.69999999995</v>
      </c>
      <c r="I131" t="s">
        <v>1292</v>
      </c>
      <c r="J131">
        <v>0.19575106862798999</v>
      </c>
    </row>
    <row r="132" spans="1:10" x14ac:dyDescent="0.25">
      <c r="A132" t="s">
        <v>135</v>
      </c>
      <c r="B132" t="s">
        <v>189</v>
      </c>
      <c r="C132" t="s">
        <v>350</v>
      </c>
      <c r="D132" t="s">
        <v>838</v>
      </c>
      <c r="E132" t="s">
        <v>688</v>
      </c>
      <c r="F132">
        <v>14</v>
      </c>
      <c r="G132">
        <v>311654.38428571</v>
      </c>
      <c r="H132">
        <v>4363161.38</v>
      </c>
      <c r="I132" t="s">
        <v>1292</v>
      </c>
      <c r="J132">
        <v>1.7418445321608</v>
      </c>
    </row>
    <row r="133" spans="1:10" x14ac:dyDescent="0.25">
      <c r="A133" t="s">
        <v>135</v>
      </c>
      <c r="B133" t="s">
        <v>189</v>
      </c>
      <c r="C133" t="s">
        <v>350</v>
      </c>
      <c r="D133" t="s">
        <v>198</v>
      </c>
      <c r="E133" t="s">
        <v>78</v>
      </c>
      <c r="F133">
        <v>3</v>
      </c>
      <c r="G133">
        <v>560297.27333333006</v>
      </c>
      <c r="H133">
        <v>1680891.82</v>
      </c>
      <c r="I133" t="s">
        <v>1292</v>
      </c>
      <c r="J133">
        <v>0.67103917797807</v>
      </c>
    </row>
    <row r="134" spans="1:10" x14ac:dyDescent="0.25">
      <c r="A134" t="s">
        <v>135</v>
      </c>
      <c r="B134" t="s">
        <v>189</v>
      </c>
      <c r="C134" t="s">
        <v>350</v>
      </c>
      <c r="D134" t="s">
        <v>249</v>
      </c>
      <c r="E134" t="s">
        <v>78</v>
      </c>
      <c r="F134">
        <v>1</v>
      </c>
      <c r="G134">
        <v>542583.31999999995</v>
      </c>
      <c r="H134">
        <v>542583.31999999995</v>
      </c>
      <c r="I134" t="s">
        <v>1292</v>
      </c>
      <c r="J134">
        <v>0.21660802956219</v>
      </c>
    </row>
    <row r="135" spans="1:10" x14ac:dyDescent="0.25">
      <c r="A135" t="s">
        <v>135</v>
      </c>
      <c r="B135" t="s">
        <v>189</v>
      </c>
      <c r="C135" t="s">
        <v>1064</v>
      </c>
      <c r="D135" t="s">
        <v>197</v>
      </c>
      <c r="E135" t="s">
        <v>78</v>
      </c>
      <c r="F135">
        <v>2</v>
      </c>
      <c r="G135">
        <v>560297.27</v>
      </c>
      <c r="H135">
        <v>560297.27</v>
      </c>
      <c r="I135" t="s">
        <v>1292</v>
      </c>
      <c r="J135">
        <v>1.3308065702311</v>
      </c>
    </row>
    <row r="136" spans="1:10" x14ac:dyDescent="0.25">
      <c r="A136" t="s">
        <v>135</v>
      </c>
      <c r="B136" t="s">
        <v>189</v>
      </c>
      <c r="C136" t="s">
        <v>1064</v>
      </c>
      <c r="D136" t="s">
        <v>1161</v>
      </c>
      <c r="E136" t="s">
        <v>689</v>
      </c>
      <c r="F136">
        <v>1</v>
      </c>
      <c r="G136">
        <v>311654.38</v>
      </c>
      <c r="H136">
        <v>155827.19</v>
      </c>
      <c r="I136" t="s">
        <v>1292</v>
      </c>
      <c r="J136">
        <v>0.37011754184105999</v>
      </c>
    </row>
    <row r="137" spans="1:10" x14ac:dyDescent="0.25">
      <c r="A137" t="s">
        <v>135</v>
      </c>
      <c r="B137" t="s">
        <v>189</v>
      </c>
      <c r="C137" t="s">
        <v>1064</v>
      </c>
      <c r="D137" t="s">
        <v>1161</v>
      </c>
      <c r="E137" t="s">
        <v>78</v>
      </c>
      <c r="F137">
        <v>1</v>
      </c>
      <c r="G137">
        <v>311654.38</v>
      </c>
      <c r="H137">
        <v>155827.19</v>
      </c>
      <c r="I137" t="s">
        <v>1292</v>
      </c>
      <c r="J137">
        <v>0.37011754184105999</v>
      </c>
    </row>
    <row r="138" spans="1:10" x14ac:dyDescent="0.25">
      <c r="A138" t="s">
        <v>135</v>
      </c>
      <c r="B138" t="s">
        <v>189</v>
      </c>
      <c r="C138" t="s">
        <v>1294</v>
      </c>
      <c r="D138" t="s">
        <v>1272</v>
      </c>
      <c r="E138" t="s">
        <v>688</v>
      </c>
      <c r="F138">
        <v>3</v>
      </c>
      <c r="G138">
        <v>560297.27333333006</v>
      </c>
      <c r="H138">
        <v>1680891.82</v>
      </c>
      <c r="I138" t="s">
        <v>1292</v>
      </c>
      <c r="J138">
        <v>2.2964786553690999</v>
      </c>
    </row>
    <row r="139" spans="1:10" x14ac:dyDescent="0.25">
      <c r="A139" t="s">
        <v>135</v>
      </c>
      <c r="B139" t="s">
        <v>189</v>
      </c>
      <c r="C139" t="s">
        <v>999</v>
      </c>
      <c r="D139" t="s">
        <v>199</v>
      </c>
      <c r="E139" t="s">
        <v>688</v>
      </c>
      <c r="F139">
        <v>1</v>
      </c>
      <c r="G139">
        <v>560297.27</v>
      </c>
      <c r="H139">
        <v>560297.27</v>
      </c>
      <c r="I139" t="s">
        <v>1292</v>
      </c>
      <c r="J139">
        <v>1.7636484693008001</v>
      </c>
    </row>
    <row r="140" spans="1:10" x14ac:dyDescent="0.25">
      <c r="A140" t="s">
        <v>135</v>
      </c>
      <c r="B140" t="s">
        <v>189</v>
      </c>
      <c r="C140" t="s">
        <v>999</v>
      </c>
      <c r="D140" t="s">
        <v>1142</v>
      </c>
      <c r="E140" t="s">
        <v>688</v>
      </c>
      <c r="F140">
        <v>1</v>
      </c>
      <c r="G140">
        <v>311654.38</v>
      </c>
      <c r="H140">
        <v>311654.38</v>
      </c>
      <c r="I140" t="s">
        <v>1292</v>
      </c>
      <c r="J140">
        <v>0.98099491050152998</v>
      </c>
    </row>
    <row r="141" spans="1:10" x14ac:dyDescent="0.25">
      <c r="A141" t="s">
        <v>112</v>
      </c>
      <c r="B141" t="s">
        <v>200</v>
      </c>
      <c r="C141" t="s">
        <v>100</v>
      </c>
      <c r="D141" t="s">
        <v>868</v>
      </c>
      <c r="E141" t="s">
        <v>689</v>
      </c>
      <c r="F141">
        <v>17</v>
      </c>
      <c r="G141">
        <v>56715.07</v>
      </c>
      <c r="H141">
        <v>964156.19</v>
      </c>
      <c r="I141" t="s">
        <v>1292</v>
      </c>
      <c r="J141">
        <v>0.19178636096556001</v>
      </c>
    </row>
    <row r="142" spans="1:10" x14ac:dyDescent="0.25">
      <c r="A142" t="s">
        <v>112</v>
      </c>
      <c r="B142" t="s">
        <v>200</v>
      </c>
      <c r="C142" t="s">
        <v>100</v>
      </c>
      <c r="D142" t="s">
        <v>1389</v>
      </c>
      <c r="E142" t="s">
        <v>689</v>
      </c>
      <c r="F142">
        <v>9</v>
      </c>
      <c r="G142">
        <v>61808.404444444001</v>
      </c>
      <c r="H142">
        <v>556275.64</v>
      </c>
      <c r="I142" t="s">
        <v>1292</v>
      </c>
      <c r="J142">
        <v>0.1106522799894</v>
      </c>
    </row>
    <row r="143" spans="1:10" x14ac:dyDescent="0.25">
      <c r="A143" t="s">
        <v>112</v>
      </c>
      <c r="B143" t="s">
        <v>200</v>
      </c>
      <c r="C143" t="s">
        <v>100</v>
      </c>
      <c r="D143" t="s">
        <v>735</v>
      </c>
      <c r="E143" t="s">
        <v>688</v>
      </c>
      <c r="F143">
        <v>7</v>
      </c>
      <c r="G143">
        <v>61808.404285714001</v>
      </c>
      <c r="H143">
        <v>432658.83</v>
      </c>
      <c r="I143" t="s">
        <v>1292</v>
      </c>
      <c r="J143">
        <v>8.6062884215180005E-2</v>
      </c>
    </row>
    <row r="144" spans="1:10" x14ac:dyDescent="0.25">
      <c r="A144" t="s">
        <v>112</v>
      </c>
      <c r="B144" t="s">
        <v>200</v>
      </c>
      <c r="C144" t="s">
        <v>100</v>
      </c>
      <c r="D144" t="s">
        <v>923</v>
      </c>
      <c r="E144" t="s">
        <v>689</v>
      </c>
      <c r="F144">
        <v>5</v>
      </c>
      <c r="G144">
        <v>62472.618000000002</v>
      </c>
      <c r="H144">
        <v>312363.09000000003</v>
      </c>
      <c r="I144" t="s">
        <v>1292</v>
      </c>
      <c r="J144">
        <v>6.2134103325166001E-2</v>
      </c>
    </row>
    <row r="145" spans="1:10" x14ac:dyDescent="0.25">
      <c r="A145" t="s">
        <v>112</v>
      </c>
      <c r="B145" t="s">
        <v>200</v>
      </c>
      <c r="C145" t="s">
        <v>100</v>
      </c>
      <c r="D145" t="s">
        <v>1390</v>
      </c>
      <c r="E145" t="s">
        <v>689</v>
      </c>
      <c r="F145">
        <v>3</v>
      </c>
      <c r="G145">
        <v>62472.62</v>
      </c>
      <c r="H145">
        <v>187417.86</v>
      </c>
      <c r="I145" t="s">
        <v>1292</v>
      </c>
      <c r="J145">
        <v>3.7280463188596999E-2</v>
      </c>
    </row>
    <row r="146" spans="1:10" x14ac:dyDescent="0.25">
      <c r="A146" t="s">
        <v>112</v>
      </c>
      <c r="B146" t="s">
        <v>200</v>
      </c>
      <c r="C146" t="s">
        <v>100</v>
      </c>
      <c r="D146" t="s">
        <v>729</v>
      </c>
      <c r="E146" t="s">
        <v>689</v>
      </c>
      <c r="F146">
        <v>3</v>
      </c>
      <c r="G146">
        <v>61808.403333333001</v>
      </c>
      <c r="H146">
        <v>185425.21</v>
      </c>
      <c r="I146" t="s">
        <v>1292</v>
      </c>
      <c r="J146">
        <v>3.6884092666744001E-2</v>
      </c>
    </row>
    <row r="147" spans="1:10" x14ac:dyDescent="0.25">
      <c r="A147" t="s">
        <v>112</v>
      </c>
      <c r="B147" t="s">
        <v>200</v>
      </c>
      <c r="C147" t="s">
        <v>108</v>
      </c>
      <c r="D147" t="s">
        <v>868</v>
      </c>
      <c r="E147" t="s">
        <v>689</v>
      </c>
      <c r="F147">
        <v>6</v>
      </c>
      <c r="G147">
        <v>56715.07</v>
      </c>
      <c r="H147">
        <v>340290.42</v>
      </c>
      <c r="I147" t="s">
        <v>1292</v>
      </c>
      <c r="J147">
        <v>0.12292396398595</v>
      </c>
    </row>
    <row r="148" spans="1:10" x14ac:dyDescent="0.25">
      <c r="A148" t="s">
        <v>112</v>
      </c>
      <c r="B148" t="s">
        <v>200</v>
      </c>
      <c r="C148" t="s">
        <v>350</v>
      </c>
      <c r="D148" t="s">
        <v>736</v>
      </c>
      <c r="E148" t="s">
        <v>688</v>
      </c>
      <c r="F148">
        <v>7</v>
      </c>
      <c r="G148">
        <v>62472.618571428997</v>
      </c>
      <c r="H148">
        <v>437308.33</v>
      </c>
      <c r="I148" t="s">
        <v>1292</v>
      </c>
      <c r="J148">
        <v>0.17458055229644001</v>
      </c>
    </row>
    <row r="149" spans="1:10" x14ac:dyDescent="0.25">
      <c r="A149" t="s">
        <v>112</v>
      </c>
      <c r="B149" t="s">
        <v>200</v>
      </c>
      <c r="C149" t="s">
        <v>350</v>
      </c>
      <c r="D149" t="s">
        <v>868</v>
      </c>
      <c r="E149" t="s">
        <v>689</v>
      </c>
      <c r="F149">
        <v>5</v>
      </c>
      <c r="G149">
        <v>56715.07</v>
      </c>
      <c r="H149">
        <v>283575.34999999998</v>
      </c>
      <c r="I149" t="s">
        <v>1292</v>
      </c>
      <c r="J149">
        <v>0.11320786233515</v>
      </c>
    </row>
    <row r="150" spans="1:10" x14ac:dyDescent="0.25">
      <c r="A150" t="s">
        <v>112</v>
      </c>
      <c r="B150" t="s">
        <v>200</v>
      </c>
      <c r="C150" t="s">
        <v>1064</v>
      </c>
      <c r="D150" t="s">
        <v>1162</v>
      </c>
      <c r="E150" t="s">
        <v>689</v>
      </c>
      <c r="F150">
        <v>2</v>
      </c>
      <c r="G150">
        <v>62472.62</v>
      </c>
      <c r="H150">
        <v>124945.24</v>
      </c>
      <c r="I150" t="s">
        <v>1292</v>
      </c>
      <c r="J150">
        <v>0.29676736834914003</v>
      </c>
    </row>
    <row r="151" spans="1:10" x14ac:dyDescent="0.25">
      <c r="A151" t="s">
        <v>112</v>
      </c>
      <c r="B151" t="s">
        <v>200</v>
      </c>
      <c r="C151" t="s">
        <v>1064</v>
      </c>
      <c r="D151" t="s">
        <v>868</v>
      </c>
      <c r="E151" t="s">
        <v>689</v>
      </c>
      <c r="F151">
        <v>2</v>
      </c>
      <c r="G151">
        <v>56715.07</v>
      </c>
      <c r="H151">
        <v>113430.14</v>
      </c>
      <c r="I151" t="s">
        <v>1292</v>
      </c>
      <c r="J151">
        <v>0.26941693928695998</v>
      </c>
    </row>
    <row r="152" spans="1:10" x14ac:dyDescent="0.25">
      <c r="A152" t="s">
        <v>112</v>
      </c>
      <c r="B152" t="s">
        <v>200</v>
      </c>
      <c r="C152" t="s">
        <v>1294</v>
      </c>
      <c r="D152" t="s">
        <v>1143</v>
      </c>
      <c r="E152" t="s">
        <v>689</v>
      </c>
      <c r="F152">
        <v>3</v>
      </c>
      <c r="G152">
        <v>61808.403333333001</v>
      </c>
      <c r="H152">
        <v>185425.21</v>
      </c>
      <c r="I152" t="s">
        <v>1292</v>
      </c>
      <c r="J152">
        <v>0.25333280337595998</v>
      </c>
    </row>
    <row r="153" spans="1:10" x14ac:dyDescent="0.25">
      <c r="A153" t="s">
        <v>112</v>
      </c>
      <c r="B153" t="s">
        <v>200</v>
      </c>
      <c r="C153" t="s">
        <v>1294</v>
      </c>
      <c r="D153" t="s">
        <v>1144</v>
      </c>
      <c r="E153" t="s">
        <v>689</v>
      </c>
      <c r="F153">
        <v>2</v>
      </c>
      <c r="G153">
        <v>62472.62</v>
      </c>
      <c r="H153">
        <v>124945.24</v>
      </c>
      <c r="I153" t="s">
        <v>1292</v>
      </c>
      <c r="J153">
        <v>0.17070347617609999</v>
      </c>
    </row>
    <row r="154" spans="1:10" x14ac:dyDescent="0.25">
      <c r="A154" t="s">
        <v>112</v>
      </c>
      <c r="B154" t="s">
        <v>200</v>
      </c>
      <c r="C154" t="s">
        <v>1294</v>
      </c>
      <c r="D154" t="s">
        <v>868</v>
      </c>
      <c r="E154" t="s">
        <v>689</v>
      </c>
      <c r="F154">
        <v>2</v>
      </c>
      <c r="G154">
        <v>56715.07</v>
      </c>
      <c r="H154">
        <v>113430.14</v>
      </c>
      <c r="I154" t="s">
        <v>1292</v>
      </c>
      <c r="J154">
        <v>0.15497124341144</v>
      </c>
    </row>
    <row r="155" spans="1:10" x14ac:dyDescent="0.25">
      <c r="A155" t="s">
        <v>112</v>
      </c>
      <c r="B155" t="s">
        <v>1228</v>
      </c>
      <c r="C155" t="s">
        <v>100</v>
      </c>
      <c r="D155" t="s">
        <v>1229</v>
      </c>
      <c r="E155" t="s">
        <v>689</v>
      </c>
      <c r="F155">
        <v>38</v>
      </c>
      <c r="G155">
        <v>56476.864473684</v>
      </c>
      <c r="H155">
        <v>2146120.85</v>
      </c>
      <c r="I155" t="s">
        <v>1292</v>
      </c>
      <c r="J155">
        <v>0.42689837215463999</v>
      </c>
    </row>
    <row r="156" spans="1:10" x14ac:dyDescent="0.25">
      <c r="A156" t="s">
        <v>112</v>
      </c>
      <c r="B156" t="s">
        <v>1228</v>
      </c>
      <c r="C156" t="s">
        <v>108</v>
      </c>
      <c r="D156" t="s">
        <v>1229</v>
      </c>
      <c r="E156" t="s">
        <v>689</v>
      </c>
      <c r="F156">
        <v>39</v>
      </c>
      <c r="G156">
        <v>56476.864615384999</v>
      </c>
      <c r="H156">
        <v>2202597.7200000002</v>
      </c>
      <c r="I156" t="s">
        <v>1292</v>
      </c>
      <c r="J156">
        <v>0.79564991223909998</v>
      </c>
    </row>
    <row r="157" spans="1:10" x14ac:dyDescent="0.25">
      <c r="A157" t="s">
        <v>112</v>
      </c>
      <c r="B157" t="s">
        <v>1228</v>
      </c>
      <c r="C157" t="s">
        <v>1294</v>
      </c>
      <c r="D157" t="s">
        <v>1295</v>
      </c>
      <c r="E157" t="s">
        <v>688</v>
      </c>
      <c r="F157">
        <v>10</v>
      </c>
      <c r="G157">
        <v>56676.78</v>
      </c>
      <c r="H157">
        <v>566767.80000000005</v>
      </c>
      <c r="I157" t="s">
        <v>1292</v>
      </c>
      <c r="J157">
        <v>0.77433308899705</v>
      </c>
    </row>
    <row r="158" spans="1:10" x14ac:dyDescent="0.25">
      <c r="A158" t="s">
        <v>112</v>
      </c>
      <c r="B158" t="s">
        <v>396</v>
      </c>
      <c r="C158" t="s">
        <v>100</v>
      </c>
      <c r="D158" t="s">
        <v>496</v>
      </c>
      <c r="E158" t="s">
        <v>689</v>
      </c>
      <c r="F158">
        <v>6</v>
      </c>
      <c r="G158">
        <v>71963.131666667003</v>
      </c>
      <c r="H158">
        <v>431778.79</v>
      </c>
      <c r="I158" t="s">
        <v>1292</v>
      </c>
      <c r="J158">
        <v>8.5887829933668003E-2</v>
      </c>
    </row>
    <row r="159" spans="1:10" x14ac:dyDescent="0.25">
      <c r="A159" t="s">
        <v>112</v>
      </c>
      <c r="B159" t="s">
        <v>396</v>
      </c>
      <c r="C159" t="s">
        <v>108</v>
      </c>
      <c r="D159" t="s">
        <v>496</v>
      </c>
      <c r="E159" t="s">
        <v>689</v>
      </c>
      <c r="F159">
        <v>11</v>
      </c>
      <c r="G159">
        <v>71963.131818181995</v>
      </c>
      <c r="H159">
        <v>791594.45</v>
      </c>
      <c r="I159" t="s">
        <v>1292</v>
      </c>
      <c r="J159">
        <v>0.28594965342625001</v>
      </c>
    </row>
    <row r="160" spans="1:10" x14ac:dyDescent="0.25">
      <c r="A160" t="s">
        <v>112</v>
      </c>
      <c r="B160" t="s">
        <v>452</v>
      </c>
      <c r="C160" t="s">
        <v>453</v>
      </c>
      <c r="D160" t="s">
        <v>980</v>
      </c>
      <c r="E160" t="s">
        <v>689</v>
      </c>
      <c r="F160">
        <v>1</v>
      </c>
      <c r="G160">
        <v>57473.7</v>
      </c>
      <c r="H160">
        <v>57473.7</v>
      </c>
      <c r="I160" t="s">
        <v>1292</v>
      </c>
      <c r="J160">
        <v>1.3584115814814</v>
      </c>
    </row>
    <row r="161" spans="1:10" x14ac:dyDescent="0.25">
      <c r="A161" t="s">
        <v>112</v>
      </c>
      <c r="B161" t="s">
        <v>452</v>
      </c>
      <c r="C161" t="s">
        <v>100</v>
      </c>
      <c r="D161" t="s">
        <v>981</v>
      </c>
      <c r="E161" t="s">
        <v>689</v>
      </c>
      <c r="F161">
        <v>54</v>
      </c>
      <c r="G161">
        <v>55512.918148147997</v>
      </c>
      <c r="H161">
        <v>2997697.58</v>
      </c>
      <c r="I161" t="s">
        <v>1292</v>
      </c>
      <c r="J161">
        <v>0.59629084592971004</v>
      </c>
    </row>
    <row r="162" spans="1:10" x14ac:dyDescent="0.25">
      <c r="A162" t="s">
        <v>112</v>
      </c>
      <c r="B162" t="s">
        <v>452</v>
      </c>
      <c r="C162" t="s">
        <v>100</v>
      </c>
      <c r="D162" t="s">
        <v>980</v>
      </c>
      <c r="E162" t="s">
        <v>689</v>
      </c>
      <c r="F162">
        <v>20</v>
      </c>
      <c r="G162">
        <v>57563.8675</v>
      </c>
      <c r="H162">
        <v>1151277.3500000001</v>
      </c>
      <c r="I162" t="s">
        <v>1292</v>
      </c>
      <c r="J162">
        <v>0.22900780569439999</v>
      </c>
    </row>
    <row r="163" spans="1:10" x14ac:dyDescent="0.25">
      <c r="A163" t="s">
        <v>112</v>
      </c>
      <c r="B163" t="s">
        <v>452</v>
      </c>
      <c r="C163" t="s">
        <v>108</v>
      </c>
      <c r="D163" t="s">
        <v>981</v>
      </c>
      <c r="E163" t="s">
        <v>689</v>
      </c>
      <c r="F163">
        <v>67</v>
      </c>
      <c r="G163">
        <v>55512.918059700998</v>
      </c>
      <c r="H163">
        <v>3719365.51</v>
      </c>
      <c r="I163" t="s">
        <v>1292</v>
      </c>
      <c r="J163">
        <v>1.3435557545282</v>
      </c>
    </row>
    <row r="164" spans="1:10" x14ac:dyDescent="0.25">
      <c r="A164" t="s">
        <v>112</v>
      </c>
      <c r="B164" t="s">
        <v>452</v>
      </c>
      <c r="C164" t="s">
        <v>350</v>
      </c>
      <c r="D164" t="s">
        <v>980</v>
      </c>
      <c r="E164" t="s">
        <v>689</v>
      </c>
      <c r="F164">
        <v>56</v>
      </c>
      <c r="G164">
        <v>57563.867678570998</v>
      </c>
      <c r="H164">
        <v>3223576.59</v>
      </c>
      <c r="I164" t="s">
        <v>1292</v>
      </c>
      <c r="J164">
        <v>1.2869038681519001</v>
      </c>
    </row>
    <row r="165" spans="1:10" x14ac:dyDescent="0.25">
      <c r="A165" t="s">
        <v>112</v>
      </c>
      <c r="B165" t="s">
        <v>452</v>
      </c>
      <c r="C165" t="s">
        <v>1064</v>
      </c>
      <c r="D165" t="s">
        <v>980</v>
      </c>
      <c r="E165" t="s">
        <v>689</v>
      </c>
      <c r="F165">
        <v>6</v>
      </c>
      <c r="G165">
        <v>57563.868333332997</v>
      </c>
      <c r="H165">
        <v>345383.21</v>
      </c>
      <c r="I165" t="s">
        <v>1292</v>
      </c>
      <c r="J165">
        <v>0.82034710809053002</v>
      </c>
    </row>
    <row r="166" spans="1:10" x14ac:dyDescent="0.25">
      <c r="A166" t="s">
        <v>112</v>
      </c>
      <c r="B166" t="s">
        <v>452</v>
      </c>
      <c r="C166" t="s">
        <v>1294</v>
      </c>
      <c r="D166" t="s">
        <v>980</v>
      </c>
      <c r="E166" t="s">
        <v>689</v>
      </c>
      <c r="F166">
        <v>4</v>
      </c>
      <c r="G166">
        <v>57563.8675</v>
      </c>
      <c r="H166">
        <v>230255.47</v>
      </c>
      <c r="I166" t="s">
        <v>1292</v>
      </c>
      <c r="J166">
        <v>0.31458108478211</v>
      </c>
    </row>
    <row r="167" spans="1:10" x14ac:dyDescent="0.25">
      <c r="A167" t="s">
        <v>112</v>
      </c>
      <c r="B167" t="s">
        <v>391</v>
      </c>
      <c r="C167" t="s">
        <v>885</v>
      </c>
      <c r="D167" t="s">
        <v>1232</v>
      </c>
      <c r="E167" t="s">
        <v>688</v>
      </c>
      <c r="F167">
        <v>131</v>
      </c>
      <c r="G167">
        <v>59013.656412213997</v>
      </c>
      <c r="H167">
        <v>7730788.9900000002</v>
      </c>
      <c r="I167" t="s">
        <v>1292</v>
      </c>
      <c r="J167">
        <v>7.8419013601012004</v>
      </c>
    </row>
    <row r="168" spans="1:10" x14ac:dyDescent="0.25">
      <c r="A168" t="s">
        <v>112</v>
      </c>
      <c r="B168" t="s">
        <v>391</v>
      </c>
      <c r="C168" t="s">
        <v>885</v>
      </c>
      <c r="D168" t="s">
        <v>1450</v>
      </c>
      <c r="E168" t="s">
        <v>689</v>
      </c>
      <c r="F168">
        <v>131</v>
      </c>
      <c r="G168">
        <v>54117.437175573003</v>
      </c>
      <c r="H168">
        <v>7089384.2699999996</v>
      </c>
      <c r="I168" t="s">
        <v>1292</v>
      </c>
      <c r="J168">
        <v>7.1912779175716004</v>
      </c>
    </row>
    <row r="169" spans="1:10" x14ac:dyDescent="0.25">
      <c r="A169" t="s">
        <v>112</v>
      </c>
      <c r="B169" t="s">
        <v>839</v>
      </c>
      <c r="C169" t="s">
        <v>885</v>
      </c>
      <c r="D169" t="s">
        <v>1233</v>
      </c>
      <c r="E169" t="s">
        <v>688</v>
      </c>
      <c r="F169">
        <v>122</v>
      </c>
      <c r="G169">
        <v>59077.027868851997</v>
      </c>
      <c r="H169">
        <v>7207397.4000000004</v>
      </c>
      <c r="I169" t="s">
        <v>1292</v>
      </c>
      <c r="J169">
        <v>7.3109872157886002</v>
      </c>
    </row>
    <row r="170" spans="1:10" x14ac:dyDescent="0.25">
      <c r="A170" t="s">
        <v>112</v>
      </c>
      <c r="B170" t="s">
        <v>1012</v>
      </c>
      <c r="C170" t="s">
        <v>100</v>
      </c>
      <c r="D170" t="s">
        <v>1014</v>
      </c>
      <c r="E170" t="s">
        <v>689</v>
      </c>
      <c r="F170">
        <v>7</v>
      </c>
      <c r="G170">
        <v>53580.492738095003</v>
      </c>
      <c r="H170">
        <v>375063.44916666998</v>
      </c>
      <c r="I170" t="s">
        <v>1292</v>
      </c>
      <c r="J170">
        <v>7.4606225415475999E-2</v>
      </c>
    </row>
    <row r="171" spans="1:10" x14ac:dyDescent="0.25">
      <c r="A171" t="s">
        <v>112</v>
      </c>
      <c r="B171" t="s">
        <v>1012</v>
      </c>
      <c r="C171" t="s">
        <v>100</v>
      </c>
      <c r="D171" t="s">
        <v>1014</v>
      </c>
      <c r="E171" t="s">
        <v>688</v>
      </c>
      <c r="F171">
        <v>77</v>
      </c>
      <c r="G171">
        <v>53580.492738095003</v>
      </c>
      <c r="H171">
        <v>4125697.9408332999</v>
      </c>
      <c r="I171" t="s">
        <v>1292</v>
      </c>
      <c r="J171">
        <v>0.82066847957024003</v>
      </c>
    </row>
    <row r="172" spans="1:10" x14ac:dyDescent="0.25">
      <c r="A172" t="s">
        <v>112</v>
      </c>
      <c r="B172" t="s">
        <v>1012</v>
      </c>
      <c r="C172" t="s">
        <v>100</v>
      </c>
      <c r="D172" t="s">
        <v>1013</v>
      </c>
      <c r="E172" t="s">
        <v>689</v>
      </c>
      <c r="F172">
        <v>7</v>
      </c>
      <c r="G172">
        <v>53580.492857142999</v>
      </c>
      <c r="H172">
        <v>375063.45</v>
      </c>
      <c r="I172" t="s">
        <v>1292</v>
      </c>
      <c r="J172">
        <v>7.4606225581239999E-2</v>
      </c>
    </row>
    <row r="173" spans="1:10" x14ac:dyDescent="0.25">
      <c r="A173" t="s">
        <v>112</v>
      </c>
      <c r="B173" t="s">
        <v>1012</v>
      </c>
      <c r="C173" t="s">
        <v>108</v>
      </c>
      <c r="D173" t="s">
        <v>1015</v>
      </c>
      <c r="E173" t="s">
        <v>688</v>
      </c>
      <c r="F173">
        <v>53</v>
      </c>
      <c r="G173">
        <v>53580.492641509001</v>
      </c>
      <c r="H173">
        <v>2839766.11</v>
      </c>
      <c r="I173" t="s">
        <v>1292</v>
      </c>
      <c r="J173">
        <v>1.0258158517485001</v>
      </c>
    </row>
    <row r="174" spans="1:10" x14ac:dyDescent="0.25">
      <c r="A174" t="s">
        <v>112</v>
      </c>
      <c r="B174" t="s">
        <v>1012</v>
      </c>
      <c r="C174" t="s">
        <v>1294</v>
      </c>
      <c r="D174" t="s">
        <v>1145</v>
      </c>
      <c r="E174" t="s">
        <v>689</v>
      </c>
      <c r="F174">
        <v>3</v>
      </c>
      <c r="G174">
        <v>53580.493333332997</v>
      </c>
      <c r="H174">
        <v>160741.48000000001</v>
      </c>
      <c r="I174" t="s">
        <v>1292</v>
      </c>
      <c r="J174">
        <v>0.21960924163010001</v>
      </c>
    </row>
    <row r="175" spans="1:10" x14ac:dyDescent="0.25">
      <c r="A175" t="s">
        <v>112</v>
      </c>
      <c r="B175" t="s">
        <v>761</v>
      </c>
      <c r="C175" t="s">
        <v>453</v>
      </c>
      <c r="D175" t="s">
        <v>927</v>
      </c>
      <c r="E175" t="s">
        <v>688</v>
      </c>
      <c r="F175">
        <v>1</v>
      </c>
      <c r="G175">
        <v>55583.78</v>
      </c>
      <c r="H175">
        <v>55583.78</v>
      </c>
      <c r="I175" t="s">
        <v>1292</v>
      </c>
      <c r="J175">
        <v>1.3137426421914</v>
      </c>
    </row>
    <row r="176" spans="1:10" x14ac:dyDescent="0.25">
      <c r="A176" t="s">
        <v>112</v>
      </c>
      <c r="B176" t="s">
        <v>761</v>
      </c>
      <c r="C176" t="s">
        <v>100</v>
      </c>
      <c r="D176" t="s">
        <v>927</v>
      </c>
      <c r="E176" t="s">
        <v>689</v>
      </c>
      <c r="F176">
        <v>5</v>
      </c>
      <c r="G176">
        <v>55632.615277778001</v>
      </c>
      <c r="H176">
        <v>278163.07638888998</v>
      </c>
      <c r="I176" t="s">
        <v>1292</v>
      </c>
      <c r="J176">
        <v>5.5331163901577003E-2</v>
      </c>
    </row>
    <row r="177" spans="1:10" x14ac:dyDescent="0.25">
      <c r="A177" t="s">
        <v>112</v>
      </c>
      <c r="B177" t="s">
        <v>761</v>
      </c>
      <c r="C177" t="s">
        <v>100</v>
      </c>
      <c r="D177" t="s">
        <v>927</v>
      </c>
      <c r="E177" t="s">
        <v>688</v>
      </c>
      <c r="F177">
        <v>31</v>
      </c>
      <c r="G177">
        <v>55632.615277778001</v>
      </c>
      <c r="H177">
        <v>1724611.0736111</v>
      </c>
      <c r="I177" t="s">
        <v>1292</v>
      </c>
      <c r="J177">
        <v>0.34305321618978002</v>
      </c>
    </row>
    <row r="178" spans="1:10" x14ac:dyDescent="0.25">
      <c r="A178" t="s">
        <v>112</v>
      </c>
      <c r="B178" t="s">
        <v>761</v>
      </c>
      <c r="C178" t="s">
        <v>108</v>
      </c>
      <c r="D178" t="s">
        <v>927</v>
      </c>
      <c r="E178" t="s">
        <v>688</v>
      </c>
      <c r="F178">
        <v>41</v>
      </c>
      <c r="G178">
        <v>55632.615121950999</v>
      </c>
      <c r="H178">
        <v>2280937.2200000002</v>
      </c>
      <c r="I178" t="s">
        <v>1292</v>
      </c>
      <c r="J178">
        <v>0.82394868678783995</v>
      </c>
    </row>
    <row r="179" spans="1:10" x14ac:dyDescent="0.25">
      <c r="A179" t="s">
        <v>112</v>
      </c>
      <c r="B179" t="s">
        <v>761</v>
      </c>
      <c r="C179" t="s">
        <v>1064</v>
      </c>
      <c r="D179" t="s">
        <v>927</v>
      </c>
      <c r="E179" t="s">
        <v>689</v>
      </c>
      <c r="F179">
        <v>4</v>
      </c>
      <c r="G179">
        <v>55632.6175</v>
      </c>
      <c r="H179">
        <v>222530.47</v>
      </c>
      <c r="I179" t="s">
        <v>1292</v>
      </c>
      <c r="J179">
        <v>0.52854980277276997</v>
      </c>
    </row>
    <row r="180" spans="1:10" x14ac:dyDescent="0.25">
      <c r="A180" t="s">
        <v>112</v>
      </c>
      <c r="B180" t="s">
        <v>761</v>
      </c>
      <c r="C180" t="s">
        <v>1294</v>
      </c>
      <c r="D180" t="s">
        <v>927</v>
      </c>
      <c r="E180" t="s">
        <v>689</v>
      </c>
      <c r="F180">
        <v>5</v>
      </c>
      <c r="G180">
        <v>55632.616000000002</v>
      </c>
      <c r="H180">
        <v>278163.08</v>
      </c>
      <c r="I180" t="s">
        <v>1292</v>
      </c>
      <c r="J180">
        <v>0.38003372277206998</v>
      </c>
    </row>
    <row r="181" spans="1:10" x14ac:dyDescent="0.25">
      <c r="A181" t="s">
        <v>112</v>
      </c>
      <c r="B181" t="s">
        <v>989</v>
      </c>
      <c r="C181" t="s">
        <v>453</v>
      </c>
      <c r="D181" t="s">
        <v>1274</v>
      </c>
      <c r="E181" t="s">
        <v>688</v>
      </c>
      <c r="F181">
        <v>1</v>
      </c>
      <c r="G181">
        <v>55377.77</v>
      </c>
      <c r="H181">
        <v>55377.77</v>
      </c>
      <c r="I181" t="s">
        <v>1292</v>
      </c>
      <c r="J181">
        <v>1.3088735217084</v>
      </c>
    </row>
    <row r="182" spans="1:10" x14ac:dyDescent="0.25">
      <c r="A182" t="s">
        <v>112</v>
      </c>
      <c r="B182" t="s">
        <v>989</v>
      </c>
      <c r="C182" t="s">
        <v>100</v>
      </c>
      <c r="D182" t="s">
        <v>1275</v>
      </c>
      <c r="E182" t="s">
        <v>78</v>
      </c>
      <c r="F182">
        <v>7</v>
      </c>
      <c r="G182">
        <v>55388.247000000003</v>
      </c>
      <c r="H182">
        <v>387717.72899999999</v>
      </c>
      <c r="I182" t="s">
        <v>1292</v>
      </c>
      <c r="J182">
        <v>7.7123367663845005E-2</v>
      </c>
    </row>
    <row r="183" spans="1:10" x14ac:dyDescent="0.25">
      <c r="A183" t="s">
        <v>112</v>
      </c>
      <c r="B183" t="s">
        <v>989</v>
      </c>
      <c r="C183" t="s">
        <v>100</v>
      </c>
      <c r="D183" t="s">
        <v>1275</v>
      </c>
      <c r="E183" t="s">
        <v>688</v>
      </c>
      <c r="F183">
        <v>3</v>
      </c>
      <c r="G183">
        <v>55388.247000000003</v>
      </c>
      <c r="H183">
        <v>166164.74100000001</v>
      </c>
      <c r="I183" t="s">
        <v>1292</v>
      </c>
      <c r="J183">
        <v>3.3052871855934002E-2</v>
      </c>
    </row>
    <row r="184" spans="1:10" x14ac:dyDescent="0.25">
      <c r="A184" t="s">
        <v>112</v>
      </c>
      <c r="B184" t="s">
        <v>989</v>
      </c>
      <c r="C184" t="s">
        <v>100</v>
      </c>
      <c r="D184" t="s">
        <v>1276</v>
      </c>
      <c r="E184" t="s">
        <v>78</v>
      </c>
      <c r="F184">
        <v>7</v>
      </c>
      <c r="G184">
        <v>55388.247142856999</v>
      </c>
      <c r="H184">
        <v>387717.73</v>
      </c>
      <c r="I184" t="s">
        <v>1292</v>
      </c>
      <c r="J184">
        <v>7.7123367862761E-2</v>
      </c>
    </row>
    <row r="185" spans="1:10" x14ac:dyDescent="0.25">
      <c r="A185" t="s">
        <v>112</v>
      </c>
      <c r="B185" t="s">
        <v>989</v>
      </c>
      <c r="C185" t="s">
        <v>108</v>
      </c>
      <c r="D185" t="s">
        <v>1277</v>
      </c>
      <c r="E185" t="s">
        <v>688</v>
      </c>
      <c r="F185">
        <v>12</v>
      </c>
      <c r="G185">
        <v>55388.246666667001</v>
      </c>
      <c r="H185">
        <v>664658.96</v>
      </c>
      <c r="I185" t="s">
        <v>1292</v>
      </c>
      <c r="J185">
        <v>0.24009642722818</v>
      </c>
    </row>
    <row r="186" spans="1:10" x14ac:dyDescent="0.25">
      <c r="A186" t="s">
        <v>112</v>
      </c>
      <c r="B186" t="s">
        <v>989</v>
      </c>
      <c r="C186" t="s">
        <v>1064</v>
      </c>
      <c r="D186" t="s">
        <v>1391</v>
      </c>
      <c r="E186" t="s">
        <v>689</v>
      </c>
      <c r="F186">
        <v>4</v>
      </c>
      <c r="G186">
        <v>55388.247499999998</v>
      </c>
      <c r="H186">
        <v>110776.495</v>
      </c>
      <c r="I186" t="s">
        <v>1292</v>
      </c>
      <c r="J186">
        <v>0.26311405617445999</v>
      </c>
    </row>
    <row r="187" spans="1:10" x14ac:dyDescent="0.25">
      <c r="A187" t="s">
        <v>112</v>
      </c>
      <c r="B187" t="s">
        <v>989</v>
      </c>
      <c r="C187" t="s">
        <v>1064</v>
      </c>
      <c r="D187" t="s">
        <v>1391</v>
      </c>
      <c r="E187" t="s">
        <v>78</v>
      </c>
      <c r="F187">
        <v>4</v>
      </c>
      <c r="G187">
        <v>55388.247499999998</v>
      </c>
      <c r="H187">
        <v>110776.495</v>
      </c>
      <c r="I187" t="s">
        <v>1292</v>
      </c>
      <c r="J187">
        <v>0.26311405617445999</v>
      </c>
    </row>
    <row r="188" spans="1:10" x14ac:dyDescent="0.25">
      <c r="A188" t="s">
        <v>112</v>
      </c>
      <c r="B188" t="s">
        <v>989</v>
      </c>
      <c r="C188" t="s">
        <v>999</v>
      </c>
      <c r="D188" t="s">
        <v>1017</v>
      </c>
      <c r="E188" t="s">
        <v>688</v>
      </c>
      <c r="F188">
        <v>3</v>
      </c>
      <c r="G188">
        <v>55388.246666667001</v>
      </c>
      <c r="H188">
        <v>166164.74</v>
      </c>
      <c r="I188" t="s">
        <v>1292</v>
      </c>
      <c r="J188">
        <v>0.52303697526988002</v>
      </c>
    </row>
    <row r="189" spans="1:10" x14ac:dyDescent="0.25">
      <c r="A189" t="s">
        <v>112</v>
      </c>
      <c r="B189" t="s">
        <v>317</v>
      </c>
      <c r="C189" t="s">
        <v>100</v>
      </c>
      <c r="D189" t="s">
        <v>318</v>
      </c>
      <c r="E189" t="s">
        <v>689</v>
      </c>
      <c r="F189">
        <v>22</v>
      </c>
      <c r="G189">
        <v>73308.938181817997</v>
      </c>
      <c r="H189">
        <v>1612796.64</v>
      </c>
      <c r="I189" t="s">
        <v>1292</v>
      </c>
      <c r="J189">
        <v>0.32081150520134</v>
      </c>
    </row>
    <row r="190" spans="1:10" x14ac:dyDescent="0.25">
      <c r="A190" t="s">
        <v>112</v>
      </c>
      <c r="B190" t="s">
        <v>353</v>
      </c>
      <c r="C190" t="s">
        <v>453</v>
      </c>
      <c r="D190" t="s">
        <v>977</v>
      </c>
      <c r="E190" t="s">
        <v>689</v>
      </c>
      <c r="F190">
        <v>1</v>
      </c>
      <c r="G190">
        <v>57094.5</v>
      </c>
      <c r="H190">
        <v>57094.5</v>
      </c>
      <c r="I190" t="s">
        <v>1292</v>
      </c>
      <c r="J190">
        <v>1.3494490530258001</v>
      </c>
    </row>
    <row r="191" spans="1:10" x14ac:dyDescent="0.25">
      <c r="A191" t="s">
        <v>112</v>
      </c>
      <c r="B191" t="s">
        <v>353</v>
      </c>
      <c r="C191" t="s">
        <v>453</v>
      </c>
      <c r="D191" t="s">
        <v>1163</v>
      </c>
      <c r="E191" t="s">
        <v>688</v>
      </c>
      <c r="F191">
        <v>1</v>
      </c>
      <c r="G191">
        <v>56438.75</v>
      </c>
      <c r="H191">
        <v>56438.75</v>
      </c>
      <c r="I191" t="s">
        <v>1292</v>
      </c>
      <c r="J191">
        <v>1.3339501658032999</v>
      </c>
    </row>
    <row r="192" spans="1:10" x14ac:dyDescent="0.25">
      <c r="A192" t="s">
        <v>112</v>
      </c>
      <c r="B192" t="s">
        <v>353</v>
      </c>
      <c r="C192" t="s">
        <v>100</v>
      </c>
      <c r="D192" t="s">
        <v>978</v>
      </c>
      <c r="E192" t="s">
        <v>689</v>
      </c>
      <c r="F192">
        <v>42</v>
      </c>
      <c r="G192">
        <v>55805.196666666998</v>
      </c>
      <c r="H192">
        <v>2343818.2599999998</v>
      </c>
      <c r="I192" t="s">
        <v>1292</v>
      </c>
      <c r="J192">
        <v>0.46622360517131001</v>
      </c>
    </row>
    <row r="193" spans="1:10" x14ac:dyDescent="0.25">
      <c r="A193" t="s">
        <v>112</v>
      </c>
      <c r="B193" t="s">
        <v>353</v>
      </c>
      <c r="C193" t="s">
        <v>100</v>
      </c>
      <c r="D193" t="s">
        <v>872</v>
      </c>
      <c r="E193" t="s">
        <v>689</v>
      </c>
      <c r="F193">
        <v>5</v>
      </c>
      <c r="G193">
        <v>56492.075806451998</v>
      </c>
      <c r="H193">
        <v>282460.37903225998</v>
      </c>
      <c r="I193" t="s">
        <v>1292</v>
      </c>
      <c r="J193">
        <v>5.6185967349906003E-2</v>
      </c>
    </row>
    <row r="194" spans="1:10" x14ac:dyDescent="0.25">
      <c r="A194" t="s">
        <v>112</v>
      </c>
      <c r="B194" t="s">
        <v>353</v>
      </c>
      <c r="C194" t="s">
        <v>100</v>
      </c>
      <c r="D194" t="s">
        <v>872</v>
      </c>
      <c r="E194" t="s">
        <v>688</v>
      </c>
      <c r="F194">
        <v>26</v>
      </c>
      <c r="G194">
        <v>56492.075806451998</v>
      </c>
      <c r="H194">
        <v>1468793.9709677</v>
      </c>
      <c r="I194" t="s">
        <v>1292</v>
      </c>
      <c r="J194">
        <v>0.29216703021951002</v>
      </c>
    </row>
    <row r="195" spans="1:10" x14ac:dyDescent="0.25">
      <c r="A195" t="s">
        <v>112</v>
      </c>
      <c r="B195" t="s">
        <v>353</v>
      </c>
      <c r="C195" t="s">
        <v>100</v>
      </c>
      <c r="D195" t="s">
        <v>977</v>
      </c>
      <c r="E195" t="s">
        <v>689</v>
      </c>
      <c r="F195">
        <v>21</v>
      </c>
      <c r="G195">
        <v>57226.440952381003</v>
      </c>
      <c r="H195">
        <v>1201755.26</v>
      </c>
      <c r="I195" t="s">
        <v>1292</v>
      </c>
      <c r="J195">
        <v>0.23904868368539001</v>
      </c>
    </row>
    <row r="196" spans="1:10" x14ac:dyDescent="0.25">
      <c r="A196" t="s">
        <v>112</v>
      </c>
      <c r="B196" t="s">
        <v>353</v>
      </c>
      <c r="C196" t="s">
        <v>100</v>
      </c>
      <c r="D196" t="s">
        <v>924</v>
      </c>
      <c r="E196" t="s">
        <v>689</v>
      </c>
      <c r="F196">
        <v>5</v>
      </c>
      <c r="G196">
        <v>56492.076000000001</v>
      </c>
      <c r="H196">
        <v>282460.38</v>
      </c>
      <c r="I196" t="s">
        <v>1292</v>
      </c>
      <c r="J196">
        <v>5.6185967542405998E-2</v>
      </c>
    </row>
    <row r="197" spans="1:10" x14ac:dyDescent="0.25">
      <c r="A197" t="s">
        <v>112</v>
      </c>
      <c r="B197" t="s">
        <v>353</v>
      </c>
      <c r="C197" t="s">
        <v>108</v>
      </c>
      <c r="D197" t="s">
        <v>978</v>
      </c>
      <c r="E197" t="s">
        <v>689</v>
      </c>
      <c r="F197">
        <v>54</v>
      </c>
      <c r="G197">
        <v>55805.196666666998</v>
      </c>
      <c r="H197">
        <v>3013480.62</v>
      </c>
      <c r="I197" t="s">
        <v>1292</v>
      </c>
      <c r="J197">
        <v>1.0885671809544999</v>
      </c>
    </row>
    <row r="198" spans="1:10" x14ac:dyDescent="0.25">
      <c r="A198" t="s">
        <v>112</v>
      </c>
      <c r="B198" t="s">
        <v>353</v>
      </c>
      <c r="C198" t="s">
        <v>108</v>
      </c>
      <c r="D198" t="s">
        <v>873</v>
      </c>
      <c r="E198" t="s">
        <v>688</v>
      </c>
      <c r="F198">
        <v>37</v>
      </c>
      <c r="G198">
        <v>56492.075945946002</v>
      </c>
      <c r="H198">
        <v>2090206.81</v>
      </c>
      <c r="I198" t="s">
        <v>1292</v>
      </c>
      <c r="J198">
        <v>0.75505066124288001</v>
      </c>
    </row>
    <row r="199" spans="1:10" x14ac:dyDescent="0.25">
      <c r="A199" t="s">
        <v>112</v>
      </c>
      <c r="B199" t="s">
        <v>353</v>
      </c>
      <c r="C199" t="s">
        <v>350</v>
      </c>
      <c r="D199" t="s">
        <v>978</v>
      </c>
      <c r="E199" t="s">
        <v>689</v>
      </c>
      <c r="F199">
        <v>44</v>
      </c>
      <c r="G199">
        <v>55805.196590908999</v>
      </c>
      <c r="H199">
        <v>2455428.65</v>
      </c>
      <c r="I199" t="s">
        <v>1292</v>
      </c>
      <c r="J199">
        <v>0.98024679713164997</v>
      </c>
    </row>
    <row r="200" spans="1:10" x14ac:dyDescent="0.25">
      <c r="A200" t="s">
        <v>112</v>
      </c>
      <c r="B200" t="s">
        <v>353</v>
      </c>
      <c r="C200" t="s">
        <v>350</v>
      </c>
      <c r="D200" t="s">
        <v>977</v>
      </c>
      <c r="E200" t="s">
        <v>689</v>
      </c>
      <c r="F200">
        <v>38</v>
      </c>
      <c r="G200">
        <v>57226.440789474</v>
      </c>
      <c r="H200">
        <v>2174604.75</v>
      </c>
      <c r="I200" t="s">
        <v>1292</v>
      </c>
      <c r="J200">
        <v>0.86813735810030002</v>
      </c>
    </row>
    <row r="201" spans="1:10" x14ac:dyDescent="0.25">
      <c r="A201" t="s">
        <v>112</v>
      </c>
      <c r="B201" t="s">
        <v>353</v>
      </c>
      <c r="C201" t="s">
        <v>1064</v>
      </c>
      <c r="D201" t="s">
        <v>977</v>
      </c>
      <c r="E201" t="s">
        <v>689</v>
      </c>
      <c r="F201">
        <v>13</v>
      </c>
      <c r="G201">
        <v>57226.440769230998</v>
      </c>
      <c r="H201">
        <v>743943.73</v>
      </c>
      <c r="I201" t="s">
        <v>1292</v>
      </c>
      <c r="J201">
        <v>1.766999870919</v>
      </c>
    </row>
    <row r="202" spans="1:10" x14ac:dyDescent="0.25">
      <c r="A202" t="s">
        <v>112</v>
      </c>
      <c r="B202" t="s">
        <v>353</v>
      </c>
      <c r="C202" t="s">
        <v>1064</v>
      </c>
      <c r="D202" t="s">
        <v>1392</v>
      </c>
      <c r="E202" t="s">
        <v>689</v>
      </c>
      <c r="F202">
        <v>5</v>
      </c>
      <c r="G202">
        <v>56492.076666667002</v>
      </c>
      <c r="H202">
        <v>169476.23</v>
      </c>
      <c r="I202" t="s">
        <v>1292</v>
      </c>
      <c r="J202">
        <v>0.40253646137165999</v>
      </c>
    </row>
    <row r="203" spans="1:10" x14ac:dyDescent="0.25">
      <c r="A203" t="s">
        <v>112</v>
      </c>
      <c r="B203" t="s">
        <v>353</v>
      </c>
      <c r="C203" t="s">
        <v>1064</v>
      </c>
      <c r="D203" t="s">
        <v>1164</v>
      </c>
      <c r="E203" t="s">
        <v>689</v>
      </c>
      <c r="F203">
        <v>5</v>
      </c>
      <c r="G203">
        <v>56492.074999999997</v>
      </c>
      <c r="H203">
        <v>112984.15</v>
      </c>
      <c r="I203" t="s">
        <v>1292</v>
      </c>
      <c r="J203">
        <v>0.26835763299718002</v>
      </c>
    </row>
    <row r="204" spans="1:10" x14ac:dyDescent="0.25">
      <c r="A204" t="s">
        <v>112</v>
      </c>
      <c r="B204" t="s">
        <v>353</v>
      </c>
      <c r="C204" t="s">
        <v>999</v>
      </c>
      <c r="D204" t="s">
        <v>977</v>
      </c>
      <c r="E204" t="s">
        <v>688</v>
      </c>
      <c r="F204">
        <v>7</v>
      </c>
      <c r="G204">
        <v>57226.441428571001</v>
      </c>
      <c r="H204">
        <v>400585.09</v>
      </c>
      <c r="I204" t="s">
        <v>1292</v>
      </c>
      <c r="J204">
        <v>1.2609222258092001</v>
      </c>
    </row>
    <row r="205" spans="1:10" x14ac:dyDescent="0.25">
      <c r="A205" t="s">
        <v>112</v>
      </c>
      <c r="B205" t="s">
        <v>353</v>
      </c>
      <c r="C205" t="s">
        <v>999</v>
      </c>
      <c r="D205" t="s">
        <v>1146</v>
      </c>
      <c r="E205" t="s">
        <v>688</v>
      </c>
      <c r="F205">
        <v>4</v>
      </c>
      <c r="G205">
        <v>56492.074999999997</v>
      </c>
      <c r="H205">
        <v>225968.3</v>
      </c>
      <c r="I205" t="s">
        <v>1292</v>
      </c>
      <c r="J205">
        <v>0.71128072140261001</v>
      </c>
    </row>
    <row r="206" spans="1:10" x14ac:dyDescent="0.25">
      <c r="A206" t="s">
        <v>112</v>
      </c>
      <c r="B206" t="s">
        <v>1065</v>
      </c>
      <c r="C206" t="s">
        <v>100</v>
      </c>
      <c r="D206" t="s">
        <v>1048</v>
      </c>
      <c r="E206" t="s">
        <v>688</v>
      </c>
      <c r="F206">
        <v>47</v>
      </c>
      <c r="G206">
        <v>52955.671276595996</v>
      </c>
      <c r="H206">
        <v>2488916.5499999998</v>
      </c>
      <c r="I206" t="s">
        <v>1292</v>
      </c>
      <c r="J206">
        <v>0.49508601699840998</v>
      </c>
    </row>
    <row r="207" spans="1:10" x14ac:dyDescent="0.25">
      <c r="A207" t="s">
        <v>112</v>
      </c>
      <c r="B207" t="s">
        <v>1065</v>
      </c>
      <c r="C207" t="s">
        <v>108</v>
      </c>
      <c r="D207" t="s">
        <v>1049</v>
      </c>
      <c r="E207" t="s">
        <v>688</v>
      </c>
      <c r="F207">
        <v>56</v>
      </c>
      <c r="G207">
        <v>52955.671249999999</v>
      </c>
      <c r="H207">
        <v>2965517.59</v>
      </c>
      <c r="I207" t="s">
        <v>1292</v>
      </c>
      <c r="J207">
        <v>1.0712413750373999</v>
      </c>
    </row>
    <row r="208" spans="1:10" x14ac:dyDescent="0.25">
      <c r="A208" t="s">
        <v>112</v>
      </c>
      <c r="B208" t="s">
        <v>190</v>
      </c>
      <c r="C208" t="s">
        <v>100</v>
      </c>
      <c r="D208" t="s">
        <v>1563</v>
      </c>
      <c r="E208" t="s">
        <v>689</v>
      </c>
      <c r="F208">
        <v>4</v>
      </c>
      <c r="G208">
        <v>302487.0625</v>
      </c>
      <c r="H208">
        <v>1209948.25</v>
      </c>
      <c r="I208" t="s">
        <v>1292</v>
      </c>
      <c r="J208">
        <v>0.24067840276392</v>
      </c>
    </row>
    <row r="209" spans="1:10" x14ac:dyDescent="0.25">
      <c r="A209" t="s">
        <v>112</v>
      </c>
      <c r="B209" t="s">
        <v>190</v>
      </c>
      <c r="C209" t="s">
        <v>108</v>
      </c>
      <c r="D209" t="s">
        <v>1563</v>
      </c>
      <c r="E209" t="s">
        <v>688</v>
      </c>
      <c r="F209">
        <v>5</v>
      </c>
      <c r="G209">
        <v>302487.06400000001</v>
      </c>
      <c r="H209">
        <v>1512435.32</v>
      </c>
      <c r="I209" t="s">
        <v>1292</v>
      </c>
      <c r="J209">
        <v>0.54634081325813</v>
      </c>
    </row>
    <row r="210" spans="1:10" x14ac:dyDescent="0.25">
      <c r="A210" t="s">
        <v>112</v>
      </c>
      <c r="B210" t="s">
        <v>190</v>
      </c>
      <c r="C210" t="s">
        <v>350</v>
      </c>
      <c r="D210" t="s">
        <v>1563</v>
      </c>
      <c r="E210" t="s">
        <v>688</v>
      </c>
      <c r="F210">
        <v>4</v>
      </c>
      <c r="G210">
        <v>302487.0625</v>
      </c>
      <c r="H210">
        <v>1209948.25</v>
      </c>
      <c r="I210" t="s">
        <v>1292</v>
      </c>
      <c r="J210">
        <v>0.48303089432370999</v>
      </c>
    </row>
    <row r="211" spans="1:10" x14ac:dyDescent="0.25">
      <c r="A211" t="s">
        <v>112</v>
      </c>
      <c r="B211" t="s">
        <v>192</v>
      </c>
      <c r="C211" t="s">
        <v>885</v>
      </c>
      <c r="D211" t="s">
        <v>1520</v>
      </c>
      <c r="E211" t="s">
        <v>689</v>
      </c>
      <c r="F211">
        <v>240</v>
      </c>
      <c r="G211">
        <v>50423.770333332999</v>
      </c>
      <c r="H211">
        <v>12101704.880000001</v>
      </c>
      <c r="I211" t="s">
        <v>1292</v>
      </c>
      <c r="J211">
        <v>12.275639146375999</v>
      </c>
    </row>
    <row r="212" spans="1:10" x14ac:dyDescent="0.25">
      <c r="A212" t="s">
        <v>112</v>
      </c>
      <c r="B212" t="s">
        <v>192</v>
      </c>
      <c r="C212" t="s">
        <v>885</v>
      </c>
      <c r="D212" t="s">
        <v>1234</v>
      </c>
      <c r="E212" t="s">
        <v>689</v>
      </c>
      <c r="F212">
        <v>134</v>
      </c>
      <c r="G212">
        <v>79704.837611940005</v>
      </c>
      <c r="H212">
        <v>10680448.24</v>
      </c>
      <c r="I212" t="s">
        <v>1292</v>
      </c>
      <c r="J212">
        <v>10.833955200185001</v>
      </c>
    </row>
    <row r="213" spans="1:10" x14ac:dyDescent="0.25">
      <c r="A213" t="s">
        <v>112</v>
      </c>
      <c r="B213" t="s">
        <v>361</v>
      </c>
      <c r="C213" t="s">
        <v>453</v>
      </c>
      <c r="D213" t="s">
        <v>889</v>
      </c>
      <c r="E213" t="s">
        <v>688</v>
      </c>
      <c r="F213">
        <v>2</v>
      </c>
      <c r="G213">
        <v>113993.51</v>
      </c>
      <c r="H213">
        <v>227987.02</v>
      </c>
      <c r="I213" t="s">
        <v>1292</v>
      </c>
      <c r="J213">
        <v>5.3885552591085002</v>
      </c>
    </row>
    <row r="214" spans="1:10" x14ac:dyDescent="0.25">
      <c r="A214" t="s">
        <v>112</v>
      </c>
      <c r="B214" t="s">
        <v>361</v>
      </c>
      <c r="C214" t="s">
        <v>998</v>
      </c>
      <c r="D214" t="s">
        <v>1053</v>
      </c>
      <c r="E214" t="s">
        <v>688</v>
      </c>
      <c r="F214">
        <v>4</v>
      </c>
      <c r="G214">
        <v>106666.55499999999</v>
      </c>
      <c r="H214">
        <v>426666.22</v>
      </c>
      <c r="I214" t="s">
        <v>1292</v>
      </c>
      <c r="J214">
        <v>0.89509798066528001</v>
      </c>
    </row>
    <row r="215" spans="1:10" x14ac:dyDescent="0.25">
      <c r="A215" t="s">
        <v>112</v>
      </c>
      <c r="B215" t="s">
        <v>361</v>
      </c>
      <c r="C215" t="s">
        <v>100</v>
      </c>
      <c r="D215" t="s">
        <v>889</v>
      </c>
      <c r="E215" t="s">
        <v>689</v>
      </c>
      <c r="F215">
        <v>18</v>
      </c>
      <c r="G215">
        <v>113976.10173076999</v>
      </c>
      <c r="H215">
        <v>2051569.8311538</v>
      </c>
      <c r="I215" t="s">
        <v>1292</v>
      </c>
      <c r="J215">
        <v>0.40809063538111001</v>
      </c>
    </row>
    <row r="216" spans="1:10" x14ac:dyDescent="0.25">
      <c r="A216" t="s">
        <v>112</v>
      </c>
      <c r="B216" t="s">
        <v>361</v>
      </c>
      <c r="C216" t="s">
        <v>100</v>
      </c>
      <c r="D216" t="s">
        <v>889</v>
      </c>
      <c r="E216" t="s">
        <v>688</v>
      </c>
      <c r="F216">
        <v>34</v>
      </c>
      <c r="G216">
        <v>113976.10173076999</v>
      </c>
      <c r="H216">
        <v>3875187.4588461998</v>
      </c>
      <c r="I216" t="s">
        <v>1292</v>
      </c>
      <c r="J216">
        <v>0.77083786683097999</v>
      </c>
    </row>
    <row r="217" spans="1:10" x14ac:dyDescent="0.25">
      <c r="A217" t="s">
        <v>112</v>
      </c>
      <c r="B217" t="s">
        <v>361</v>
      </c>
      <c r="C217" t="s">
        <v>100</v>
      </c>
      <c r="D217" t="s">
        <v>473</v>
      </c>
      <c r="E217" t="s">
        <v>689</v>
      </c>
      <c r="F217">
        <v>17</v>
      </c>
      <c r="G217">
        <v>139221.89000000001</v>
      </c>
      <c r="H217">
        <v>2366772.13</v>
      </c>
      <c r="I217" t="s">
        <v>1292</v>
      </c>
      <c r="J217">
        <v>0.47078950356311999</v>
      </c>
    </row>
    <row r="218" spans="1:10" x14ac:dyDescent="0.25">
      <c r="A218" t="s">
        <v>112</v>
      </c>
      <c r="B218" t="s">
        <v>361</v>
      </c>
      <c r="C218" t="s">
        <v>100</v>
      </c>
      <c r="D218" t="s">
        <v>1053</v>
      </c>
      <c r="E218" t="s">
        <v>689</v>
      </c>
      <c r="F218">
        <v>12</v>
      </c>
      <c r="G218">
        <v>106666.55416667</v>
      </c>
      <c r="H218">
        <v>1279998.6499999999</v>
      </c>
      <c r="I218" t="s">
        <v>1292</v>
      </c>
      <c r="J218">
        <v>0.25461256762177997</v>
      </c>
    </row>
    <row r="219" spans="1:10" x14ac:dyDescent="0.25">
      <c r="A219" t="s">
        <v>112</v>
      </c>
      <c r="B219" t="s">
        <v>361</v>
      </c>
      <c r="C219" t="s">
        <v>108</v>
      </c>
      <c r="D219" t="s">
        <v>889</v>
      </c>
      <c r="E219" t="s">
        <v>688</v>
      </c>
      <c r="F219">
        <v>24</v>
      </c>
      <c r="G219">
        <v>113976.10208333</v>
      </c>
      <c r="H219">
        <v>2735426.45</v>
      </c>
      <c r="I219" t="s">
        <v>1292</v>
      </c>
      <c r="J219">
        <v>0.98812497403248001</v>
      </c>
    </row>
    <row r="220" spans="1:10" x14ac:dyDescent="0.25">
      <c r="A220" t="s">
        <v>112</v>
      </c>
      <c r="B220" t="s">
        <v>361</v>
      </c>
      <c r="C220" t="s">
        <v>108</v>
      </c>
      <c r="D220" t="s">
        <v>473</v>
      </c>
      <c r="E220" t="s">
        <v>689</v>
      </c>
      <c r="F220">
        <v>13</v>
      </c>
      <c r="G220">
        <v>139221.89000000001</v>
      </c>
      <c r="H220">
        <v>1809884.57</v>
      </c>
      <c r="I220" t="s">
        <v>1292</v>
      </c>
      <c r="J220">
        <v>0.65378915369229995</v>
      </c>
    </row>
    <row r="221" spans="1:10" x14ac:dyDescent="0.25">
      <c r="A221" t="s">
        <v>112</v>
      </c>
      <c r="B221" t="s">
        <v>361</v>
      </c>
      <c r="C221" t="s">
        <v>350</v>
      </c>
      <c r="D221" t="s">
        <v>889</v>
      </c>
      <c r="E221" t="s">
        <v>689</v>
      </c>
      <c r="F221">
        <v>-6</v>
      </c>
      <c r="G221">
        <v>113976.10186441</v>
      </c>
      <c r="H221">
        <v>683856.61118643999</v>
      </c>
      <c r="I221" t="s">
        <v>1292</v>
      </c>
      <c r="J221">
        <v>0.27300661039889002</v>
      </c>
    </row>
    <row r="222" spans="1:10" x14ac:dyDescent="0.25">
      <c r="A222" t="s">
        <v>112</v>
      </c>
      <c r="B222" t="s">
        <v>361</v>
      </c>
      <c r="C222" t="s">
        <v>350</v>
      </c>
      <c r="D222" t="s">
        <v>889</v>
      </c>
      <c r="E222" t="s">
        <v>688</v>
      </c>
      <c r="F222">
        <v>112</v>
      </c>
      <c r="G222">
        <v>113976.10186441</v>
      </c>
      <c r="H222">
        <v>12765323.408814</v>
      </c>
      <c r="I222" t="s">
        <v>1292</v>
      </c>
      <c r="J222">
        <v>5.0961233941125998</v>
      </c>
    </row>
    <row r="223" spans="1:10" x14ac:dyDescent="0.25">
      <c r="A223" t="s">
        <v>112</v>
      </c>
      <c r="B223" t="s">
        <v>361</v>
      </c>
      <c r="C223" t="s">
        <v>350</v>
      </c>
      <c r="D223" t="s">
        <v>473</v>
      </c>
      <c r="E223" t="s">
        <v>689</v>
      </c>
      <c r="F223">
        <v>41</v>
      </c>
      <c r="G223">
        <v>139221.8895122</v>
      </c>
      <c r="H223">
        <v>5708097.4699999997</v>
      </c>
      <c r="I223" t="s">
        <v>1292</v>
      </c>
      <c r="J223">
        <v>2.2787647536339</v>
      </c>
    </row>
    <row r="224" spans="1:10" x14ac:dyDescent="0.25">
      <c r="A224" t="s">
        <v>112</v>
      </c>
      <c r="B224" t="s">
        <v>361</v>
      </c>
      <c r="C224" t="s">
        <v>350</v>
      </c>
      <c r="D224" t="s">
        <v>1053</v>
      </c>
      <c r="E224" t="s">
        <v>688</v>
      </c>
      <c r="F224">
        <v>21</v>
      </c>
      <c r="G224">
        <v>106666.55428570999</v>
      </c>
      <c r="H224">
        <v>2239997.64</v>
      </c>
      <c r="I224" t="s">
        <v>1292</v>
      </c>
      <c r="J224">
        <v>0.89424325654604997</v>
      </c>
    </row>
    <row r="225" spans="1:10" x14ac:dyDescent="0.25">
      <c r="A225" t="s">
        <v>112</v>
      </c>
      <c r="B225" t="s">
        <v>361</v>
      </c>
      <c r="C225" t="s">
        <v>1064</v>
      </c>
      <c r="D225" t="s">
        <v>889</v>
      </c>
      <c r="E225" t="s">
        <v>689</v>
      </c>
      <c r="F225">
        <v>10</v>
      </c>
      <c r="G225">
        <v>113976.102</v>
      </c>
      <c r="H225">
        <v>1139761.02</v>
      </c>
      <c r="I225" t="s">
        <v>1292</v>
      </c>
      <c r="J225">
        <v>2.7071369701824999</v>
      </c>
    </row>
    <row r="226" spans="1:10" x14ac:dyDescent="0.25">
      <c r="A226" t="s">
        <v>112</v>
      </c>
      <c r="B226" t="s">
        <v>361</v>
      </c>
      <c r="C226" t="s">
        <v>1064</v>
      </c>
      <c r="D226" t="s">
        <v>473</v>
      </c>
      <c r="E226" t="s">
        <v>689</v>
      </c>
      <c r="F226">
        <v>3</v>
      </c>
      <c r="G226">
        <v>139221.89000000001</v>
      </c>
      <c r="H226">
        <v>417665.67</v>
      </c>
      <c r="I226" t="s">
        <v>1292</v>
      </c>
      <c r="J226">
        <v>0.99203092279209004</v>
      </c>
    </row>
    <row r="227" spans="1:10" x14ac:dyDescent="0.25">
      <c r="A227" t="s">
        <v>112</v>
      </c>
      <c r="B227" t="s">
        <v>361</v>
      </c>
      <c r="C227" t="s">
        <v>1294</v>
      </c>
      <c r="D227" t="s">
        <v>473</v>
      </c>
      <c r="E227" t="s">
        <v>689</v>
      </c>
      <c r="F227">
        <v>8</v>
      </c>
      <c r="G227">
        <v>139221.89000000001</v>
      </c>
      <c r="H227">
        <v>1113775.1200000001</v>
      </c>
      <c r="I227" t="s">
        <v>1292</v>
      </c>
      <c r="J227">
        <v>1.5216688900069</v>
      </c>
    </row>
    <row r="228" spans="1:10" x14ac:dyDescent="0.25">
      <c r="A228" t="s">
        <v>112</v>
      </c>
      <c r="B228" t="s">
        <v>361</v>
      </c>
      <c r="C228" t="s">
        <v>999</v>
      </c>
      <c r="D228" t="s">
        <v>1053</v>
      </c>
      <c r="E228" t="s">
        <v>688</v>
      </c>
      <c r="F228">
        <v>4</v>
      </c>
      <c r="G228">
        <v>106666.55499999999</v>
      </c>
      <c r="H228">
        <v>426666.22</v>
      </c>
      <c r="I228" t="s">
        <v>1292</v>
      </c>
      <c r="J228">
        <v>1.3430178337392</v>
      </c>
    </row>
    <row r="229" spans="1:10" x14ac:dyDescent="0.25">
      <c r="A229" t="s">
        <v>112</v>
      </c>
      <c r="B229" t="s">
        <v>361</v>
      </c>
      <c r="C229" t="s">
        <v>999</v>
      </c>
      <c r="D229" t="s">
        <v>473</v>
      </c>
      <c r="E229" t="s">
        <v>688</v>
      </c>
      <c r="F229">
        <v>2</v>
      </c>
      <c r="G229">
        <v>139221.89000000001</v>
      </c>
      <c r="H229">
        <v>278443.78000000003</v>
      </c>
      <c r="I229" t="s">
        <v>1292</v>
      </c>
      <c r="J229">
        <v>0.87645786027716999</v>
      </c>
    </row>
    <row r="230" spans="1:10" x14ac:dyDescent="0.25">
      <c r="A230" t="s">
        <v>112</v>
      </c>
      <c r="B230" t="s">
        <v>764</v>
      </c>
      <c r="C230" t="s">
        <v>453</v>
      </c>
      <c r="D230" t="s">
        <v>765</v>
      </c>
      <c r="E230" t="s">
        <v>689</v>
      </c>
      <c r="F230">
        <v>1</v>
      </c>
      <c r="G230">
        <v>61705.85</v>
      </c>
      <c r="H230">
        <v>61705.85</v>
      </c>
      <c r="I230" t="s">
        <v>1292</v>
      </c>
      <c r="J230">
        <v>1.4584399696757</v>
      </c>
    </row>
    <row r="231" spans="1:10" x14ac:dyDescent="0.25">
      <c r="A231" t="s">
        <v>112</v>
      </c>
      <c r="B231" t="s">
        <v>764</v>
      </c>
      <c r="C231" t="s">
        <v>100</v>
      </c>
      <c r="D231" t="s">
        <v>765</v>
      </c>
      <c r="E231" t="s">
        <v>689</v>
      </c>
      <c r="F231">
        <v>4</v>
      </c>
      <c r="G231">
        <v>61709.154999999999</v>
      </c>
      <c r="H231">
        <v>246836.62</v>
      </c>
      <c r="I231" t="s">
        <v>1292</v>
      </c>
      <c r="J231">
        <v>4.9099821785969E-2</v>
      </c>
    </row>
    <row r="232" spans="1:10" x14ac:dyDescent="0.25">
      <c r="A232" t="s">
        <v>112</v>
      </c>
      <c r="B232" t="s">
        <v>764</v>
      </c>
      <c r="C232" t="s">
        <v>108</v>
      </c>
      <c r="D232" t="s">
        <v>765</v>
      </c>
      <c r="E232" t="s">
        <v>689</v>
      </c>
      <c r="F232">
        <v>16</v>
      </c>
      <c r="G232">
        <v>61709.154374999998</v>
      </c>
      <c r="H232">
        <v>987346.47</v>
      </c>
      <c r="I232" t="s">
        <v>1292</v>
      </c>
      <c r="J232">
        <v>0.35666164777700998</v>
      </c>
    </row>
    <row r="233" spans="1:10" x14ac:dyDescent="0.25">
      <c r="A233" t="s">
        <v>112</v>
      </c>
      <c r="B233" t="s">
        <v>764</v>
      </c>
      <c r="C233" t="s">
        <v>350</v>
      </c>
      <c r="D233" t="s">
        <v>765</v>
      </c>
      <c r="E233" t="s">
        <v>689</v>
      </c>
      <c r="F233">
        <v>34</v>
      </c>
      <c r="G233">
        <v>61709.154117646998</v>
      </c>
      <c r="H233">
        <v>2098111.2400000002</v>
      </c>
      <c r="I233" t="s">
        <v>1292</v>
      </c>
      <c r="J233">
        <v>0.83759991276306001</v>
      </c>
    </row>
    <row r="234" spans="1:10" x14ac:dyDescent="0.25">
      <c r="A234" t="s">
        <v>112</v>
      </c>
      <c r="B234" t="s">
        <v>764</v>
      </c>
      <c r="C234" t="s">
        <v>1064</v>
      </c>
      <c r="D234" t="s">
        <v>765</v>
      </c>
      <c r="E234" t="s">
        <v>689</v>
      </c>
      <c r="F234">
        <v>2</v>
      </c>
      <c r="G234">
        <v>61709.154999999999</v>
      </c>
      <c r="H234">
        <v>123418.31</v>
      </c>
      <c r="I234" t="s">
        <v>1292</v>
      </c>
      <c r="J234">
        <v>0.29314063556801001</v>
      </c>
    </row>
    <row r="235" spans="1:10" x14ac:dyDescent="0.25">
      <c r="A235" t="s">
        <v>112</v>
      </c>
      <c r="B235" t="s">
        <v>764</v>
      </c>
      <c r="C235" t="s">
        <v>999</v>
      </c>
      <c r="D235" t="s">
        <v>765</v>
      </c>
      <c r="E235" t="s">
        <v>688</v>
      </c>
      <c r="F235">
        <v>2</v>
      </c>
      <c r="G235">
        <v>61709.154999999999</v>
      </c>
      <c r="H235">
        <v>123418.31</v>
      </c>
      <c r="I235" t="s">
        <v>1292</v>
      </c>
      <c r="J235">
        <v>0.38848398014717</v>
      </c>
    </row>
    <row r="236" spans="1:10" x14ac:dyDescent="0.25">
      <c r="A236" t="s">
        <v>113</v>
      </c>
      <c r="B236" t="s">
        <v>114</v>
      </c>
      <c r="C236" t="s">
        <v>245</v>
      </c>
      <c r="D236" t="s">
        <v>116</v>
      </c>
      <c r="E236" t="s">
        <v>343</v>
      </c>
      <c r="F236">
        <v>6</v>
      </c>
      <c r="G236">
        <v>161476.04862374999</v>
      </c>
      <c r="H236">
        <v>1684.5</v>
      </c>
      <c r="I236">
        <v>968856.29174250003</v>
      </c>
      <c r="J236">
        <v>7.8982948684848999</v>
      </c>
    </row>
    <row r="237" spans="1:10" x14ac:dyDescent="0.25">
      <c r="A237" t="s">
        <v>113</v>
      </c>
      <c r="B237" t="s">
        <v>114</v>
      </c>
      <c r="C237" t="s">
        <v>245</v>
      </c>
      <c r="D237" t="s">
        <v>177</v>
      </c>
      <c r="E237" t="s">
        <v>343</v>
      </c>
      <c r="F237">
        <v>6</v>
      </c>
      <c r="G237">
        <v>180269.05336125</v>
      </c>
      <c r="H237">
        <v>179.04</v>
      </c>
      <c r="I237">
        <v>1081614.3201675001</v>
      </c>
      <c r="J237">
        <v>8.8175190763268994</v>
      </c>
    </row>
    <row r="238" spans="1:10" x14ac:dyDescent="0.25">
      <c r="A238" t="s">
        <v>113</v>
      </c>
      <c r="B238" t="s">
        <v>114</v>
      </c>
      <c r="C238" t="s">
        <v>245</v>
      </c>
      <c r="D238" t="s">
        <v>313</v>
      </c>
      <c r="E238" t="s">
        <v>688</v>
      </c>
      <c r="F238" t="s">
        <v>103</v>
      </c>
      <c r="G238">
        <v>154179.63603875</v>
      </c>
      <c r="H238" t="s">
        <v>1292</v>
      </c>
      <c r="I238">
        <v>0</v>
      </c>
      <c r="J238" t="s">
        <v>1292</v>
      </c>
    </row>
    <row r="239" spans="1:10" x14ac:dyDescent="0.25">
      <c r="A239" t="s">
        <v>113</v>
      </c>
      <c r="B239" t="s">
        <v>114</v>
      </c>
      <c r="C239" t="s">
        <v>245</v>
      </c>
      <c r="D239" t="s">
        <v>438</v>
      </c>
      <c r="E239" t="s">
        <v>343</v>
      </c>
      <c r="F239">
        <v>3</v>
      </c>
      <c r="G239">
        <v>106054.95992875</v>
      </c>
      <c r="H239">
        <v>-5.76</v>
      </c>
      <c r="I239">
        <v>318164.87978625001</v>
      </c>
      <c r="J239">
        <v>2.5937386780326999</v>
      </c>
    </row>
    <row r="240" spans="1:10" x14ac:dyDescent="0.25">
      <c r="A240" t="s">
        <v>113</v>
      </c>
      <c r="B240" t="s">
        <v>114</v>
      </c>
      <c r="C240" t="s">
        <v>245</v>
      </c>
      <c r="D240" t="s">
        <v>180</v>
      </c>
      <c r="E240" t="s">
        <v>417</v>
      </c>
      <c r="F240">
        <v>-7</v>
      </c>
      <c r="G240">
        <v>123007.29869749999</v>
      </c>
      <c r="H240">
        <v>-1252.23</v>
      </c>
      <c r="I240">
        <v>-861051.09088250005</v>
      </c>
      <c r="J240">
        <v>-7.0194470228285999</v>
      </c>
    </row>
    <row r="241" spans="1:10" x14ac:dyDescent="0.25">
      <c r="A241" t="s">
        <v>113</v>
      </c>
      <c r="B241" t="s">
        <v>114</v>
      </c>
      <c r="C241" t="s">
        <v>245</v>
      </c>
      <c r="D241" t="s">
        <v>183</v>
      </c>
      <c r="E241" t="s">
        <v>834</v>
      </c>
      <c r="F241">
        <v>3</v>
      </c>
      <c r="G241">
        <v>87261.556523749998</v>
      </c>
      <c r="H241">
        <v>-615.17999999999995</v>
      </c>
      <c r="I241">
        <v>261784.66957125001</v>
      </c>
      <c r="J241">
        <v>2.1341168240792001</v>
      </c>
    </row>
    <row r="242" spans="1:10" x14ac:dyDescent="0.25">
      <c r="A242" t="s">
        <v>113</v>
      </c>
      <c r="B242" t="s">
        <v>114</v>
      </c>
      <c r="C242" t="s">
        <v>245</v>
      </c>
      <c r="D242" t="s">
        <v>183</v>
      </c>
      <c r="E242" t="s">
        <v>343</v>
      </c>
      <c r="F242">
        <v>6</v>
      </c>
      <c r="G242">
        <v>87261.556523749998</v>
      </c>
      <c r="H242">
        <v>-1230.3599999999999</v>
      </c>
      <c r="I242">
        <v>523569.33914250002</v>
      </c>
      <c r="J242">
        <v>4.2682336481582999</v>
      </c>
    </row>
    <row r="243" spans="1:10" x14ac:dyDescent="0.25">
      <c r="A243" t="s">
        <v>113</v>
      </c>
      <c r="B243" t="s">
        <v>114</v>
      </c>
      <c r="C243" t="s">
        <v>245</v>
      </c>
      <c r="D243" t="s">
        <v>179</v>
      </c>
      <c r="E243" t="s">
        <v>417</v>
      </c>
      <c r="F243">
        <v>-14</v>
      </c>
      <c r="G243">
        <v>141265.3278925</v>
      </c>
      <c r="H243">
        <v>-3619.98</v>
      </c>
      <c r="I243">
        <v>-1977714.5904949999</v>
      </c>
      <c r="J243">
        <v>-16.122693462969998</v>
      </c>
    </row>
    <row r="244" spans="1:10" x14ac:dyDescent="0.25">
      <c r="A244" t="s">
        <v>113</v>
      </c>
      <c r="B244" t="s">
        <v>114</v>
      </c>
      <c r="C244" t="s">
        <v>453</v>
      </c>
      <c r="D244" t="s">
        <v>179</v>
      </c>
      <c r="E244" t="s">
        <v>417</v>
      </c>
      <c r="F244">
        <v>-1</v>
      </c>
      <c r="G244">
        <v>141265.3278925</v>
      </c>
      <c r="H244">
        <v>-258.57</v>
      </c>
      <c r="I244">
        <v>-141265.3278925</v>
      </c>
      <c r="J244">
        <v>-3.3388568592405998</v>
      </c>
    </row>
    <row r="245" spans="1:10" x14ac:dyDescent="0.25">
      <c r="A245" t="s">
        <v>113</v>
      </c>
      <c r="B245" t="s">
        <v>114</v>
      </c>
      <c r="C245" t="s">
        <v>920</v>
      </c>
      <c r="D245" t="s">
        <v>184</v>
      </c>
      <c r="E245" t="s">
        <v>417</v>
      </c>
      <c r="F245">
        <v>-53</v>
      </c>
      <c r="G245">
        <v>60634.916623750003</v>
      </c>
      <c r="H245">
        <v>16998.16</v>
      </c>
      <c r="I245">
        <v>-3213650.5810587001</v>
      </c>
      <c r="J245">
        <v>-2.6173518213154998</v>
      </c>
    </row>
    <row r="246" spans="1:10" x14ac:dyDescent="0.25">
      <c r="A246" t="s">
        <v>113</v>
      </c>
      <c r="B246" t="s">
        <v>114</v>
      </c>
      <c r="C246" t="s">
        <v>920</v>
      </c>
      <c r="D246" t="s">
        <v>183</v>
      </c>
      <c r="E246" t="s">
        <v>417</v>
      </c>
      <c r="F246">
        <v>-73</v>
      </c>
      <c r="G246">
        <v>87261.556523749998</v>
      </c>
      <c r="H246">
        <v>13050.228717948999</v>
      </c>
      <c r="I246">
        <v>-5553414.9562037997</v>
      </c>
      <c r="J246">
        <v>-4.5229686250928998</v>
      </c>
    </row>
    <row r="247" spans="1:10" x14ac:dyDescent="0.25">
      <c r="A247" t="s">
        <v>113</v>
      </c>
      <c r="B247" t="s">
        <v>114</v>
      </c>
      <c r="C247" t="s">
        <v>920</v>
      </c>
      <c r="D247" t="s">
        <v>183</v>
      </c>
      <c r="E247" t="s">
        <v>834</v>
      </c>
      <c r="F247">
        <v>5</v>
      </c>
      <c r="G247">
        <v>87261.556523749998</v>
      </c>
      <c r="H247">
        <v>893.85128205128001</v>
      </c>
      <c r="I247">
        <v>-380370.88741122</v>
      </c>
      <c r="J247">
        <v>-0.30979237158171002</v>
      </c>
    </row>
    <row r="248" spans="1:10" x14ac:dyDescent="0.25">
      <c r="A248" t="s">
        <v>113</v>
      </c>
      <c r="B248" t="s">
        <v>114</v>
      </c>
      <c r="C248" t="s">
        <v>920</v>
      </c>
      <c r="D248" t="s">
        <v>438</v>
      </c>
      <c r="E248" t="s">
        <v>417</v>
      </c>
      <c r="F248">
        <v>-93</v>
      </c>
      <c r="G248">
        <v>106054.95992875</v>
      </c>
      <c r="H248">
        <v>178.56</v>
      </c>
      <c r="I248">
        <v>-9863111.2733737007</v>
      </c>
      <c r="J248">
        <v>-8.0329928858342008</v>
      </c>
    </row>
    <row r="249" spans="1:10" x14ac:dyDescent="0.25">
      <c r="A249" t="s">
        <v>113</v>
      </c>
      <c r="B249" t="s">
        <v>114</v>
      </c>
      <c r="C249" t="s">
        <v>920</v>
      </c>
      <c r="D249" t="s">
        <v>466</v>
      </c>
      <c r="E249" t="s">
        <v>418</v>
      </c>
      <c r="F249">
        <v>1</v>
      </c>
      <c r="G249">
        <v>90693.91</v>
      </c>
      <c r="H249">
        <v>-6.61</v>
      </c>
      <c r="I249">
        <v>90693.91</v>
      </c>
      <c r="J249">
        <v>7.3865488650143002E-2</v>
      </c>
    </row>
    <row r="250" spans="1:10" x14ac:dyDescent="0.25">
      <c r="A250" t="s">
        <v>113</v>
      </c>
      <c r="B250" t="s">
        <v>114</v>
      </c>
      <c r="C250" t="s">
        <v>920</v>
      </c>
      <c r="D250" t="s">
        <v>143</v>
      </c>
      <c r="E250" t="s">
        <v>418</v>
      </c>
      <c r="F250">
        <v>2</v>
      </c>
      <c r="G250">
        <v>79797.279999999999</v>
      </c>
      <c r="H250">
        <v>-28.22</v>
      </c>
      <c r="I250">
        <v>159594.56</v>
      </c>
      <c r="J250">
        <v>0.12998149666614001</v>
      </c>
    </row>
    <row r="251" spans="1:10" x14ac:dyDescent="0.25">
      <c r="A251" t="s">
        <v>113</v>
      </c>
      <c r="B251" t="s">
        <v>114</v>
      </c>
      <c r="C251" t="s">
        <v>920</v>
      </c>
      <c r="D251" t="s">
        <v>143</v>
      </c>
      <c r="E251" t="s">
        <v>834</v>
      </c>
      <c r="F251">
        <v>3</v>
      </c>
      <c r="G251">
        <v>79797.279999999999</v>
      </c>
      <c r="H251">
        <v>-42.33</v>
      </c>
      <c r="I251">
        <v>239391.84</v>
      </c>
      <c r="J251">
        <v>0.19497224499922</v>
      </c>
    </row>
    <row r="252" spans="1:10" x14ac:dyDescent="0.25">
      <c r="A252" t="s">
        <v>113</v>
      </c>
      <c r="B252" t="s">
        <v>114</v>
      </c>
      <c r="C252" t="s">
        <v>920</v>
      </c>
      <c r="D252" t="s">
        <v>1523</v>
      </c>
      <c r="E252" t="s">
        <v>834</v>
      </c>
      <c r="F252">
        <v>1</v>
      </c>
      <c r="G252">
        <v>58123.06</v>
      </c>
      <c r="H252">
        <v>-574.64</v>
      </c>
      <c r="I252">
        <v>58123.06</v>
      </c>
      <c r="J252">
        <v>4.7338219608588999E-2</v>
      </c>
    </row>
    <row r="253" spans="1:10" x14ac:dyDescent="0.25">
      <c r="A253" t="s">
        <v>113</v>
      </c>
      <c r="B253" t="s">
        <v>114</v>
      </c>
      <c r="C253" t="s">
        <v>920</v>
      </c>
      <c r="D253" t="s">
        <v>177</v>
      </c>
      <c r="E253" t="s">
        <v>417</v>
      </c>
      <c r="F253">
        <v>-109</v>
      </c>
      <c r="G253">
        <v>180269.05336125</v>
      </c>
      <c r="H253">
        <v>-3252.56</v>
      </c>
      <c r="I253">
        <v>-19649326.816376001</v>
      </c>
      <c r="J253">
        <v>-16.003358185107999</v>
      </c>
    </row>
    <row r="254" spans="1:10" x14ac:dyDescent="0.25">
      <c r="A254" t="s">
        <v>113</v>
      </c>
      <c r="B254" t="s">
        <v>114</v>
      </c>
      <c r="C254" t="s">
        <v>920</v>
      </c>
      <c r="D254" t="s">
        <v>201</v>
      </c>
      <c r="E254" t="s">
        <v>421</v>
      </c>
      <c r="F254">
        <v>-50</v>
      </c>
      <c r="G254">
        <v>61699.14</v>
      </c>
      <c r="H254">
        <v>-8738.5</v>
      </c>
      <c r="I254">
        <v>-3084957</v>
      </c>
      <c r="J254">
        <v>-2.5125375702699002</v>
      </c>
    </row>
    <row r="255" spans="1:10" x14ac:dyDescent="0.25">
      <c r="A255" t="s">
        <v>113</v>
      </c>
      <c r="B255" t="s">
        <v>114</v>
      </c>
      <c r="C255" t="s">
        <v>920</v>
      </c>
      <c r="D255" t="s">
        <v>116</v>
      </c>
      <c r="E255" t="s">
        <v>417</v>
      </c>
      <c r="F255">
        <v>-35</v>
      </c>
      <c r="G255">
        <v>161476.04862374999</v>
      </c>
      <c r="H255">
        <v>-9826.25</v>
      </c>
      <c r="I255">
        <v>-5651661.7018312998</v>
      </c>
      <c r="J255">
        <v>-4.6029855068665997</v>
      </c>
    </row>
    <row r="256" spans="1:10" x14ac:dyDescent="0.25">
      <c r="A256" t="s">
        <v>113</v>
      </c>
      <c r="B256" t="s">
        <v>114</v>
      </c>
      <c r="C256" t="s">
        <v>920</v>
      </c>
      <c r="D256" t="s">
        <v>313</v>
      </c>
      <c r="E256" t="s">
        <v>417</v>
      </c>
      <c r="F256">
        <v>-49</v>
      </c>
      <c r="G256">
        <v>154179.63603875</v>
      </c>
      <c r="H256">
        <v>-11527.25</v>
      </c>
      <c r="I256">
        <v>-7554802.1658987002</v>
      </c>
      <c r="J256">
        <v>-6.1529947671157998</v>
      </c>
    </row>
    <row r="257" spans="1:10" x14ac:dyDescent="0.25">
      <c r="A257" t="s">
        <v>113</v>
      </c>
      <c r="B257" t="s">
        <v>114</v>
      </c>
      <c r="C257" t="s">
        <v>920</v>
      </c>
      <c r="D257" t="s">
        <v>179</v>
      </c>
      <c r="E257" t="s">
        <v>417</v>
      </c>
      <c r="F257">
        <v>-55</v>
      </c>
      <c r="G257">
        <v>141265.3278925</v>
      </c>
      <c r="H257">
        <v>-14221.35</v>
      </c>
      <c r="I257">
        <v>-7769593.0340874996</v>
      </c>
      <c r="J257">
        <v>-6.327930795746</v>
      </c>
    </row>
    <row r="258" spans="1:10" x14ac:dyDescent="0.25">
      <c r="A258" t="s">
        <v>113</v>
      </c>
      <c r="B258" t="s">
        <v>114</v>
      </c>
      <c r="C258" t="s">
        <v>920</v>
      </c>
      <c r="D258" t="s">
        <v>1218</v>
      </c>
      <c r="E258" t="s">
        <v>417</v>
      </c>
      <c r="F258">
        <v>-84</v>
      </c>
      <c r="G258">
        <v>134492.67379624999</v>
      </c>
      <c r="H258">
        <v>-18880.68</v>
      </c>
      <c r="I258">
        <v>-11297384.598885</v>
      </c>
      <c r="J258">
        <v>-9.2011341650750005</v>
      </c>
    </row>
    <row r="259" spans="1:10" x14ac:dyDescent="0.25">
      <c r="A259" t="s">
        <v>113</v>
      </c>
      <c r="B259" t="s">
        <v>114</v>
      </c>
      <c r="C259" t="s">
        <v>920</v>
      </c>
      <c r="D259" t="s">
        <v>180</v>
      </c>
      <c r="E259" t="s">
        <v>417</v>
      </c>
      <c r="F259">
        <v>-197</v>
      </c>
      <c r="G259">
        <v>123007.29869749999</v>
      </c>
      <c r="H259">
        <v>-35241.33</v>
      </c>
      <c r="I259">
        <v>-24232437.843408</v>
      </c>
      <c r="J259">
        <v>-19.736064554803001</v>
      </c>
    </row>
    <row r="260" spans="1:10" x14ac:dyDescent="0.25">
      <c r="A260" t="s">
        <v>113</v>
      </c>
      <c r="B260" t="s">
        <v>114</v>
      </c>
      <c r="C260" t="s">
        <v>998</v>
      </c>
      <c r="D260" t="s">
        <v>183</v>
      </c>
      <c r="E260" t="s">
        <v>417</v>
      </c>
      <c r="F260">
        <v>-43</v>
      </c>
      <c r="G260">
        <v>87261.556523749998</v>
      </c>
      <c r="H260">
        <v>8033.7951111110997</v>
      </c>
      <c r="I260">
        <v>-3418713.8700305</v>
      </c>
      <c r="J260">
        <v>-7.1720791056218003</v>
      </c>
    </row>
    <row r="261" spans="1:10" x14ac:dyDescent="0.25">
      <c r="A261" t="s">
        <v>113</v>
      </c>
      <c r="B261" t="s">
        <v>114</v>
      </c>
      <c r="C261" t="s">
        <v>998</v>
      </c>
      <c r="D261" t="s">
        <v>183</v>
      </c>
      <c r="E261" t="s">
        <v>834</v>
      </c>
      <c r="F261">
        <v>2</v>
      </c>
      <c r="G261">
        <v>87261.556523749998</v>
      </c>
      <c r="H261">
        <v>373.66488888889</v>
      </c>
      <c r="I261">
        <v>-159009.94744327999</v>
      </c>
      <c r="J261">
        <v>-0.33358507468007997</v>
      </c>
    </row>
    <row r="262" spans="1:10" x14ac:dyDescent="0.25">
      <c r="A262" t="s">
        <v>113</v>
      </c>
      <c r="B262" t="s">
        <v>114</v>
      </c>
      <c r="C262" t="s">
        <v>998</v>
      </c>
      <c r="D262" t="s">
        <v>184</v>
      </c>
      <c r="E262" t="s">
        <v>417</v>
      </c>
      <c r="F262">
        <v>-20</v>
      </c>
      <c r="G262">
        <v>60634.916623750003</v>
      </c>
      <c r="H262">
        <v>6414.4</v>
      </c>
      <c r="I262">
        <v>-1212698.3324750001</v>
      </c>
      <c r="J262">
        <v>-2.5441053865350001</v>
      </c>
    </row>
    <row r="263" spans="1:10" x14ac:dyDescent="0.25">
      <c r="A263" t="s">
        <v>113</v>
      </c>
      <c r="B263" t="s">
        <v>114</v>
      </c>
      <c r="C263" t="s">
        <v>998</v>
      </c>
      <c r="D263" t="s">
        <v>438</v>
      </c>
      <c r="E263" t="s">
        <v>417</v>
      </c>
      <c r="F263">
        <v>-43</v>
      </c>
      <c r="G263">
        <v>106054.95992875</v>
      </c>
      <c r="H263">
        <v>82.56</v>
      </c>
      <c r="I263">
        <v>-4560363.2769362004</v>
      </c>
      <c r="J263">
        <v>-9.5671317975107009</v>
      </c>
    </row>
    <row r="264" spans="1:10" x14ac:dyDescent="0.25">
      <c r="A264" t="s">
        <v>113</v>
      </c>
      <c r="B264" t="s">
        <v>114</v>
      </c>
      <c r="C264" t="s">
        <v>998</v>
      </c>
      <c r="D264" t="s">
        <v>143</v>
      </c>
      <c r="E264" t="s">
        <v>834</v>
      </c>
      <c r="F264">
        <v>1</v>
      </c>
      <c r="G264">
        <v>79797.279999999999</v>
      </c>
      <c r="H264">
        <v>-14.11</v>
      </c>
      <c r="I264">
        <v>79797.279999999999</v>
      </c>
      <c r="J264">
        <v>0.16740576319958</v>
      </c>
    </row>
    <row r="265" spans="1:10" x14ac:dyDescent="0.25">
      <c r="A265" t="s">
        <v>113</v>
      </c>
      <c r="B265" t="s">
        <v>114</v>
      </c>
      <c r="C265" t="s">
        <v>998</v>
      </c>
      <c r="D265" t="s">
        <v>1523</v>
      </c>
      <c r="E265" t="s">
        <v>834</v>
      </c>
      <c r="F265">
        <v>1</v>
      </c>
      <c r="G265">
        <v>58123.06</v>
      </c>
      <c r="H265">
        <v>-574.64</v>
      </c>
      <c r="I265">
        <v>58123.06</v>
      </c>
      <c r="J265">
        <v>0.12193567523599</v>
      </c>
    </row>
    <row r="266" spans="1:10" x14ac:dyDescent="0.25">
      <c r="A266" t="s">
        <v>113</v>
      </c>
      <c r="B266" t="s">
        <v>114</v>
      </c>
      <c r="C266" t="s">
        <v>998</v>
      </c>
      <c r="D266" t="s">
        <v>177</v>
      </c>
      <c r="E266" t="s">
        <v>417</v>
      </c>
      <c r="F266">
        <v>-44</v>
      </c>
      <c r="G266">
        <v>180269.05336125</v>
      </c>
      <c r="H266">
        <v>-1312.96</v>
      </c>
      <c r="I266">
        <v>-7931838.3478950001</v>
      </c>
      <c r="J266">
        <v>-16.640109189248999</v>
      </c>
    </row>
    <row r="267" spans="1:10" x14ac:dyDescent="0.25">
      <c r="A267" t="s">
        <v>113</v>
      </c>
      <c r="B267" t="s">
        <v>114</v>
      </c>
      <c r="C267" t="s">
        <v>998</v>
      </c>
      <c r="D267" t="s">
        <v>201</v>
      </c>
      <c r="E267" t="s">
        <v>421</v>
      </c>
      <c r="F267">
        <v>-12</v>
      </c>
      <c r="G267">
        <v>61699.14</v>
      </c>
      <c r="H267">
        <v>-2097.2399999999998</v>
      </c>
      <c r="I267">
        <v>-740389.68</v>
      </c>
      <c r="J267">
        <v>-1.5532546904543001</v>
      </c>
    </row>
    <row r="268" spans="1:10" x14ac:dyDescent="0.25">
      <c r="A268" t="s">
        <v>113</v>
      </c>
      <c r="B268" t="s">
        <v>114</v>
      </c>
      <c r="C268" t="s">
        <v>998</v>
      </c>
      <c r="D268" t="s">
        <v>116</v>
      </c>
      <c r="E268" t="s">
        <v>417</v>
      </c>
      <c r="F268">
        <v>-14</v>
      </c>
      <c r="G268">
        <v>161476.04862374999</v>
      </c>
      <c r="H268">
        <v>-3930.5</v>
      </c>
      <c r="I268">
        <v>-2260664.6807324998</v>
      </c>
      <c r="J268">
        <v>-4.7426215055998</v>
      </c>
    </row>
    <row r="269" spans="1:10" x14ac:dyDescent="0.25">
      <c r="A269" t="s">
        <v>113</v>
      </c>
      <c r="B269" t="s">
        <v>114</v>
      </c>
      <c r="C269" t="s">
        <v>998</v>
      </c>
      <c r="D269" t="s">
        <v>313</v>
      </c>
      <c r="E269" t="s">
        <v>417</v>
      </c>
      <c r="F269">
        <v>-18</v>
      </c>
      <c r="G269">
        <v>154179.63603875</v>
      </c>
      <c r="H269">
        <v>-4234.5</v>
      </c>
      <c r="I269">
        <v>-2775233.4486974999</v>
      </c>
      <c r="J269">
        <v>-5.8221291945817999</v>
      </c>
    </row>
    <row r="270" spans="1:10" x14ac:dyDescent="0.25">
      <c r="A270" t="s">
        <v>113</v>
      </c>
      <c r="B270" t="s">
        <v>114</v>
      </c>
      <c r="C270" t="s">
        <v>998</v>
      </c>
      <c r="D270" t="s">
        <v>179</v>
      </c>
      <c r="E270" t="s">
        <v>417</v>
      </c>
      <c r="F270">
        <v>-25</v>
      </c>
      <c r="G270">
        <v>141265.3278925</v>
      </c>
      <c r="H270">
        <v>-6464.25</v>
      </c>
      <c r="I270">
        <v>-3531633.1973124999</v>
      </c>
      <c r="J270">
        <v>-7.4089712172782001</v>
      </c>
    </row>
    <row r="271" spans="1:10" x14ac:dyDescent="0.25">
      <c r="A271" t="s">
        <v>113</v>
      </c>
      <c r="B271" t="s">
        <v>114</v>
      </c>
      <c r="C271" t="s">
        <v>998</v>
      </c>
      <c r="D271" t="s">
        <v>1218</v>
      </c>
      <c r="E271" t="s">
        <v>417</v>
      </c>
      <c r="F271">
        <v>-39</v>
      </c>
      <c r="G271">
        <v>134492.67379624999</v>
      </c>
      <c r="H271">
        <v>-8766.0300000000007</v>
      </c>
      <c r="I271">
        <v>-5245214.2780537996</v>
      </c>
      <c r="J271">
        <v>-11.003872555091</v>
      </c>
    </row>
    <row r="272" spans="1:10" x14ac:dyDescent="0.25">
      <c r="A272" t="s">
        <v>113</v>
      </c>
      <c r="B272" t="s">
        <v>114</v>
      </c>
      <c r="C272" t="s">
        <v>998</v>
      </c>
      <c r="D272" t="s">
        <v>180</v>
      </c>
      <c r="E272" t="s">
        <v>417</v>
      </c>
      <c r="F272">
        <v>-79</v>
      </c>
      <c r="G272">
        <v>123007.29869749999</v>
      </c>
      <c r="H272">
        <v>-14132.31</v>
      </c>
      <c r="I272">
        <v>-9717576.5971025005</v>
      </c>
      <c r="J272">
        <v>-20.386388191281</v>
      </c>
    </row>
    <row r="273" spans="1:10" x14ac:dyDescent="0.25">
      <c r="A273" t="s">
        <v>113</v>
      </c>
      <c r="B273" t="s">
        <v>114</v>
      </c>
      <c r="C273" t="s">
        <v>100</v>
      </c>
      <c r="D273" t="s">
        <v>201</v>
      </c>
      <c r="E273" t="s">
        <v>418</v>
      </c>
      <c r="F273">
        <v>20</v>
      </c>
      <c r="G273">
        <v>61699.14</v>
      </c>
      <c r="H273">
        <v>3495.4</v>
      </c>
      <c r="I273">
        <v>1233982.8</v>
      </c>
      <c r="J273">
        <v>0.24545926599931001</v>
      </c>
    </row>
    <row r="274" spans="1:10" x14ac:dyDescent="0.25">
      <c r="A274" t="s">
        <v>113</v>
      </c>
      <c r="B274" t="s">
        <v>114</v>
      </c>
      <c r="C274" t="s">
        <v>100</v>
      </c>
      <c r="D274" t="s">
        <v>904</v>
      </c>
      <c r="E274" t="s">
        <v>421</v>
      </c>
      <c r="F274">
        <v>-7</v>
      </c>
      <c r="G274">
        <v>85025.11</v>
      </c>
      <c r="H274">
        <v>159.94999999999999</v>
      </c>
      <c r="I274">
        <v>-595175.77</v>
      </c>
      <c r="J274">
        <v>-0.1183901490724</v>
      </c>
    </row>
    <row r="275" spans="1:10" x14ac:dyDescent="0.25">
      <c r="A275" t="s">
        <v>113</v>
      </c>
      <c r="B275" t="s">
        <v>114</v>
      </c>
      <c r="C275" t="s">
        <v>100</v>
      </c>
      <c r="D275" t="s">
        <v>466</v>
      </c>
      <c r="E275" t="s">
        <v>418</v>
      </c>
      <c r="F275">
        <v>-3</v>
      </c>
      <c r="G275">
        <v>90693.91</v>
      </c>
      <c r="H275">
        <v>19.829999999999998</v>
      </c>
      <c r="I275">
        <v>-272081.73</v>
      </c>
      <c r="J275">
        <v>-5.4121485111155998E-2</v>
      </c>
    </row>
    <row r="276" spans="1:10" x14ac:dyDescent="0.25">
      <c r="A276" t="s">
        <v>113</v>
      </c>
      <c r="B276" t="s">
        <v>114</v>
      </c>
      <c r="C276" t="s">
        <v>100</v>
      </c>
      <c r="D276" t="s">
        <v>143</v>
      </c>
      <c r="E276" t="s">
        <v>418</v>
      </c>
      <c r="F276">
        <v>3</v>
      </c>
      <c r="G276">
        <v>79797.279999999999</v>
      </c>
      <c r="H276">
        <v>-42.33</v>
      </c>
      <c r="I276">
        <v>239391.84</v>
      </c>
      <c r="J276">
        <v>4.7618933855986E-2</v>
      </c>
    </row>
    <row r="277" spans="1:10" x14ac:dyDescent="0.25">
      <c r="A277" t="s">
        <v>113</v>
      </c>
      <c r="B277" t="s">
        <v>114</v>
      </c>
      <c r="C277" t="s">
        <v>100</v>
      </c>
      <c r="D277" t="s">
        <v>177</v>
      </c>
      <c r="E277" t="s">
        <v>417</v>
      </c>
      <c r="F277">
        <v>-4</v>
      </c>
      <c r="G277">
        <v>180269.05336125</v>
      </c>
      <c r="H277">
        <v>-119.36</v>
      </c>
      <c r="I277">
        <v>-721076.213445</v>
      </c>
      <c r="J277">
        <v>-0.14343379671237999</v>
      </c>
    </row>
    <row r="278" spans="1:10" x14ac:dyDescent="0.25">
      <c r="A278" t="s">
        <v>113</v>
      </c>
      <c r="B278" t="s">
        <v>114</v>
      </c>
      <c r="C278" t="s">
        <v>100</v>
      </c>
      <c r="D278" t="s">
        <v>1218</v>
      </c>
      <c r="E278" t="s">
        <v>417</v>
      </c>
      <c r="F278">
        <v>-4</v>
      </c>
      <c r="G278">
        <v>134492.67379624999</v>
      </c>
      <c r="H278">
        <v>-899.08</v>
      </c>
      <c r="I278">
        <v>-537970.69518499996</v>
      </c>
      <c r="J278">
        <v>-0.10701112849324</v>
      </c>
    </row>
    <row r="279" spans="1:10" x14ac:dyDescent="0.25">
      <c r="A279" t="s">
        <v>113</v>
      </c>
      <c r="B279" t="s">
        <v>114</v>
      </c>
      <c r="C279" t="s">
        <v>100</v>
      </c>
      <c r="D279" t="s">
        <v>179</v>
      </c>
      <c r="E279" t="s">
        <v>417</v>
      </c>
      <c r="F279">
        <v>-4</v>
      </c>
      <c r="G279">
        <v>141265.3278925</v>
      </c>
      <c r="H279">
        <v>-1034.28</v>
      </c>
      <c r="I279">
        <v>-565061.31157000002</v>
      </c>
      <c r="J279">
        <v>-0.11239989308002001</v>
      </c>
    </row>
    <row r="280" spans="1:10" x14ac:dyDescent="0.25">
      <c r="A280" t="s">
        <v>113</v>
      </c>
      <c r="B280" t="s">
        <v>114</v>
      </c>
      <c r="C280" t="s">
        <v>100</v>
      </c>
      <c r="D280" t="s">
        <v>313</v>
      </c>
      <c r="E280" t="s">
        <v>417</v>
      </c>
      <c r="F280">
        <v>-5</v>
      </c>
      <c r="G280">
        <v>154179.63603875</v>
      </c>
      <c r="H280">
        <v>-1176.25</v>
      </c>
      <c r="I280">
        <v>-770898.18019374995</v>
      </c>
      <c r="J280">
        <v>-0.15334419691309001</v>
      </c>
    </row>
    <row r="281" spans="1:10" x14ac:dyDescent="0.25">
      <c r="A281" t="s">
        <v>113</v>
      </c>
      <c r="B281" t="s">
        <v>114</v>
      </c>
      <c r="C281" t="s">
        <v>100</v>
      </c>
      <c r="D281" t="s">
        <v>180</v>
      </c>
      <c r="E281" t="s">
        <v>417</v>
      </c>
      <c r="F281">
        <v>-7</v>
      </c>
      <c r="G281">
        <v>123007.29869749999</v>
      </c>
      <c r="H281">
        <v>-1252.23</v>
      </c>
      <c r="I281">
        <v>-861051.09088250005</v>
      </c>
      <c r="J281">
        <v>-0.17127707838060999</v>
      </c>
    </row>
    <row r="282" spans="1:10" x14ac:dyDescent="0.25">
      <c r="A282" t="s">
        <v>113</v>
      </c>
      <c r="B282" t="s">
        <v>114</v>
      </c>
      <c r="C282" t="s">
        <v>100</v>
      </c>
      <c r="D282" t="s">
        <v>116</v>
      </c>
      <c r="E282" t="s">
        <v>417</v>
      </c>
      <c r="F282">
        <v>-7</v>
      </c>
      <c r="G282">
        <v>161476.04862374999</v>
      </c>
      <c r="H282">
        <v>-1965.25</v>
      </c>
      <c r="I282">
        <v>-1130332.3403662001</v>
      </c>
      <c r="J282">
        <v>-0.22484150233017</v>
      </c>
    </row>
    <row r="283" spans="1:10" x14ac:dyDescent="0.25">
      <c r="A283" t="s">
        <v>113</v>
      </c>
      <c r="B283" t="s">
        <v>114</v>
      </c>
      <c r="C283" t="s">
        <v>108</v>
      </c>
      <c r="D283" t="s">
        <v>201</v>
      </c>
      <c r="E283" t="s">
        <v>418</v>
      </c>
      <c r="F283">
        <v>4</v>
      </c>
      <c r="G283">
        <v>61699.14</v>
      </c>
      <c r="H283">
        <v>699.08</v>
      </c>
      <c r="I283">
        <v>246796.56</v>
      </c>
      <c r="J283">
        <v>8.9150941872813E-2</v>
      </c>
    </row>
    <row r="284" spans="1:10" x14ac:dyDescent="0.25">
      <c r="A284" t="s">
        <v>113</v>
      </c>
      <c r="B284" t="s">
        <v>114</v>
      </c>
      <c r="C284" t="s">
        <v>108</v>
      </c>
      <c r="D284" t="s">
        <v>466</v>
      </c>
      <c r="E284" t="s">
        <v>418</v>
      </c>
      <c r="F284">
        <v>-2</v>
      </c>
      <c r="G284">
        <v>90693.91</v>
      </c>
      <c r="H284">
        <v>13.22</v>
      </c>
      <c r="I284">
        <v>-181387.82</v>
      </c>
      <c r="J284">
        <v>-6.5523178269811994E-2</v>
      </c>
    </row>
    <row r="285" spans="1:10" x14ac:dyDescent="0.25">
      <c r="A285" t="s">
        <v>113</v>
      </c>
      <c r="B285" t="s">
        <v>114</v>
      </c>
      <c r="C285" t="s">
        <v>108</v>
      </c>
      <c r="D285" t="s">
        <v>143</v>
      </c>
      <c r="E285" t="s">
        <v>418</v>
      </c>
      <c r="F285">
        <v>5</v>
      </c>
      <c r="G285">
        <v>79797.279999999999</v>
      </c>
      <c r="H285">
        <v>-70.55</v>
      </c>
      <c r="I285">
        <v>398986.4</v>
      </c>
      <c r="J285">
        <v>0.14412686041671</v>
      </c>
    </row>
    <row r="286" spans="1:10" x14ac:dyDescent="0.25">
      <c r="A286" t="s">
        <v>113</v>
      </c>
      <c r="B286" t="s">
        <v>114</v>
      </c>
      <c r="C286" t="s">
        <v>108</v>
      </c>
      <c r="D286" t="s">
        <v>177</v>
      </c>
      <c r="E286" t="s">
        <v>417</v>
      </c>
      <c r="F286">
        <v>-4</v>
      </c>
      <c r="G286">
        <v>180269.05336125</v>
      </c>
      <c r="H286">
        <v>-119.36</v>
      </c>
      <c r="I286">
        <v>-721076.213445</v>
      </c>
      <c r="J286">
        <v>-0.26047617353622998</v>
      </c>
    </row>
    <row r="287" spans="1:10" x14ac:dyDescent="0.25">
      <c r="A287" t="s">
        <v>113</v>
      </c>
      <c r="B287" t="s">
        <v>114</v>
      </c>
      <c r="C287" t="s">
        <v>108</v>
      </c>
      <c r="D287" t="s">
        <v>180</v>
      </c>
      <c r="E287" t="s">
        <v>417</v>
      </c>
      <c r="F287">
        <v>-5</v>
      </c>
      <c r="G287">
        <v>123007.29869749999</v>
      </c>
      <c r="H287">
        <v>-894.45</v>
      </c>
      <c r="I287">
        <v>-615036.4934875</v>
      </c>
      <c r="J287">
        <v>-0.22217117888742999</v>
      </c>
    </row>
    <row r="288" spans="1:10" x14ac:dyDescent="0.25">
      <c r="A288" t="s">
        <v>113</v>
      </c>
      <c r="B288" t="s">
        <v>114</v>
      </c>
      <c r="C288" t="s">
        <v>108</v>
      </c>
      <c r="D288" t="s">
        <v>1218</v>
      </c>
      <c r="E288" t="s">
        <v>417</v>
      </c>
      <c r="F288">
        <v>-4</v>
      </c>
      <c r="G288">
        <v>134492.67379624999</v>
      </c>
      <c r="H288">
        <v>-899.08</v>
      </c>
      <c r="I288">
        <v>-537970.69518499996</v>
      </c>
      <c r="J288">
        <v>-0.19433250680526001</v>
      </c>
    </row>
    <row r="289" spans="1:10" x14ac:dyDescent="0.25">
      <c r="A289" t="s">
        <v>113</v>
      </c>
      <c r="B289" t="s">
        <v>114</v>
      </c>
      <c r="C289" t="s">
        <v>108</v>
      </c>
      <c r="D289" t="s">
        <v>313</v>
      </c>
      <c r="E289" t="s">
        <v>417</v>
      </c>
      <c r="F289">
        <v>-4</v>
      </c>
      <c r="G289">
        <v>154179.63603875</v>
      </c>
      <c r="H289">
        <v>-941</v>
      </c>
      <c r="I289">
        <v>-616718.54415500001</v>
      </c>
      <c r="J289">
        <v>-0.22277879027912001</v>
      </c>
    </row>
    <row r="290" spans="1:10" x14ac:dyDescent="0.25">
      <c r="A290" t="s">
        <v>113</v>
      </c>
      <c r="B290" t="s">
        <v>114</v>
      </c>
      <c r="C290" t="s">
        <v>108</v>
      </c>
      <c r="D290" t="s">
        <v>179</v>
      </c>
      <c r="E290" t="s">
        <v>417</v>
      </c>
      <c r="F290">
        <v>-4</v>
      </c>
      <c r="G290">
        <v>141265.3278925</v>
      </c>
      <c r="H290">
        <v>-1034.28</v>
      </c>
      <c r="I290">
        <v>-565061.31157000002</v>
      </c>
      <c r="J290">
        <v>-0.20411851827413</v>
      </c>
    </row>
    <row r="291" spans="1:10" x14ac:dyDescent="0.25">
      <c r="A291" t="s">
        <v>113</v>
      </c>
      <c r="B291" t="s">
        <v>114</v>
      </c>
      <c r="C291" t="s">
        <v>108</v>
      </c>
      <c r="D291" t="s">
        <v>116</v>
      </c>
      <c r="E291" t="s">
        <v>417</v>
      </c>
      <c r="F291">
        <v>-6</v>
      </c>
      <c r="G291">
        <v>161476.04862374999</v>
      </c>
      <c r="H291">
        <v>-1684.5</v>
      </c>
      <c r="I291">
        <v>-968856.29174250003</v>
      </c>
      <c r="J291">
        <v>-0.34998239419644001</v>
      </c>
    </row>
    <row r="292" spans="1:10" x14ac:dyDescent="0.25">
      <c r="A292" t="s">
        <v>113</v>
      </c>
      <c r="B292" t="s">
        <v>114</v>
      </c>
      <c r="C292" t="s">
        <v>101</v>
      </c>
      <c r="D292" t="s">
        <v>1522</v>
      </c>
      <c r="E292" t="s">
        <v>818</v>
      </c>
      <c r="F292">
        <v>-70</v>
      </c>
      <c r="G292">
        <v>290615.3</v>
      </c>
      <c r="H292">
        <v>201124</v>
      </c>
      <c r="I292">
        <v>-20343071</v>
      </c>
      <c r="J292">
        <v>-69.307014516551007</v>
      </c>
    </row>
    <row r="293" spans="1:10" x14ac:dyDescent="0.25">
      <c r="A293" t="s">
        <v>113</v>
      </c>
      <c r="B293" t="s">
        <v>114</v>
      </c>
      <c r="C293" t="s">
        <v>101</v>
      </c>
      <c r="D293" t="s">
        <v>1523</v>
      </c>
      <c r="E293" t="s">
        <v>834</v>
      </c>
      <c r="F293">
        <v>2</v>
      </c>
      <c r="G293">
        <v>58123.06</v>
      </c>
      <c r="H293">
        <v>-1149.28</v>
      </c>
      <c r="I293">
        <v>116246.12</v>
      </c>
      <c r="J293">
        <v>0.39604008295172</v>
      </c>
    </row>
    <row r="294" spans="1:10" x14ac:dyDescent="0.25">
      <c r="A294" t="s">
        <v>113</v>
      </c>
      <c r="B294" t="s">
        <v>114</v>
      </c>
      <c r="C294" t="s">
        <v>101</v>
      </c>
      <c r="D294" t="s">
        <v>1523</v>
      </c>
      <c r="E294" t="s">
        <v>818</v>
      </c>
      <c r="F294">
        <v>6</v>
      </c>
      <c r="G294">
        <v>58123.06</v>
      </c>
      <c r="H294">
        <v>-3447.84</v>
      </c>
      <c r="I294">
        <v>348738.36</v>
      </c>
      <c r="J294">
        <v>1.1881202488552001</v>
      </c>
    </row>
    <row r="295" spans="1:10" x14ac:dyDescent="0.25">
      <c r="A295" t="s">
        <v>113</v>
      </c>
      <c r="B295" t="s">
        <v>114</v>
      </c>
      <c r="C295" t="s">
        <v>101</v>
      </c>
      <c r="D295" t="s">
        <v>1278</v>
      </c>
      <c r="E295" t="s">
        <v>715</v>
      </c>
      <c r="F295">
        <v>10</v>
      </c>
      <c r="G295">
        <v>111.1718</v>
      </c>
      <c r="H295">
        <v>-14639.7</v>
      </c>
      <c r="I295">
        <v>6452744.7873999998</v>
      </c>
      <c r="J295">
        <v>21.983921535343999</v>
      </c>
    </row>
    <row r="296" spans="1:10" x14ac:dyDescent="0.25">
      <c r="A296" t="s">
        <v>113</v>
      </c>
      <c r="B296" t="s">
        <v>114</v>
      </c>
      <c r="C296" t="s">
        <v>350</v>
      </c>
      <c r="D296" t="s">
        <v>1522</v>
      </c>
      <c r="E296" t="s">
        <v>818</v>
      </c>
      <c r="F296">
        <v>-65</v>
      </c>
      <c r="G296">
        <v>290615.3</v>
      </c>
      <c r="H296">
        <v>186758</v>
      </c>
      <c r="I296">
        <v>-18889994.5</v>
      </c>
      <c r="J296">
        <v>-7.5411910692088</v>
      </c>
    </row>
    <row r="297" spans="1:10" x14ac:dyDescent="0.25">
      <c r="A297" t="s">
        <v>113</v>
      </c>
      <c r="B297" t="s">
        <v>114</v>
      </c>
      <c r="C297" t="s">
        <v>350</v>
      </c>
      <c r="D297" t="s">
        <v>250</v>
      </c>
      <c r="E297" t="s">
        <v>834</v>
      </c>
      <c r="F297">
        <v>-4</v>
      </c>
      <c r="G297">
        <v>74567.820000000007</v>
      </c>
      <c r="H297">
        <v>23651.9</v>
      </c>
      <c r="I297">
        <v>-2164069.98813</v>
      </c>
      <c r="J297">
        <v>-0.86393171091864995</v>
      </c>
    </row>
    <row r="298" spans="1:10" x14ac:dyDescent="0.25">
      <c r="A298" t="s">
        <v>113</v>
      </c>
      <c r="B298" t="s">
        <v>114</v>
      </c>
      <c r="C298" t="s">
        <v>350</v>
      </c>
      <c r="D298" t="s">
        <v>1523</v>
      </c>
      <c r="E298" t="s">
        <v>818</v>
      </c>
      <c r="F298">
        <v>-15</v>
      </c>
      <c r="G298">
        <v>58123.06</v>
      </c>
      <c r="H298">
        <v>5746.4</v>
      </c>
      <c r="I298">
        <v>-581230.6</v>
      </c>
      <c r="J298">
        <v>-0.23203664828334999</v>
      </c>
    </row>
    <row r="299" spans="1:10" x14ac:dyDescent="0.25">
      <c r="A299" t="s">
        <v>113</v>
      </c>
      <c r="B299" t="s">
        <v>114</v>
      </c>
      <c r="C299" t="s">
        <v>350</v>
      </c>
      <c r="D299" t="s">
        <v>1523</v>
      </c>
      <c r="E299" t="s">
        <v>834</v>
      </c>
      <c r="F299">
        <v>3</v>
      </c>
      <c r="G299">
        <v>58123.06</v>
      </c>
      <c r="H299">
        <v>1149.28</v>
      </c>
      <c r="I299">
        <v>-116246.12</v>
      </c>
      <c r="J299">
        <v>-4.640732965667E-2</v>
      </c>
    </row>
    <row r="300" spans="1:10" x14ac:dyDescent="0.25">
      <c r="A300" t="s">
        <v>113</v>
      </c>
      <c r="B300" t="s">
        <v>114</v>
      </c>
      <c r="C300" t="s">
        <v>350</v>
      </c>
      <c r="D300" t="s">
        <v>201</v>
      </c>
      <c r="E300" t="s">
        <v>418</v>
      </c>
      <c r="F300">
        <v>3</v>
      </c>
      <c r="G300">
        <v>61699.14</v>
      </c>
      <c r="H300">
        <v>524.30999999999995</v>
      </c>
      <c r="I300">
        <v>185097.42</v>
      </c>
      <c r="J300">
        <v>7.3893881262781999E-2</v>
      </c>
    </row>
    <row r="301" spans="1:10" x14ac:dyDescent="0.25">
      <c r="A301" t="s">
        <v>113</v>
      </c>
      <c r="B301" t="s">
        <v>114</v>
      </c>
      <c r="C301" t="s">
        <v>350</v>
      </c>
      <c r="D301" t="s">
        <v>466</v>
      </c>
      <c r="E301" t="s">
        <v>418</v>
      </c>
      <c r="F301">
        <v>-17</v>
      </c>
      <c r="G301">
        <v>90693.91</v>
      </c>
      <c r="H301">
        <v>112.37</v>
      </c>
      <c r="I301">
        <v>-1541796.47</v>
      </c>
      <c r="J301">
        <v>-0.61551006645882</v>
      </c>
    </row>
    <row r="302" spans="1:10" x14ac:dyDescent="0.25">
      <c r="A302" t="s">
        <v>113</v>
      </c>
      <c r="B302" t="s">
        <v>114</v>
      </c>
      <c r="C302" t="s">
        <v>350</v>
      </c>
      <c r="D302" t="s">
        <v>240</v>
      </c>
      <c r="E302" t="s">
        <v>691</v>
      </c>
      <c r="F302">
        <v>-130</v>
      </c>
      <c r="G302">
        <v>90667.38</v>
      </c>
      <c r="H302" t="s">
        <v>1292</v>
      </c>
      <c r="I302" t="s">
        <v>1292</v>
      </c>
      <c r="J302" t="s">
        <v>1292</v>
      </c>
    </row>
    <row r="303" spans="1:10" x14ac:dyDescent="0.25">
      <c r="A303" t="s">
        <v>113</v>
      </c>
      <c r="B303" t="s">
        <v>114</v>
      </c>
      <c r="C303" t="s">
        <v>350</v>
      </c>
      <c r="D303" t="s">
        <v>143</v>
      </c>
      <c r="E303" t="s">
        <v>834</v>
      </c>
      <c r="F303">
        <v>6</v>
      </c>
      <c r="G303">
        <v>79797.279999999999</v>
      </c>
      <c r="H303">
        <v>-84.66</v>
      </c>
      <c r="I303">
        <v>478783.68</v>
      </c>
      <c r="J303">
        <v>0.19113818226358001</v>
      </c>
    </row>
    <row r="304" spans="1:10" x14ac:dyDescent="0.25">
      <c r="A304" t="s">
        <v>113</v>
      </c>
      <c r="B304" t="s">
        <v>114</v>
      </c>
      <c r="C304" t="s">
        <v>350</v>
      </c>
      <c r="D304" t="s">
        <v>177</v>
      </c>
      <c r="E304" t="s">
        <v>417</v>
      </c>
      <c r="F304">
        <v>-26</v>
      </c>
      <c r="G304">
        <v>180269.05336125</v>
      </c>
      <c r="H304">
        <v>-775.84</v>
      </c>
      <c r="I304">
        <v>-4686995.3873925004</v>
      </c>
      <c r="J304">
        <v>-1.8711243011123</v>
      </c>
    </row>
    <row r="305" spans="1:10" x14ac:dyDescent="0.25">
      <c r="A305" t="s">
        <v>113</v>
      </c>
      <c r="B305" t="s">
        <v>114</v>
      </c>
      <c r="C305" t="s">
        <v>350</v>
      </c>
      <c r="D305" t="s">
        <v>1218</v>
      </c>
      <c r="E305" t="s">
        <v>417</v>
      </c>
      <c r="F305">
        <v>-5</v>
      </c>
      <c r="G305">
        <v>134492.67379624999</v>
      </c>
      <c r="H305">
        <v>-1123.8499999999999</v>
      </c>
      <c r="I305">
        <v>-672463.36898124998</v>
      </c>
      <c r="J305">
        <v>-0.26845824399426998</v>
      </c>
    </row>
    <row r="306" spans="1:10" x14ac:dyDescent="0.25">
      <c r="A306" t="s">
        <v>113</v>
      </c>
      <c r="B306" t="s">
        <v>114</v>
      </c>
      <c r="C306" t="s">
        <v>350</v>
      </c>
      <c r="D306" t="s">
        <v>313</v>
      </c>
      <c r="E306" t="s">
        <v>417</v>
      </c>
      <c r="F306">
        <v>-6</v>
      </c>
      <c r="G306">
        <v>154179.63603875</v>
      </c>
      <c r="H306">
        <v>-1411.5</v>
      </c>
      <c r="I306">
        <v>-925077.81623250002</v>
      </c>
      <c r="J306">
        <v>-0.36930601361984</v>
      </c>
    </row>
    <row r="307" spans="1:10" x14ac:dyDescent="0.25">
      <c r="A307" t="s">
        <v>113</v>
      </c>
      <c r="B307" t="s">
        <v>114</v>
      </c>
      <c r="C307" t="s">
        <v>350</v>
      </c>
      <c r="D307" t="s">
        <v>180</v>
      </c>
      <c r="E307" t="s">
        <v>417</v>
      </c>
      <c r="F307">
        <v>-8</v>
      </c>
      <c r="G307">
        <v>123007.29869749999</v>
      </c>
      <c r="H307">
        <v>-1431.12</v>
      </c>
      <c r="I307">
        <v>-984058.38957999996</v>
      </c>
      <c r="J307">
        <v>-0.39285201163403</v>
      </c>
    </row>
    <row r="308" spans="1:10" x14ac:dyDescent="0.25">
      <c r="A308" t="s">
        <v>113</v>
      </c>
      <c r="B308" t="s">
        <v>114</v>
      </c>
      <c r="C308" t="s">
        <v>350</v>
      </c>
      <c r="D308" t="s">
        <v>179</v>
      </c>
      <c r="E308" t="s">
        <v>417</v>
      </c>
      <c r="F308">
        <v>-6</v>
      </c>
      <c r="G308">
        <v>141265.3278925</v>
      </c>
      <c r="H308">
        <v>-1551.42</v>
      </c>
      <c r="I308">
        <v>-847591.96735499997</v>
      </c>
      <c r="J308">
        <v>-0.33837241056638001</v>
      </c>
    </row>
    <row r="309" spans="1:10" x14ac:dyDescent="0.25">
      <c r="A309" t="s">
        <v>113</v>
      </c>
      <c r="B309" t="s">
        <v>114</v>
      </c>
      <c r="C309" t="s">
        <v>350</v>
      </c>
      <c r="D309" t="s">
        <v>183</v>
      </c>
      <c r="E309" t="s">
        <v>834</v>
      </c>
      <c r="F309">
        <v>9</v>
      </c>
      <c r="G309">
        <v>87261.556523749998</v>
      </c>
      <c r="H309">
        <v>-1845.54</v>
      </c>
      <c r="I309">
        <v>785354.00871375005</v>
      </c>
      <c r="J309">
        <v>0.31352601170314998</v>
      </c>
    </row>
    <row r="310" spans="1:10" x14ac:dyDescent="0.25">
      <c r="A310" t="s">
        <v>113</v>
      </c>
      <c r="B310" t="s">
        <v>114</v>
      </c>
      <c r="C310" t="s">
        <v>350</v>
      </c>
      <c r="D310" t="s">
        <v>116</v>
      </c>
      <c r="E310" t="s">
        <v>417</v>
      </c>
      <c r="F310">
        <v>-17</v>
      </c>
      <c r="G310">
        <v>161476.04862374999</v>
      </c>
      <c r="H310">
        <v>-4772.75</v>
      </c>
      <c r="I310">
        <v>-2745092.8266038001</v>
      </c>
      <c r="J310">
        <v>-1.0958854174432999</v>
      </c>
    </row>
    <row r="311" spans="1:10" x14ac:dyDescent="0.25">
      <c r="A311" t="s">
        <v>113</v>
      </c>
      <c r="B311" t="s">
        <v>114</v>
      </c>
      <c r="C311" t="s">
        <v>350</v>
      </c>
      <c r="D311" t="s">
        <v>1278</v>
      </c>
      <c r="E311" t="s">
        <v>688</v>
      </c>
      <c r="F311">
        <v>8</v>
      </c>
      <c r="G311">
        <v>111.1718</v>
      </c>
      <c r="H311">
        <v>-11711.76</v>
      </c>
      <c r="I311">
        <v>5162195.8299200004</v>
      </c>
      <c r="J311">
        <v>2.0608319970712001</v>
      </c>
    </row>
    <row r="312" spans="1:10" x14ac:dyDescent="0.25">
      <c r="A312" t="s">
        <v>113</v>
      </c>
      <c r="B312" t="s">
        <v>114</v>
      </c>
      <c r="C312" t="s">
        <v>350</v>
      </c>
      <c r="D312" t="s">
        <v>1491</v>
      </c>
      <c r="E312" t="s">
        <v>688</v>
      </c>
      <c r="F312">
        <v>10</v>
      </c>
      <c r="G312">
        <v>98420.72</v>
      </c>
      <c r="H312">
        <v>-28614.7</v>
      </c>
      <c r="I312">
        <v>2856316.9254800002</v>
      </c>
      <c r="J312">
        <v>1.1402878751108001</v>
      </c>
    </row>
    <row r="313" spans="1:10" x14ac:dyDescent="0.25">
      <c r="A313" t="s">
        <v>113</v>
      </c>
      <c r="B313" t="s">
        <v>114</v>
      </c>
      <c r="C313" t="s">
        <v>1064</v>
      </c>
      <c r="D313" t="s">
        <v>438</v>
      </c>
      <c r="E313" t="s">
        <v>417</v>
      </c>
      <c r="F313">
        <v>-1</v>
      </c>
      <c r="G313">
        <v>106054.95992875</v>
      </c>
      <c r="H313">
        <v>1.92</v>
      </c>
      <c r="I313">
        <v>-106054.95992875</v>
      </c>
      <c r="J313">
        <v>-0.25189956302799998</v>
      </c>
    </row>
    <row r="314" spans="1:10" x14ac:dyDescent="0.25">
      <c r="A314" t="s">
        <v>113</v>
      </c>
      <c r="B314" t="s">
        <v>114</v>
      </c>
      <c r="C314" t="s">
        <v>1064</v>
      </c>
      <c r="D314" t="s">
        <v>143</v>
      </c>
      <c r="E314" t="s">
        <v>834</v>
      </c>
      <c r="F314">
        <v>1</v>
      </c>
      <c r="G314">
        <v>79797.279999999999</v>
      </c>
      <c r="H314">
        <v>-14.11</v>
      </c>
      <c r="I314">
        <v>79797.279999999999</v>
      </c>
      <c r="J314">
        <v>0.18953286085182999</v>
      </c>
    </row>
    <row r="315" spans="1:10" x14ac:dyDescent="0.25">
      <c r="A315" t="s">
        <v>113</v>
      </c>
      <c r="B315" t="s">
        <v>114</v>
      </c>
      <c r="C315" t="s">
        <v>1064</v>
      </c>
      <c r="D315" t="s">
        <v>466</v>
      </c>
      <c r="E315" t="s">
        <v>418</v>
      </c>
      <c r="F315">
        <v>3</v>
      </c>
      <c r="G315">
        <v>90693.91</v>
      </c>
      <c r="H315">
        <v>-19.829999999999998</v>
      </c>
      <c r="I315">
        <v>272081.73</v>
      </c>
      <c r="J315">
        <v>0.64624293801012</v>
      </c>
    </row>
    <row r="316" spans="1:10" x14ac:dyDescent="0.25">
      <c r="A316" t="s">
        <v>113</v>
      </c>
      <c r="B316" t="s">
        <v>114</v>
      </c>
      <c r="C316" t="s">
        <v>1064</v>
      </c>
      <c r="D316" t="s">
        <v>177</v>
      </c>
      <c r="E316" t="s">
        <v>417</v>
      </c>
      <c r="F316">
        <v>-3</v>
      </c>
      <c r="G316">
        <v>180269.05336125</v>
      </c>
      <c r="H316">
        <v>-89.52</v>
      </c>
      <c r="I316">
        <v>-540807.16008375003</v>
      </c>
      <c r="J316">
        <v>-1.2845140613793999</v>
      </c>
    </row>
    <row r="317" spans="1:10" x14ac:dyDescent="0.25">
      <c r="A317" t="s">
        <v>113</v>
      </c>
      <c r="B317" t="s">
        <v>114</v>
      </c>
      <c r="C317" t="s">
        <v>1064</v>
      </c>
      <c r="D317" t="s">
        <v>183</v>
      </c>
      <c r="E317" t="s">
        <v>417</v>
      </c>
      <c r="F317">
        <v>-1</v>
      </c>
      <c r="G317">
        <v>87261.556523749998</v>
      </c>
      <c r="H317">
        <v>-68.353333333332998</v>
      </c>
      <c r="I317">
        <v>29087.185507917002</v>
      </c>
      <c r="J317">
        <v>6.9087285725071002E-2</v>
      </c>
    </row>
    <row r="318" spans="1:10" x14ac:dyDescent="0.25">
      <c r="A318" t="s">
        <v>113</v>
      </c>
      <c r="B318" t="s">
        <v>114</v>
      </c>
      <c r="C318" t="s">
        <v>1064</v>
      </c>
      <c r="D318" t="s">
        <v>183</v>
      </c>
      <c r="E318" t="s">
        <v>834</v>
      </c>
      <c r="F318">
        <v>2</v>
      </c>
      <c r="G318">
        <v>87261.556523749998</v>
      </c>
      <c r="H318">
        <v>-136.70666666667</v>
      </c>
      <c r="I318">
        <v>58174.371015833</v>
      </c>
      <c r="J318">
        <v>0.13817457145014</v>
      </c>
    </row>
    <row r="319" spans="1:10" x14ac:dyDescent="0.25">
      <c r="A319" t="s">
        <v>113</v>
      </c>
      <c r="B319" t="s">
        <v>114</v>
      </c>
      <c r="C319" t="s">
        <v>1064</v>
      </c>
      <c r="D319" t="s">
        <v>313</v>
      </c>
      <c r="E319" t="s">
        <v>417</v>
      </c>
      <c r="F319">
        <v>-1</v>
      </c>
      <c r="G319">
        <v>154179.63603875</v>
      </c>
      <c r="H319">
        <v>-235.25</v>
      </c>
      <c r="I319">
        <v>-154179.63603875</v>
      </c>
      <c r="J319">
        <v>-0.36620430550413002</v>
      </c>
    </row>
    <row r="320" spans="1:10" x14ac:dyDescent="0.25">
      <c r="A320" t="s">
        <v>113</v>
      </c>
      <c r="B320" t="s">
        <v>114</v>
      </c>
      <c r="C320" t="s">
        <v>1064</v>
      </c>
      <c r="D320" t="s">
        <v>116</v>
      </c>
      <c r="E320" t="s">
        <v>417</v>
      </c>
      <c r="F320">
        <v>-1</v>
      </c>
      <c r="G320">
        <v>161476.04862374999</v>
      </c>
      <c r="H320">
        <v>-280.75</v>
      </c>
      <c r="I320">
        <v>-161476.04862374999</v>
      </c>
      <c r="J320">
        <v>-0.38353459484720998</v>
      </c>
    </row>
    <row r="321" spans="1:10" x14ac:dyDescent="0.25">
      <c r="A321" t="s">
        <v>113</v>
      </c>
      <c r="B321" t="s">
        <v>114</v>
      </c>
      <c r="C321" t="s">
        <v>1064</v>
      </c>
      <c r="D321" t="s">
        <v>1523</v>
      </c>
      <c r="E321" t="s">
        <v>834</v>
      </c>
      <c r="F321">
        <v>1</v>
      </c>
      <c r="G321">
        <v>58123.06</v>
      </c>
      <c r="H321">
        <v>-574.64</v>
      </c>
      <c r="I321">
        <v>58123.06</v>
      </c>
      <c r="J321">
        <v>0.13805269857898</v>
      </c>
    </row>
    <row r="322" spans="1:10" x14ac:dyDescent="0.25">
      <c r="A322" t="s">
        <v>113</v>
      </c>
      <c r="B322" t="s">
        <v>114</v>
      </c>
      <c r="C322" t="s">
        <v>1064</v>
      </c>
      <c r="D322" t="s">
        <v>179</v>
      </c>
      <c r="E322" t="s">
        <v>417</v>
      </c>
      <c r="F322">
        <v>-4</v>
      </c>
      <c r="G322">
        <v>141265.3278925</v>
      </c>
      <c r="H322">
        <v>-1034.28</v>
      </c>
      <c r="I322">
        <v>-565061.31157000002</v>
      </c>
      <c r="J322">
        <v>-1.3421220239406</v>
      </c>
    </row>
    <row r="323" spans="1:10" x14ac:dyDescent="0.25">
      <c r="A323" t="s">
        <v>113</v>
      </c>
      <c r="B323" t="s">
        <v>114</v>
      </c>
      <c r="C323" t="s">
        <v>1064</v>
      </c>
      <c r="D323" t="s">
        <v>1218</v>
      </c>
      <c r="E323" t="s">
        <v>417</v>
      </c>
      <c r="F323">
        <v>-6</v>
      </c>
      <c r="G323">
        <v>134492.67379624999</v>
      </c>
      <c r="H323">
        <v>-1348.62</v>
      </c>
      <c r="I323">
        <v>-806956.0427775</v>
      </c>
      <c r="J323">
        <v>-1.9166654222963</v>
      </c>
    </row>
    <row r="324" spans="1:10" x14ac:dyDescent="0.25">
      <c r="A324" t="s">
        <v>113</v>
      </c>
      <c r="B324" t="s">
        <v>114</v>
      </c>
      <c r="C324" t="s">
        <v>1064</v>
      </c>
      <c r="D324" t="s">
        <v>180</v>
      </c>
      <c r="E324" t="s">
        <v>417</v>
      </c>
      <c r="F324">
        <v>-10</v>
      </c>
      <c r="G324">
        <v>123007.29869749999</v>
      </c>
      <c r="H324">
        <v>-1788.9</v>
      </c>
      <c r="I324">
        <v>-1230072.986975</v>
      </c>
      <c r="J324">
        <v>-2.9216440996226001</v>
      </c>
    </row>
    <row r="325" spans="1:10" x14ac:dyDescent="0.25">
      <c r="A325" t="s">
        <v>113</v>
      </c>
      <c r="B325" t="s">
        <v>114</v>
      </c>
      <c r="C325" t="s">
        <v>1294</v>
      </c>
      <c r="D325" t="s">
        <v>466</v>
      </c>
      <c r="E325" t="s">
        <v>418</v>
      </c>
      <c r="F325">
        <v>-4</v>
      </c>
      <c r="G325">
        <v>90693.91</v>
      </c>
      <c r="H325">
        <v>26.44</v>
      </c>
      <c r="I325">
        <v>-362775.64</v>
      </c>
      <c r="J325">
        <v>-0.49563362974058001</v>
      </c>
    </row>
    <row r="326" spans="1:10" x14ac:dyDescent="0.25">
      <c r="A326" t="s">
        <v>113</v>
      </c>
      <c r="B326" t="s">
        <v>114</v>
      </c>
      <c r="C326" t="s">
        <v>999</v>
      </c>
      <c r="D326" t="s">
        <v>183</v>
      </c>
      <c r="E326" t="s">
        <v>417</v>
      </c>
      <c r="F326">
        <v>-23</v>
      </c>
      <c r="G326">
        <v>87261.556523749998</v>
      </c>
      <c r="H326">
        <v>3961.7592</v>
      </c>
      <c r="I326">
        <v>-1685893.2720389001</v>
      </c>
      <c r="J326">
        <v>-5.3066885166795004</v>
      </c>
    </row>
    <row r="327" spans="1:10" x14ac:dyDescent="0.25">
      <c r="A327" t="s">
        <v>113</v>
      </c>
      <c r="B327" t="s">
        <v>114</v>
      </c>
      <c r="C327" t="s">
        <v>999</v>
      </c>
      <c r="D327" t="s">
        <v>183</v>
      </c>
      <c r="E327" t="s">
        <v>834</v>
      </c>
      <c r="F327">
        <v>2</v>
      </c>
      <c r="G327">
        <v>87261.556523749998</v>
      </c>
      <c r="H327">
        <v>344.50080000000003</v>
      </c>
      <c r="I327">
        <v>-146599.41495989999</v>
      </c>
      <c r="J327">
        <v>-0.46145117536343999</v>
      </c>
    </row>
    <row r="328" spans="1:10" x14ac:dyDescent="0.25">
      <c r="A328" t="s">
        <v>113</v>
      </c>
      <c r="B328" t="s">
        <v>114</v>
      </c>
      <c r="C328" t="s">
        <v>999</v>
      </c>
      <c r="D328" t="s">
        <v>184</v>
      </c>
      <c r="E328" t="s">
        <v>417</v>
      </c>
      <c r="F328">
        <v>-9</v>
      </c>
      <c r="G328">
        <v>60634.916623750003</v>
      </c>
      <c r="H328">
        <v>2886.48</v>
      </c>
      <c r="I328">
        <v>-545714.24961375003</v>
      </c>
      <c r="J328">
        <v>-1.7177454764449001</v>
      </c>
    </row>
    <row r="329" spans="1:10" x14ac:dyDescent="0.25">
      <c r="A329" t="s">
        <v>113</v>
      </c>
      <c r="B329" t="s">
        <v>114</v>
      </c>
      <c r="C329" t="s">
        <v>999</v>
      </c>
      <c r="D329" t="s">
        <v>438</v>
      </c>
      <c r="E329" t="s">
        <v>417</v>
      </c>
      <c r="F329">
        <v>-32</v>
      </c>
      <c r="G329">
        <v>106054.95992875</v>
      </c>
      <c r="H329">
        <v>61.44</v>
      </c>
      <c r="I329">
        <v>-3393758.7177200001</v>
      </c>
      <c r="J329">
        <v>-10.682538873843001</v>
      </c>
    </row>
    <row r="330" spans="1:10" x14ac:dyDescent="0.25">
      <c r="A330" t="s">
        <v>113</v>
      </c>
      <c r="B330" t="s">
        <v>114</v>
      </c>
      <c r="C330" t="s">
        <v>999</v>
      </c>
      <c r="D330" t="s">
        <v>466</v>
      </c>
      <c r="E330" t="s">
        <v>418</v>
      </c>
      <c r="F330">
        <v>2</v>
      </c>
      <c r="G330">
        <v>90693.91</v>
      </c>
      <c r="H330">
        <v>-13.22</v>
      </c>
      <c r="I330">
        <v>181387.82</v>
      </c>
      <c r="J330">
        <v>0.57095468463163002</v>
      </c>
    </row>
    <row r="331" spans="1:10" x14ac:dyDescent="0.25">
      <c r="A331" t="s">
        <v>113</v>
      </c>
      <c r="B331" t="s">
        <v>114</v>
      </c>
      <c r="C331" t="s">
        <v>999</v>
      </c>
      <c r="D331" t="s">
        <v>143</v>
      </c>
      <c r="E331" t="s">
        <v>834</v>
      </c>
      <c r="F331">
        <v>1</v>
      </c>
      <c r="G331">
        <v>79797.279999999999</v>
      </c>
      <c r="H331">
        <v>-14.11</v>
      </c>
      <c r="I331">
        <v>79797.279999999999</v>
      </c>
      <c r="J331">
        <v>0.25117800542981</v>
      </c>
    </row>
    <row r="332" spans="1:10" x14ac:dyDescent="0.25">
      <c r="A332" t="s">
        <v>113</v>
      </c>
      <c r="B332" t="s">
        <v>114</v>
      </c>
      <c r="C332" t="s">
        <v>999</v>
      </c>
      <c r="D332" t="s">
        <v>201</v>
      </c>
      <c r="E332" t="s">
        <v>418</v>
      </c>
      <c r="F332">
        <v>-1</v>
      </c>
      <c r="G332">
        <v>61699.14</v>
      </c>
      <c r="H332">
        <v>-174.77</v>
      </c>
      <c r="I332">
        <v>-61699.14</v>
      </c>
      <c r="J332">
        <v>-0.19421046584464</v>
      </c>
    </row>
    <row r="333" spans="1:10" x14ac:dyDescent="0.25">
      <c r="A333" t="s">
        <v>113</v>
      </c>
      <c r="B333" t="s">
        <v>114</v>
      </c>
      <c r="C333" t="s">
        <v>999</v>
      </c>
      <c r="D333" t="s">
        <v>1523</v>
      </c>
      <c r="E333" t="s">
        <v>834</v>
      </c>
      <c r="F333">
        <v>1</v>
      </c>
      <c r="G333">
        <v>58123.06</v>
      </c>
      <c r="H333">
        <v>-574.64</v>
      </c>
      <c r="I333">
        <v>58123.06</v>
      </c>
      <c r="J333">
        <v>0.18295403402568999</v>
      </c>
    </row>
    <row r="334" spans="1:10" x14ac:dyDescent="0.25">
      <c r="A334" t="s">
        <v>113</v>
      </c>
      <c r="B334" t="s">
        <v>114</v>
      </c>
      <c r="C334" t="s">
        <v>999</v>
      </c>
      <c r="D334" t="s">
        <v>177</v>
      </c>
      <c r="E334" t="s">
        <v>417</v>
      </c>
      <c r="F334">
        <v>-25</v>
      </c>
      <c r="G334">
        <v>180269.05336125</v>
      </c>
      <c r="H334">
        <v>-746</v>
      </c>
      <c r="I334">
        <v>-4506726.3340312997</v>
      </c>
      <c r="J334">
        <v>-14.185828534505999</v>
      </c>
    </row>
    <row r="335" spans="1:10" x14ac:dyDescent="0.25">
      <c r="A335" t="s">
        <v>113</v>
      </c>
      <c r="B335" t="s">
        <v>114</v>
      </c>
      <c r="C335" t="s">
        <v>999</v>
      </c>
      <c r="D335" t="s">
        <v>116</v>
      </c>
      <c r="E335" t="s">
        <v>417</v>
      </c>
      <c r="F335">
        <v>-10</v>
      </c>
      <c r="G335">
        <v>161476.04862374999</v>
      </c>
      <c r="H335">
        <v>-2807.5</v>
      </c>
      <c r="I335">
        <v>-1614760.4862375001</v>
      </c>
      <c r="J335">
        <v>-5.0827837512759002</v>
      </c>
    </row>
    <row r="336" spans="1:10" x14ac:dyDescent="0.25">
      <c r="A336" t="s">
        <v>113</v>
      </c>
      <c r="B336" t="s">
        <v>114</v>
      </c>
      <c r="C336" t="s">
        <v>999</v>
      </c>
      <c r="D336" t="s">
        <v>313</v>
      </c>
      <c r="E336" t="s">
        <v>417</v>
      </c>
      <c r="F336">
        <v>-12</v>
      </c>
      <c r="G336">
        <v>154179.63603875</v>
      </c>
      <c r="H336">
        <v>-2823</v>
      </c>
      <c r="I336">
        <v>-1850155.632465</v>
      </c>
      <c r="J336">
        <v>-5.8237373692098</v>
      </c>
    </row>
    <row r="337" spans="1:10" x14ac:dyDescent="0.25">
      <c r="A337" t="s">
        <v>113</v>
      </c>
      <c r="B337" t="s">
        <v>114</v>
      </c>
      <c r="C337" t="s">
        <v>999</v>
      </c>
      <c r="D337" t="s">
        <v>1218</v>
      </c>
      <c r="E337" t="s">
        <v>417</v>
      </c>
      <c r="F337">
        <v>-20</v>
      </c>
      <c r="G337">
        <v>134492.67379624999</v>
      </c>
      <c r="H337">
        <v>-4495.3999999999996</v>
      </c>
      <c r="I337">
        <v>-2689853.4759249999</v>
      </c>
      <c r="J337">
        <v>-8.4668553988468993</v>
      </c>
    </row>
    <row r="338" spans="1:10" x14ac:dyDescent="0.25">
      <c r="A338" t="s">
        <v>113</v>
      </c>
      <c r="B338" t="s">
        <v>114</v>
      </c>
      <c r="C338" t="s">
        <v>999</v>
      </c>
      <c r="D338" t="s">
        <v>179</v>
      </c>
      <c r="E338" t="s">
        <v>417</v>
      </c>
      <c r="F338">
        <v>-18</v>
      </c>
      <c r="G338">
        <v>141265.3278925</v>
      </c>
      <c r="H338">
        <v>-4654.26</v>
      </c>
      <c r="I338">
        <v>-2542775.902065</v>
      </c>
      <c r="J338">
        <v>-8.0038991220714006</v>
      </c>
    </row>
    <row r="339" spans="1:10" x14ac:dyDescent="0.25">
      <c r="A339" t="s">
        <v>113</v>
      </c>
      <c r="B339" t="s">
        <v>114</v>
      </c>
      <c r="C339" t="s">
        <v>999</v>
      </c>
      <c r="D339" t="s">
        <v>180</v>
      </c>
      <c r="E339" t="s">
        <v>417</v>
      </c>
      <c r="F339">
        <v>-46</v>
      </c>
      <c r="G339">
        <v>123007.29869749999</v>
      </c>
      <c r="H339">
        <v>-8228.94</v>
      </c>
      <c r="I339">
        <v>-5658335.7400850002</v>
      </c>
      <c r="J339">
        <v>-17.810751008640999</v>
      </c>
    </row>
    <row r="340" spans="1:10" x14ac:dyDescent="0.25">
      <c r="A340" t="s">
        <v>1296</v>
      </c>
      <c r="B340" t="s">
        <v>1127</v>
      </c>
      <c r="C340" t="s">
        <v>1001</v>
      </c>
      <c r="D340" t="s">
        <v>107</v>
      </c>
      <c r="E340" t="s">
        <v>688</v>
      </c>
      <c r="F340">
        <v>1323108</v>
      </c>
      <c r="G340">
        <v>1.0733867202661</v>
      </c>
      <c r="H340">
        <v>1420206.5566779</v>
      </c>
      <c r="I340" t="s">
        <v>1292</v>
      </c>
      <c r="J340">
        <v>81.977037154477998</v>
      </c>
    </row>
    <row r="341" spans="1:10" x14ac:dyDescent="0.25">
      <c r="A341" t="s">
        <v>117</v>
      </c>
      <c r="B341" t="s">
        <v>1147</v>
      </c>
      <c r="C341" t="s">
        <v>998</v>
      </c>
      <c r="D341" t="s">
        <v>1147</v>
      </c>
      <c r="E341" t="s">
        <v>688</v>
      </c>
      <c r="F341">
        <v>120132</v>
      </c>
      <c r="G341">
        <v>2.3782115700161</v>
      </c>
      <c r="H341">
        <v>285699.31232917</v>
      </c>
      <c r="I341" t="s">
        <v>1292</v>
      </c>
      <c r="J341">
        <v>0.59936518420253004</v>
      </c>
    </row>
    <row r="342" spans="1:10" x14ac:dyDescent="0.25">
      <c r="A342" t="s">
        <v>117</v>
      </c>
      <c r="B342" t="s">
        <v>797</v>
      </c>
      <c r="C342" t="s">
        <v>293</v>
      </c>
      <c r="D342" t="s">
        <v>243</v>
      </c>
      <c r="E342" t="s">
        <v>688</v>
      </c>
      <c r="F342">
        <v>136424638</v>
      </c>
      <c r="G342">
        <v>1.5220684033731</v>
      </c>
      <c r="H342">
        <v>207647630.94141999</v>
      </c>
      <c r="I342" t="s">
        <v>1292</v>
      </c>
      <c r="J342">
        <v>93.522395408885998</v>
      </c>
    </row>
    <row r="343" spans="1:10" x14ac:dyDescent="0.25">
      <c r="A343" t="s">
        <v>117</v>
      </c>
      <c r="B343" t="s">
        <v>925</v>
      </c>
      <c r="C343" t="s">
        <v>920</v>
      </c>
      <c r="D343" t="s">
        <v>926</v>
      </c>
      <c r="E343" t="s">
        <v>688</v>
      </c>
      <c r="F343">
        <v>267</v>
      </c>
      <c r="G343">
        <v>2410.8483431313998</v>
      </c>
      <c r="H343">
        <v>643696.50761606998</v>
      </c>
      <c r="I343" t="s">
        <v>1292</v>
      </c>
      <c r="J343">
        <v>0.52425743996980001</v>
      </c>
    </row>
    <row r="344" spans="1:10" x14ac:dyDescent="0.25">
      <c r="A344" t="s">
        <v>118</v>
      </c>
      <c r="B344" t="s">
        <v>26</v>
      </c>
      <c r="C344" t="s">
        <v>998</v>
      </c>
      <c r="D344" t="s">
        <v>120</v>
      </c>
      <c r="E344" t="s">
        <v>688</v>
      </c>
      <c r="F344">
        <v>2260775</v>
      </c>
      <c r="G344">
        <v>1.7963469593026999</v>
      </c>
      <c r="H344">
        <v>4061136.2969177002</v>
      </c>
      <c r="I344" t="s">
        <v>1292</v>
      </c>
      <c r="J344">
        <v>8.5198094627165002</v>
      </c>
    </row>
    <row r="345" spans="1:10" x14ac:dyDescent="0.25">
      <c r="A345" t="s">
        <v>118</v>
      </c>
      <c r="B345" t="s">
        <v>26</v>
      </c>
      <c r="C345" t="s">
        <v>999</v>
      </c>
      <c r="D345" t="s">
        <v>120</v>
      </c>
      <c r="E345" t="s">
        <v>688</v>
      </c>
      <c r="F345">
        <v>1626525</v>
      </c>
      <c r="G345">
        <v>1.7963462876273999</v>
      </c>
      <c r="H345">
        <v>2921802.1454832</v>
      </c>
      <c r="I345" t="s">
        <v>1292</v>
      </c>
      <c r="J345">
        <v>9.1969605375398995</v>
      </c>
    </row>
    <row r="346" spans="1:10" x14ac:dyDescent="0.25">
      <c r="A346" t="s">
        <v>118</v>
      </c>
      <c r="B346" t="s">
        <v>25</v>
      </c>
      <c r="C346" t="s">
        <v>108</v>
      </c>
      <c r="D346" t="s">
        <v>119</v>
      </c>
      <c r="E346" t="s">
        <v>687</v>
      </c>
      <c r="F346">
        <v>2741057</v>
      </c>
      <c r="G346">
        <v>4.7661249880712004</v>
      </c>
      <c r="H346">
        <v>4859660.1909621004</v>
      </c>
      <c r="I346" t="s">
        <v>1292</v>
      </c>
      <c r="J346">
        <v>1.7554672690983999</v>
      </c>
    </row>
    <row r="347" spans="1:10" x14ac:dyDescent="0.25">
      <c r="A347" t="s">
        <v>118</v>
      </c>
      <c r="B347" t="s">
        <v>25</v>
      </c>
      <c r="C347" t="s">
        <v>101</v>
      </c>
      <c r="D347" t="s">
        <v>119</v>
      </c>
      <c r="E347" t="s">
        <v>687</v>
      </c>
      <c r="F347">
        <v>2075184</v>
      </c>
      <c r="G347">
        <v>4.7641516998561002</v>
      </c>
      <c r="H347">
        <v>2411770.8074733</v>
      </c>
      <c r="I347" t="s">
        <v>1292</v>
      </c>
      <c r="J347">
        <v>8.2166863775946997</v>
      </c>
    </row>
    <row r="348" spans="1:10" x14ac:dyDescent="0.25">
      <c r="A348" t="s">
        <v>118</v>
      </c>
      <c r="B348" t="s">
        <v>25</v>
      </c>
      <c r="C348" t="s">
        <v>293</v>
      </c>
      <c r="D348" t="s">
        <v>119</v>
      </c>
      <c r="E348" t="s">
        <v>688</v>
      </c>
      <c r="F348">
        <v>525382</v>
      </c>
      <c r="G348">
        <v>4.7661248169150996</v>
      </c>
      <c r="H348">
        <v>2504036.1885604998</v>
      </c>
      <c r="I348" t="s">
        <v>1292</v>
      </c>
      <c r="J348">
        <v>1.1277926046302</v>
      </c>
    </row>
    <row r="349" spans="1:10" x14ac:dyDescent="0.25">
      <c r="A349" t="s">
        <v>118</v>
      </c>
      <c r="B349" t="s">
        <v>1127</v>
      </c>
      <c r="C349" t="s">
        <v>293</v>
      </c>
      <c r="D349" t="s">
        <v>878</v>
      </c>
      <c r="E349" t="s">
        <v>688</v>
      </c>
      <c r="F349">
        <v>9288624</v>
      </c>
      <c r="G349">
        <v>1.2758395762246</v>
      </c>
      <c r="H349">
        <v>11850794.107869999</v>
      </c>
      <c r="I349" t="s">
        <v>1292</v>
      </c>
      <c r="J349">
        <v>5.3374779545557001</v>
      </c>
    </row>
    <row r="350" spans="1:10" x14ac:dyDescent="0.25">
      <c r="A350" t="s">
        <v>118</v>
      </c>
      <c r="B350" t="s">
        <v>145</v>
      </c>
      <c r="C350" t="s">
        <v>453</v>
      </c>
      <c r="D350" t="s">
        <v>121</v>
      </c>
      <c r="E350" t="s">
        <v>688</v>
      </c>
      <c r="F350">
        <v>61015</v>
      </c>
      <c r="G350">
        <v>1.5101851226872001</v>
      </c>
      <c r="H350">
        <v>92143.945260761</v>
      </c>
      <c r="I350" t="s">
        <v>1292</v>
      </c>
      <c r="J350">
        <v>2.1778553043497002</v>
      </c>
    </row>
    <row r="351" spans="1:10" x14ac:dyDescent="0.25">
      <c r="A351" t="s">
        <v>118</v>
      </c>
      <c r="B351" t="s">
        <v>145</v>
      </c>
      <c r="C351" t="s">
        <v>920</v>
      </c>
      <c r="D351" t="s">
        <v>121</v>
      </c>
      <c r="E351" t="s">
        <v>688</v>
      </c>
      <c r="F351">
        <v>1631679</v>
      </c>
      <c r="G351">
        <v>1.5101939749497999</v>
      </c>
      <c r="H351">
        <v>2464151.7948520998</v>
      </c>
      <c r="I351" t="s">
        <v>1292</v>
      </c>
      <c r="J351">
        <v>2.0069239096084002</v>
      </c>
    </row>
    <row r="352" spans="1:10" x14ac:dyDescent="0.25">
      <c r="A352" t="s">
        <v>118</v>
      </c>
      <c r="B352" t="s">
        <v>145</v>
      </c>
      <c r="C352" t="s">
        <v>998</v>
      </c>
      <c r="D352" t="s">
        <v>121</v>
      </c>
      <c r="E352" t="s">
        <v>688</v>
      </c>
      <c r="F352">
        <v>1110602</v>
      </c>
      <c r="G352">
        <v>1.5101940996306999</v>
      </c>
      <c r="H352">
        <v>1677224.5874381</v>
      </c>
      <c r="I352" t="s">
        <v>1292</v>
      </c>
      <c r="J352">
        <v>3.5186294835760998</v>
      </c>
    </row>
    <row r="353" spans="1:10" x14ac:dyDescent="0.25">
      <c r="A353" t="s">
        <v>118</v>
      </c>
      <c r="B353" t="s">
        <v>145</v>
      </c>
      <c r="C353" t="s">
        <v>108</v>
      </c>
      <c r="D353" t="s">
        <v>121</v>
      </c>
      <c r="E353" t="s">
        <v>694</v>
      </c>
      <c r="F353">
        <v>12506589</v>
      </c>
      <c r="G353">
        <v>1.5101936118371</v>
      </c>
      <c r="H353">
        <v>12839253.804982999</v>
      </c>
      <c r="I353" t="s">
        <v>1292</v>
      </c>
      <c r="J353">
        <v>4.6379559328475999</v>
      </c>
    </row>
    <row r="354" spans="1:10" x14ac:dyDescent="0.25">
      <c r="A354" t="s">
        <v>118</v>
      </c>
      <c r="B354" t="s">
        <v>145</v>
      </c>
      <c r="C354" t="s">
        <v>999</v>
      </c>
      <c r="D354" t="s">
        <v>121</v>
      </c>
      <c r="E354" t="s">
        <v>688</v>
      </c>
      <c r="F354">
        <v>694734</v>
      </c>
      <c r="G354">
        <v>1.5101946916730999</v>
      </c>
      <c r="H354">
        <v>1049183.5989248001</v>
      </c>
      <c r="I354" t="s">
        <v>1292</v>
      </c>
      <c r="J354">
        <v>3.3025166234690002</v>
      </c>
    </row>
    <row r="355" spans="1:10" x14ac:dyDescent="0.25">
      <c r="A355" t="s">
        <v>124</v>
      </c>
      <c r="B355" t="s">
        <v>798</v>
      </c>
      <c r="C355" t="s">
        <v>101</v>
      </c>
      <c r="D355" t="s">
        <v>333</v>
      </c>
      <c r="E355" t="s">
        <v>687</v>
      </c>
      <c r="F355">
        <v>367156</v>
      </c>
      <c r="G355">
        <v>15.160876256690001</v>
      </c>
      <c r="H355">
        <v>995963.44393075001</v>
      </c>
      <c r="I355" t="s">
        <v>1292</v>
      </c>
      <c r="J355">
        <v>3.3931579389593001</v>
      </c>
    </row>
    <row r="356" spans="1:10" x14ac:dyDescent="0.25">
      <c r="A356" t="s">
        <v>124</v>
      </c>
      <c r="B356" t="s">
        <v>799</v>
      </c>
      <c r="C356" t="s">
        <v>101</v>
      </c>
      <c r="D356" t="s">
        <v>125</v>
      </c>
      <c r="E356" t="s">
        <v>687</v>
      </c>
      <c r="F356">
        <v>1777247</v>
      </c>
      <c r="G356">
        <v>3.9054830972237999</v>
      </c>
      <c r="H356">
        <v>1654440.7496459</v>
      </c>
      <c r="I356" t="s">
        <v>1292</v>
      </c>
      <c r="J356">
        <v>5.6365309373635997</v>
      </c>
    </row>
    <row r="357" spans="1:10" x14ac:dyDescent="0.25">
      <c r="A357" t="s">
        <v>124</v>
      </c>
      <c r="B357" t="s">
        <v>799</v>
      </c>
      <c r="C357" t="s">
        <v>1002</v>
      </c>
      <c r="D357" t="s">
        <v>125</v>
      </c>
      <c r="E357" t="s">
        <v>687</v>
      </c>
      <c r="F357">
        <v>262497</v>
      </c>
      <c r="G357">
        <v>3.9054817554443</v>
      </c>
      <c r="H357">
        <v>1025177.2443589</v>
      </c>
      <c r="I357" t="s">
        <v>1292</v>
      </c>
      <c r="J357">
        <v>49.147561371771999</v>
      </c>
    </row>
    <row r="358" spans="1:10" x14ac:dyDescent="0.25">
      <c r="A358" t="s">
        <v>124</v>
      </c>
      <c r="B358" t="s">
        <v>799</v>
      </c>
      <c r="C358" t="s">
        <v>1002</v>
      </c>
      <c r="D358" t="s">
        <v>125</v>
      </c>
      <c r="E358" t="s">
        <v>688</v>
      </c>
      <c r="F358">
        <v>155267</v>
      </c>
      <c r="G358">
        <v>3.9054817554443</v>
      </c>
      <c r="H358">
        <v>606392.43572257005</v>
      </c>
      <c r="I358" t="s">
        <v>1292</v>
      </c>
      <c r="J358">
        <v>29.070787138560998</v>
      </c>
    </row>
    <row r="359" spans="1:10" x14ac:dyDescent="0.25">
      <c r="A359" t="s">
        <v>124</v>
      </c>
      <c r="B359" t="s">
        <v>807</v>
      </c>
      <c r="C359" t="s">
        <v>453</v>
      </c>
      <c r="D359" t="s">
        <v>844</v>
      </c>
      <c r="E359" t="s">
        <v>688</v>
      </c>
      <c r="F359">
        <v>4388</v>
      </c>
      <c r="G359">
        <v>11.294530908191</v>
      </c>
      <c r="H359">
        <v>49560.401625140999</v>
      </c>
      <c r="I359" t="s">
        <v>1292</v>
      </c>
      <c r="J359">
        <v>1.1713779267815001</v>
      </c>
    </row>
    <row r="360" spans="1:10" x14ac:dyDescent="0.25">
      <c r="A360" t="s">
        <v>124</v>
      </c>
      <c r="B360" t="s">
        <v>807</v>
      </c>
      <c r="C360" t="s">
        <v>453</v>
      </c>
      <c r="D360" t="s">
        <v>225</v>
      </c>
      <c r="E360" t="s">
        <v>688</v>
      </c>
      <c r="F360">
        <v>3267</v>
      </c>
      <c r="G360">
        <v>15.002411840103001</v>
      </c>
      <c r="H360">
        <v>49012.879481616001</v>
      </c>
      <c r="I360" t="s">
        <v>1292</v>
      </c>
      <c r="J360">
        <v>1.1584370438927001</v>
      </c>
    </row>
    <row r="361" spans="1:10" x14ac:dyDescent="0.25">
      <c r="A361" t="s">
        <v>124</v>
      </c>
      <c r="B361" t="s">
        <v>807</v>
      </c>
      <c r="C361" t="s">
        <v>354</v>
      </c>
      <c r="D361" t="s">
        <v>225</v>
      </c>
      <c r="E361" t="s">
        <v>688</v>
      </c>
      <c r="F361">
        <v>525</v>
      </c>
      <c r="G361">
        <v>14.997557899679</v>
      </c>
      <c r="H361">
        <v>7873.7178973315004</v>
      </c>
      <c r="I361" t="s">
        <v>1292</v>
      </c>
      <c r="J361">
        <v>1.3789444205648</v>
      </c>
    </row>
    <row r="362" spans="1:10" x14ac:dyDescent="0.25">
      <c r="A362" t="s">
        <v>124</v>
      </c>
      <c r="B362" t="s">
        <v>807</v>
      </c>
      <c r="C362" t="s">
        <v>354</v>
      </c>
      <c r="D362" t="s">
        <v>844</v>
      </c>
      <c r="E362" t="s">
        <v>688</v>
      </c>
      <c r="F362">
        <v>696</v>
      </c>
      <c r="G362">
        <v>11.296401512714001</v>
      </c>
      <c r="H362">
        <v>7862.2954528492</v>
      </c>
      <c r="I362" t="s">
        <v>1292</v>
      </c>
      <c r="J362">
        <v>1.3769439785508</v>
      </c>
    </row>
    <row r="363" spans="1:10" x14ac:dyDescent="0.25">
      <c r="A363" t="s">
        <v>124</v>
      </c>
      <c r="B363" t="s">
        <v>807</v>
      </c>
      <c r="C363" t="s">
        <v>355</v>
      </c>
      <c r="D363" t="s">
        <v>844</v>
      </c>
      <c r="E363" t="s">
        <v>688</v>
      </c>
      <c r="F363">
        <v>3576</v>
      </c>
      <c r="G363">
        <v>11.293973805627999</v>
      </c>
      <c r="H363">
        <v>40387.250328923998</v>
      </c>
      <c r="I363" t="s">
        <v>1292</v>
      </c>
      <c r="J363">
        <v>6.6239708268474997</v>
      </c>
    </row>
    <row r="364" spans="1:10" x14ac:dyDescent="0.25">
      <c r="A364" t="s">
        <v>124</v>
      </c>
      <c r="B364" t="s">
        <v>807</v>
      </c>
      <c r="C364" t="s">
        <v>355</v>
      </c>
      <c r="D364" t="s">
        <v>225</v>
      </c>
      <c r="E364" t="s">
        <v>688</v>
      </c>
      <c r="F364">
        <v>2201</v>
      </c>
      <c r="G364">
        <v>15.003547514451</v>
      </c>
      <c r="H364">
        <v>33022.808079306997</v>
      </c>
      <c r="I364" t="s">
        <v>1292</v>
      </c>
      <c r="J364">
        <v>5.4161180955974997</v>
      </c>
    </row>
    <row r="365" spans="1:10" x14ac:dyDescent="0.25">
      <c r="A365" t="s">
        <v>124</v>
      </c>
      <c r="B365" t="s">
        <v>1397</v>
      </c>
      <c r="C365" t="s">
        <v>453</v>
      </c>
      <c r="D365" t="s">
        <v>843</v>
      </c>
      <c r="E365" t="s">
        <v>688</v>
      </c>
      <c r="F365">
        <v>4388</v>
      </c>
      <c r="G365">
        <v>11.294786959071001</v>
      </c>
      <c r="H365">
        <v>49561.525176403004</v>
      </c>
      <c r="I365" t="s">
        <v>1292</v>
      </c>
      <c r="J365">
        <v>1.1714044823198</v>
      </c>
    </row>
    <row r="366" spans="1:10" x14ac:dyDescent="0.25">
      <c r="A366" t="s">
        <v>124</v>
      </c>
      <c r="B366" t="s">
        <v>1397</v>
      </c>
      <c r="C366" t="s">
        <v>453</v>
      </c>
      <c r="D366" t="s">
        <v>842</v>
      </c>
      <c r="E366" t="s">
        <v>688</v>
      </c>
      <c r="F366">
        <v>4388</v>
      </c>
      <c r="G366">
        <v>11.294744432806</v>
      </c>
      <c r="H366">
        <v>49561.338571152999</v>
      </c>
      <c r="I366" t="s">
        <v>1292</v>
      </c>
      <c r="J366">
        <v>1.1714000718376001</v>
      </c>
    </row>
    <row r="367" spans="1:10" x14ac:dyDescent="0.25">
      <c r="A367" t="s">
        <v>124</v>
      </c>
      <c r="B367" t="s">
        <v>1397</v>
      </c>
      <c r="C367" t="s">
        <v>453</v>
      </c>
      <c r="D367" t="s">
        <v>840</v>
      </c>
      <c r="E367" t="s">
        <v>688</v>
      </c>
      <c r="F367">
        <v>4388</v>
      </c>
      <c r="G367">
        <v>11.294717479357001</v>
      </c>
      <c r="H367">
        <v>49561.220299419998</v>
      </c>
      <c r="I367" t="s">
        <v>1292</v>
      </c>
      <c r="J367">
        <v>1.1713972764427001</v>
      </c>
    </row>
    <row r="368" spans="1:10" x14ac:dyDescent="0.25">
      <c r="A368" t="s">
        <v>124</v>
      </c>
      <c r="B368" t="s">
        <v>1397</v>
      </c>
      <c r="C368" t="s">
        <v>453</v>
      </c>
      <c r="D368" t="s">
        <v>841</v>
      </c>
      <c r="E368" t="s">
        <v>688</v>
      </c>
      <c r="F368">
        <v>4388</v>
      </c>
      <c r="G368">
        <v>11.294686372019999</v>
      </c>
      <c r="H368">
        <v>49561.083800425004</v>
      </c>
      <c r="I368" t="s">
        <v>1292</v>
      </c>
      <c r="J368">
        <v>1.1713940502397999</v>
      </c>
    </row>
    <row r="369" spans="1:10" x14ac:dyDescent="0.25">
      <c r="A369" t="s">
        <v>124</v>
      </c>
      <c r="B369" t="s">
        <v>1397</v>
      </c>
      <c r="C369" t="s">
        <v>453</v>
      </c>
      <c r="D369" t="s">
        <v>847</v>
      </c>
      <c r="E369" t="s">
        <v>688</v>
      </c>
      <c r="F369">
        <v>4388</v>
      </c>
      <c r="G369">
        <v>11.294661104233001</v>
      </c>
      <c r="H369">
        <v>49560.972925374001</v>
      </c>
      <c r="I369" t="s">
        <v>1292</v>
      </c>
      <c r="J369">
        <v>1.1713914296681001</v>
      </c>
    </row>
    <row r="370" spans="1:10" x14ac:dyDescent="0.25">
      <c r="A370" t="s">
        <v>124</v>
      </c>
      <c r="B370" t="s">
        <v>1397</v>
      </c>
      <c r="C370" t="s">
        <v>453</v>
      </c>
      <c r="D370" t="s">
        <v>848</v>
      </c>
      <c r="E370" t="s">
        <v>688</v>
      </c>
      <c r="F370">
        <v>4388</v>
      </c>
      <c r="G370">
        <v>11.294599094285999</v>
      </c>
      <c r="H370">
        <v>49560.700825728003</v>
      </c>
      <c r="I370" t="s">
        <v>1292</v>
      </c>
      <c r="J370">
        <v>1.171384998495</v>
      </c>
    </row>
    <row r="371" spans="1:10" x14ac:dyDescent="0.25">
      <c r="A371" t="s">
        <v>124</v>
      </c>
      <c r="B371" t="s">
        <v>1397</v>
      </c>
      <c r="C371" t="s">
        <v>453</v>
      </c>
      <c r="D371" t="s">
        <v>845</v>
      </c>
      <c r="E371" t="s">
        <v>688</v>
      </c>
      <c r="F371">
        <v>4388</v>
      </c>
      <c r="G371">
        <v>11.294392630908</v>
      </c>
      <c r="H371">
        <v>49559.794864422001</v>
      </c>
      <c r="I371" t="s">
        <v>1292</v>
      </c>
      <c r="J371">
        <v>1.1713635857735001</v>
      </c>
    </row>
    <row r="372" spans="1:10" x14ac:dyDescent="0.25">
      <c r="A372" t="s">
        <v>124</v>
      </c>
      <c r="B372" t="s">
        <v>1397</v>
      </c>
      <c r="C372" t="s">
        <v>453</v>
      </c>
      <c r="D372" t="s">
        <v>846</v>
      </c>
      <c r="E372" t="s">
        <v>688</v>
      </c>
      <c r="F372">
        <v>4388</v>
      </c>
      <c r="G372">
        <v>11.294391927673001</v>
      </c>
      <c r="H372">
        <v>49559.791778628001</v>
      </c>
      <c r="I372" t="s">
        <v>1292</v>
      </c>
      <c r="J372">
        <v>1.1713635128397</v>
      </c>
    </row>
    <row r="373" spans="1:10" x14ac:dyDescent="0.25">
      <c r="A373" t="s">
        <v>124</v>
      </c>
      <c r="B373" t="s">
        <v>1397</v>
      </c>
      <c r="C373" t="s">
        <v>354</v>
      </c>
      <c r="D373" t="s">
        <v>843</v>
      </c>
      <c r="E373" t="s">
        <v>688</v>
      </c>
      <c r="F373">
        <v>697</v>
      </c>
      <c r="G373">
        <v>11.288321177916</v>
      </c>
      <c r="H373">
        <v>7867.9598610075</v>
      </c>
      <c r="I373" t="s">
        <v>1292</v>
      </c>
      <c r="J373">
        <v>1.3779360008873001</v>
      </c>
    </row>
    <row r="374" spans="1:10" x14ac:dyDescent="0.25">
      <c r="A374" t="s">
        <v>124</v>
      </c>
      <c r="B374" t="s">
        <v>1397</v>
      </c>
      <c r="C374" t="s">
        <v>354</v>
      </c>
      <c r="D374" t="s">
        <v>840</v>
      </c>
      <c r="E374" t="s">
        <v>688</v>
      </c>
      <c r="F374">
        <v>697</v>
      </c>
      <c r="G374">
        <v>11.286909061665</v>
      </c>
      <c r="H374">
        <v>7866.9756159806002</v>
      </c>
      <c r="I374" t="s">
        <v>1292</v>
      </c>
      <c r="J374">
        <v>1.37776362753</v>
      </c>
    </row>
    <row r="375" spans="1:10" x14ac:dyDescent="0.25">
      <c r="A375" t="s">
        <v>124</v>
      </c>
      <c r="B375" t="s">
        <v>1397</v>
      </c>
      <c r="C375" t="s">
        <v>354</v>
      </c>
      <c r="D375" t="s">
        <v>841</v>
      </c>
      <c r="E375" t="s">
        <v>688</v>
      </c>
      <c r="F375">
        <v>696</v>
      </c>
      <c r="G375">
        <v>11.300834117577001</v>
      </c>
      <c r="H375">
        <v>7865.3805458332999</v>
      </c>
      <c r="I375" t="s">
        <v>1292</v>
      </c>
      <c r="J375">
        <v>1.3774842788020001</v>
      </c>
    </row>
    <row r="376" spans="1:10" x14ac:dyDescent="0.25">
      <c r="A376" t="s">
        <v>124</v>
      </c>
      <c r="B376" t="s">
        <v>1397</v>
      </c>
      <c r="C376" t="s">
        <v>354</v>
      </c>
      <c r="D376" t="s">
        <v>842</v>
      </c>
      <c r="E376" t="s">
        <v>688</v>
      </c>
      <c r="F376">
        <v>696</v>
      </c>
      <c r="G376">
        <v>11.299533915692001</v>
      </c>
      <c r="H376">
        <v>7864.4756053216997</v>
      </c>
      <c r="I376" t="s">
        <v>1292</v>
      </c>
      <c r="J376">
        <v>1.3773257942479</v>
      </c>
    </row>
    <row r="377" spans="1:10" x14ac:dyDescent="0.25">
      <c r="A377" t="s">
        <v>124</v>
      </c>
      <c r="B377" t="s">
        <v>1397</v>
      </c>
      <c r="C377" t="s">
        <v>354</v>
      </c>
      <c r="D377" t="s">
        <v>847</v>
      </c>
      <c r="E377" t="s">
        <v>688</v>
      </c>
      <c r="F377">
        <v>696</v>
      </c>
      <c r="G377">
        <v>11.299522137145001</v>
      </c>
      <c r="H377">
        <v>7864.4674074529003</v>
      </c>
      <c r="I377" t="s">
        <v>1292</v>
      </c>
      <c r="J377">
        <v>1.3773243585341</v>
      </c>
    </row>
    <row r="378" spans="1:10" x14ac:dyDescent="0.25">
      <c r="A378" t="s">
        <v>124</v>
      </c>
      <c r="B378" t="s">
        <v>1397</v>
      </c>
      <c r="C378" t="s">
        <v>354</v>
      </c>
      <c r="D378" t="s">
        <v>848</v>
      </c>
      <c r="E378" t="s">
        <v>688</v>
      </c>
      <c r="F378">
        <v>696</v>
      </c>
      <c r="G378">
        <v>11.299285421558</v>
      </c>
      <c r="H378">
        <v>7864.3026534042001</v>
      </c>
      <c r="I378" t="s">
        <v>1292</v>
      </c>
      <c r="J378">
        <v>1.3772955047347999</v>
      </c>
    </row>
    <row r="379" spans="1:10" x14ac:dyDescent="0.25">
      <c r="A379" t="s">
        <v>124</v>
      </c>
      <c r="B379" t="s">
        <v>1397</v>
      </c>
      <c r="C379" t="s">
        <v>354</v>
      </c>
      <c r="D379" t="s">
        <v>845</v>
      </c>
      <c r="E379" t="s">
        <v>688</v>
      </c>
      <c r="F379">
        <v>695</v>
      </c>
      <c r="G379">
        <v>11.301981524622001</v>
      </c>
      <c r="H379">
        <v>7854.8771596124998</v>
      </c>
      <c r="I379" t="s">
        <v>1292</v>
      </c>
      <c r="J379">
        <v>1.3756447938198</v>
      </c>
    </row>
    <row r="380" spans="1:10" x14ac:dyDescent="0.25">
      <c r="A380" t="s">
        <v>124</v>
      </c>
      <c r="B380" t="s">
        <v>1397</v>
      </c>
      <c r="C380" t="s">
        <v>354</v>
      </c>
      <c r="D380" t="s">
        <v>846</v>
      </c>
      <c r="E380" t="s">
        <v>688</v>
      </c>
      <c r="F380">
        <v>695</v>
      </c>
      <c r="G380">
        <v>11.301950323665</v>
      </c>
      <c r="H380">
        <v>7854.8554749472996</v>
      </c>
      <c r="I380" t="s">
        <v>1292</v>
      </c>
      <c r="J380">
        <v>1.3756409961286999</v>
      </c>
    </row>
    <row r="381" spans="1:10" x14ac:dyDescent="0.25">
      <c r="A381" t="s">
        <v>124</v>
      </c>
      <c r="B381" t="s">
        <v>1397</v>
      </c>
      <c r="C381" t="s">
        <v>355</v>
      </c>
      <c r="D381" t="s">
        <v>840</v>
      </c>
      <c r="E381" t="s">
        <v>688</v>
      </c>
      <c r="F381">
        <v>3577</v>
      </c>
      <c r="G381">
        <v>11.293326266812</v>
      </c>
      <c r="H381">
        <v>40396.228056387998</v>
      </c>
      <c r="I381" t="s">
        <v>1292</v>
      </c>
      <c r="J381">
        <v>6.6254432767995999</v>
      </c>
    </row>
    <row r="382" spans="1:10" x14ac:dyDescent="0.25">
      <c r="A382" t="s">
        <v>124</v>
      </c>
      <c r="B382" t="s">
        <v>1397</v>
      </c>
      <c r="C382" t="s">
        <v>355</v>
      </c>
      <c r="D382" t="s">
        <v>842</v>
      </c>
      <c r="E382" t="s">
        <v>688</v>
      </c>
      <c r="F382">
        <v>3576</v>
      </c>
      <c r="G382">
        <v>11.296076954538</v>
      </c>
      <c r="H382">
        <v>40394.771189425999</v>
      </c>
      <c r="I382" t="s">
        <v>1292</v>
      </c>
      <c r="J382">
        <v>6.6252043339605002</v>
      </c>
    </row>
    <row r="383" spans="1:10" x14ac:dyDescent="0.25">
      <c r="A383" t="s">
        <v>124</v>
      </c>
      <c r="B383" t="s">
        <v>1397</v>
      </c>
      <c r="C383" t="s">
        <v>355</v>
      </c>
      <c r="D383" t="s">
        <v>843</v>
      </c>
      <c r="E383" t="s">
        <v>688</v>
      </c>
      <c r="F383">
        <v>3576</v>
      </c>
      <c r="G383">
        <v>11.294491947516001</v>
      </c>
      <c r="H383">
        <v>40389.103204316001</v>
      </c>
      <c r="I383" t="s">
        <v>1292</v>
      </c>
      <c r="J383">
        <v>6.6242747195967997</v>
      </c>
    </row>
    <row r="384" spans="1:10" x14ac:dyDescent="0.25">
      <c r="A384" t="s">
        <v>124</v>
      </c>
      <c r="B384" t="s">
        <v>1397</v>
      </c>
      <c r="C384" t="s">
        <v>355</v>
      </c>
      <c r="D384" t="s">
        <v>841</v>
      </c>
      <c r="E384" t="s">
        <v>688</v>
      </c>
      <c r="F384">
        <v>3576</v>
      </c>
      <c r="G384">
        <v>11.294269600025</v>
      </c>
      <c r="H384">
        <v>40388.308089689002</v>
      </c>
      <c r="I384" t="s">
        <v>1292</v>
      </c>
      <c r="J384">
        <v>6.624144311707</v>
      </c>
    </row>
    <row r="385" spans="1:10" x14ac:dyDescent="0.25">
      <c r="A385" t="s">
        <v>124</v>
      </c>
      <c r="B385" t="s">
        <v>1397</v>
      </c>
      <c r="C385" t="s">
        <v>355</v>
      </c>
      <c r="D385" t="s">
        <v>846</v>
      </c>
      <c r="E385" t="s">
        <v>688</v>
      </c>
      <c r="F385">
        <v>3576</v>
      </c>
      <c r="G385">
        <v>11.294253007572999</v>
      </c>
      <c r="H385">
        <v>40388.248755080996</v>
      </c>
      <c r="I385" t="s">
        <v>1292</v>
      </c>
      <c r="J385">
        <v>6.6241345801526998</v>
      </c>
    </row>
    <row r="386" spans="1:10" x14ac:dyDescent="0.25">
      <c r="A386" t="s">
        <v>124</v>
      </c>
      <c r="B386" t="s">
        <v>1397</v>
      </c>
      <c r="C386" t="s">
        <v>355</v>
      </c>
      <c r="D386" t="s">
        <v>848</v>
      </c>
      <c r="E386" t="s">
        <v>688</v>
      </c>
      <c r="F386">
        <v>3576</v>
      </c>
      <c r="G386">
        <v>11.294041101232001</v>
      </c>
      <c r="H386">
        <v>40387.490978005</v>
      </c>
      <c r="I386" t="s">
        <v>1292</v>
      </c>
      <c r="J386">
        <v>6.6240102960482004</v>
      </c>
    </row>
    <row r="387" spans="1:10" x14ac:dyDescent="0.25">
      <c r="A387" t="s">
        <v>124</v>
      </c>
      <c r="B387" t="s">
        <v>1397</v>
      </c>
      <c r="C387" t="s">
        <v>355</v>
      </c>
      <c r="D387" t="s">
        <v>847</v>
      </c>
      <c r="E387" t="s">
        <v>688</v>
      </c>
      <c r="F387">
        <v>3576</v>
      </c>
      <c r="G387">
        <v>11.293996199444001</v>
      </c>
      <c r="H387">
        <v>40387.330409210001</v>
      </c>
      <c r="I387" t="s">
        <v>1292</v>
      </c>
      <c r="J387">
        <v>6.6239839609299001</v>
      </c>
    </row>
    <row r="388" spans="1:10" x14ac:dyDescent="0.25">
      <c r="A388" t="s">
        <v>124</v>
      </c>
      <c r="B388" t="s">
        <v>1397</v>
      </c>
      <c r="C388" t="s">
        <v>355</v>
      </c>
      <c r="D388" t="s">
        <v>845</v>
      </c>
      <c r="E388" t="s">
        <v>688</v>
      </c>
      <c r="F388">
        <v>3576</v>
      </c>
      <c r="G388">
        <v>11.293858982138</v>
      </c>
      <c r="H388">
        <v>40386.839720124</v>
      </c>
      <c r="I388" t="s">
        <v>1292</v>
      </c>
      <c r="J388">
        <v>6.6239034823095002</v>
      </c>
    </row>
    <row r="389" spans="1:10" x14ac:dyDescent="0.25">
      <c r="A389" t="s">
        <v>126</v>
      </c>
      <c r="B389" t="s">
        <v>1054</v>
      </c>
      <c r="C389" t="s">
        <v>920</v>
      </c>
      <c r="D389" t="s">
        <v>497</v>
      </c>
      <c r="E389" t="s">
        <v>688</v>
      </c>
      <c r="F389">
        <v>7</v>
      </c>
      <c r="G389">
        <v>68122.579947791994</v>
      </c>
      <c r="H389">
        <v>476858.05963454</v>
      </c>
      <c r="I389" t="s">
        <v>1292</v>
      </c>
      <c r="J389">
        <v>0.38837617202372998</v>
      </c>
    </row>
    <row r="390" spans="1:10" x14ac:dyDescent="0.25">
      <c r="A390" t="s">
        <v>126</v>
      </c>
      <c r="B390" t="s">
        <v>1054</v>
      </c>
      <c r="C390" t="s">
        <v>998</v>
      </c>
      <c r="D390" t="s">
        <v>497</v>
      </c>
      <c r="E390" t="s">
        <v>688</v>
      </c>
      <c r="F390">
        <v>9</v>
      </c>
      <c r="G390">
        <v>68437.006375621</v>
      </c>
      <c r="H390">
        <v>615933.05738059001</v>
      </c>
      <c r="I390" t="s">
        <v>1292</v>
      </c>
      <c r="J390">
        <v>1.2921586243372001</v>
      </c>
    </row>
    <row r="391" spans="1:10" x14ac:dyDescent="0.25">
      <c r="A391" t="s">
        <v>126</v>
      </c>
      <c r="B391" t="s">
        <v>1054</v>
      </c>
      <c r="C391" t="s">
        <v>350</v>
      </c>
      <c r="D391" t="s">
        <v>497</v>
      </c>
      <c r="E391" t="s">
        <v>688</v>
      </c>
      <c r="F391">
        <v>61</v>
      </c>
      <c r="G391">
        <v>68150.154820851996</v>
      </c>
      <c r="H391">
        <v>4157159.4440720002</v>
      </c>
      <c r="I391" t="s">
        <v>1292</v>
      </c>
      <c r="J391">
        <v>1.6596052303197999</v>
      </c>
    </row>
    <row r="392" spans="1:10" x14ac:dyDescent="0.25">
      <c r="A392" t="s">
        <v>126</v>
      </c>
      <c r="B392" t="s">
        <v>1054</v>
      </c>
      <c r="C392" t="s">
        <v>999</v>
      </c>
      <c r="D392" t="s">
        <v>497</v>
      </c>
      <c r="E392" t="s">
        <v>688</v>
      </c>
      <c r="F392">
        <v>6</v>
      </c>
      <c r="G392">
        <v>70909.881274747997</v>
      </c>
      <c r="H392">
        <v>425459.28764848999</v>
      </c>
      <c r="I392" t="s">
        <v>1292</v>
      </c>
      <c r="J392">
        <v>1.3392187711553001</v>
      </c>
    </row>
    <row r="393" spans="1:10" x14ac:dyDescent="0.25">
      <c r="A393" t="s">
        <v>126</v>
      </c>
      <c r="B393" t="s">
        <v>1605</v>
      </c>
      <c r="C393" t="s">
        <v>1294</v>
      </c>
      <c r="D393" t="s">
        <v>1606</v>
      </c>
      <c r="E393" t="s">
        <v>688</v>
      </c>
      <c r="F393">
        <v>300</v>
      </c>
      <c r="G393">
        <v>736.92194798000003</v>
      </c>
      <c r="H393">
        <v>221076.584394</v>
      </c>
      <c r="I393" t="s">
        <v>1292</v>
      </c>
      <c r="J393">
        <v>0.30204064962534</v>
      </c>
    </row>
    <row r="394" spans="1:10" x14ac:dyDescent="0.25">
      <c r="A394" t="s">
        <v>126</v>
      </c>
      <c r="B394" t="s">
        <v>251</v>
      </c>
      <c r="C394" t="s">
        <v>920</v>
      </c>
      <c r="D394" t="s">
        <v>252</v>
      </c>
      <c r="E394" t="s">
        <v>688</v>
      </c>
      <c r="F394">
        <v>322</v>
      </c>
      <c r="G394">
        <v>477.34039031999998</v>
      </c>
      <c r="H394">
        <v>153703.60568303999</v>
      </c>
      <c r="I394" t="s">
        <v>1292</v>
      </c>
      <c r="J394">
        <v>0.12518361972778999</v>
      </c>
    </row>
    <row r="395" spans="1:10" x14ac:dyDescent="0.25">
      <c r="A395" t="s">
        <v>126</v>
      </c>
      <c r="B395" t="s">
        <v>251</v>
      </c>
      <c r="C395" t="s">
        <v>998</v>
      </c>
      <c r="D395" t="s">
        <v>252</v>
      </c>
      <c r="E395" t="s">
        <v>688</v>
      </c>
      <c r="F395">
        <v>218</v>
      </c>
      <c r="G395">
        <v>477.36424104862999</v>
      </c>
      <c r="H395">
        <v>104065.4045486</v>
      </c>
      <c r="I395" t="s">
        <v>1292</v>
      </c>
      <c r="J395">
        <v>0.21831757261817</v>
      </c>
    </row>
    <row r="396" spans="1:10" x14ac:dyDescent="0.25">
      <c r="A396" t="s">
        <v>126</v>
      </c>
      <c r="B396" t="s">
        <v>251</v>
      </c>
      <c r="C396" t="s">
        <v>100</v>
      </c>
      <c r="D396" t="s">
        <v>252</v>
      </c>
      <c r="E396" t="s">
        <v>126</v>
      </c>
      <c r="F396">
        <v>2888</v>
      </c>
      <c r="G396">
        <v>477.34470819766</v>
      </c>
      <c r="H396">
        <v>365168.70177121001</v>
      </c>
      <c r="I396" t="s">
        <v>1292</v>
      </c>
      <c r="J396">
        <v>7.2637999089357003E-2</v>
      </c>
    </row>
    <row r="397" spans="1:10" x14ac:dyDescent="0.25">
      <c r="A397" t="s">
        <v>126</v>
      </c>
      <c r="B397" t="s">
        <v>251</v>
      </c>
      <c r="C397" t="s">
        <v>108</v>
      </c>
      <c r="D397" t="s">
        <v>252</v>
      </c>
      <c r="E397" t="s">
        <v>126</v>
      </c>
      <c r="F397">
        <v>3158</v>
      </c>
      <c r="G397">
        <v>477.34039031999998</v>
      </c>
      <c r="H397">
        <v>360391.99469159998</v>
      </c>
      <c r="I397" t="s">
        <v>1292</v>
      </c>
      <c r="J397">
        <v>0.13018530635183001</v>
      </c>
    </row>
    <row r="398" spans="1:10" x14ac:dyDescent="0.25">
      <c r="A398" t="s">
        <v>126</v>
      </c>
      <c r="B398" t="s">
        <v>251</v>
      </c>
      <c r="C398" t="s">
        <v>350</v>
      </c>
      <c r="D398" t="s">
        <v>252</v>
      </c>
      <c r="E398" t="s">
        <v>126</v>
      </c>
      <c r="F398">
        <v>97</v>
      </c>
      <c r="G398">
        <v>477.34039031999998</v>
      </c>
      <c r="H398">
        <v>46302.017861040003</v>
      </c>
      <c r="I398" t="s">
        <v>1292</v>
      </c>
      <c r="J398">
        <v>1.8484513776857999E-2</v>
      </c>
    </row>
    <row r="399" spans="1:10" x14ac:dyDescent="0.25">
      <c r="A399" t="s">
        <v>126</v>
      </c>
      <c r="B399" t="s">
        <v>251</v>
      </c>
      <c r="C399" t="s">
        <v>999</v>
      </c>
      <c r="D399" t="s">
        <v>252</v>
      </c>
      <c r="E399" t="s">
        <v>688</v>
      </c>
      <c r="F399">
        <v>97</v>
      </c>
      <c r="G399">
        <v>477.36422574647003</v>
      </c>
      <c r="H399">
        <v>46304.329897408003</v>
      </c>
      <c r="I399" t="s">
        <v>1292</v>
      </c>
      <c r="J399">
        <v>0.14575220140830999</v>
      </c>
    </row>
    <row r="400" spans="1:10" x14ac:dyDescent="0.25">
      <c r="A400" t="s">
        <v>126</v>
      </c>
      <c r="B400" t="s">
        <v>819</v>
      </c>
      <c r="C400" t="s">
        <v>998</v>
      </c>
      <c r="D400" t="s">
        <v>1055</v>
      </c>
      <c r="E400" t="s">
        <v>688</v>
      </c>
      <c r="F400">
        <v>195</v>
      </c>
      <c r="G400">
        <v>1021.402199</v>
      </c>
      <c r="H400">
        <v>199173.428805</v>
      </c>
      <c r="I400" t="s">
        <v>1292</v>
      </c>
      <c r="J400">
        <v>0.41784356381795001</v>
      </c>
    </row>
    <row r="401" spans="1:10" x14ac:dyDescent="0.25">
      <c r="A401" t="s">
        <v>126</v>
      </c>
      <c r="B401" t="s">
        <v>819</v>
      </c>
      <c r="C401" t="s">
        <v>100</v>
      </c>
      <c r="D401" t="s">
        <v>1055</v>
      </c>
      <c r="E401" t="s">
        <v>688</v>
      </c>
      <c r="F401">
        <v>2136</v>
      </c>
      <c r="G401">
        <v>1021.402199</v>
      </c>
      <c r="H401">
        <v>2181715.0970640001</v>
      </c>
      <c r="I401" t="s">
        <v>1292</v>
      </c>
      <c r="J401">
        <v>0.43397864730767999</v>
      </c>
    </row>
    <row r="402" spans="1:10" x14ac:dyDescent="0.25">
      <c r="A402" t="s">
        <v>126</v>
      </c>
      <c r="B402" t="s">
        <v>819</v>
      </c>
      <c r="C402" t="s">
        <v>108</v>
      </c>
      <c r="D402" t="s">
        <v>1055</v>
      </c>
      <c r="E402" t="s">
        <v>688</v>
      </c>
      <c r="F402">
        <v>2350</v>
      </c>
      <c r="G402">
        <v>1021.402199</v>
      </c>
      <c r="H402">
        <v>2400295.1676500002</v>
      </c>
      <c r="I402" t="s">
        <v>1292</v>
      </c>
      <c r="J402">
        <v>0.86706465831112001</v>
      </c>
    </row>
    <row r="403" spans="1:10" x14ac:dyDescent="0.25">
      <c r="A403" t="s">
        <v>126</v>
      </c>
      <c r="B403" t="s">
        <v>819</v>
      </c>
      <c r="C403" t="s">
        <v>350</v>
      </c>
      <c r="D403" t="s">
        <v>1055</v>
      </c>
      <c r="E403" t="s">
        <v>688</v>
      </c>
      <c r="F403">
        <v>2051</v>
      </c>
      <c r="G403">
        <v>1021.402199</v>
      </c>
      <c r="H403">
        <v>2094895.9101489999</v>
      </c>
      <c r="I403" t="s">
        <v>1292</v>
      </c>
      <c r="J403">
        <v>0.83631630112638999</v>
      </c>
    </row>
    <row r="404" spans="1:10" x14ac:dyDescent="0.25">
      <c r="A404" t="s">
        <v>126</v>
      </c>
      <c r="B404" t="s">
        <v>819</v>
      </c>
      <c r="C404" t="s">
        <v>1064</v>
      </c>
      <c r="D404" t="s">
        <v>1055</v>
      </c>
      <c r="E404" t="s">
        <v>688</v>
      </c>
      <c r="F404">
        <v>174</v>
      </c>
      <c r="G404">
        <v>1021.402199</v>
      </c>
      <c r="H404">
        <v>177723.98262600001</v>
      </c>
      <c r="I404" t="s">
        <v>1292</v>
      </c>
      <c r="J404">
        <v>0.42212635404474003</v>
      </c>
    </row>
    <row r="405" spans="1:10" x14ac:dyDescent="0.25">
      <c r="A405" t="s">
        <v>126</v>
      </c>
      <c r="B405" t="s">
        <v>819</v>
      </c>
      <c r="C405" t="s">
        <v>999</v>
      </c>
      <c r="D405" t="s">
        <v>1055</v>
      </c>
      <c r="E405" t="s">
        <v>688</v>
      </c>
      <c r="F405">
        <v>131</v>
      </c>
      <c r="G405">
        <v>1021.402199</v>
      </c>
      <c r="H405">
        <v>133803.688069</v>
      </c>
      <c r="I405" t="s">
        <v>1292</v>
      </c>
      <c r="J405">
        <v>0.42117404864331998</v>
      </c>
    </row>
    <row r="406" spans="1:10" x14ac:dyDescent="0.25">
      <c r="A406" t="s">
        <v>126</v>
      </c>
      <c r="B406" t="s">
        <v>975</v>
      </c>
      <c r="C406" t="s">
        <v>453</v>
      </c>
      <c r="D406" t="s">
        <v>1003</v>
      </c>
      <c r="E406" t="s">
        <v>688</v>
      </c>
      <c r="F406">
        <v>19</v>
      </c>
      <c r="G406">
        <v>1102.88219417</v>
      </c>
      <c r="H406">
        <v>20954.761689229999</v>
      </c>
      <c r="I406" t="s">
        <v>1292</v>
      </c>
      <c r="J406">
        <v>0.49527333312161997</v>
      </c>
    </row>
    <row r="407" spans="1:10" x14ac:dyDescent="0.25">
      <c r="A407" t="s">
        <v>126</v>
      </c>
      <c r="B407" t="s">
        <v>975</v>
      </c>
      <c r="C407" t="s">
        <v>998</v>
      </c>
      <c r="D407" t="s">
        <v>1003</v>
      </c>
      <c r="E407" t="s">
        <v>688</v>
      </c>
      <c r="F407">
        <v>265</v>
      </c>
      <c r="G407">
        <v>1102.9373133088</v>
      </c>
      <c r="H407">
        <v>292278.38802682998</v>
      </c>
      <c r="I407" t="s">
        <v>1292</v>
      </c>
      <c r="J407">
        <v>0.6131673487414</v>
      </c>
    </row>
    <row r="408" spans="1:10" x14ac:dyDescent="0.25">
      <c r="A408" t="s">
        <v>126</v>
      </c>
      <c r="B408" t="s">
        <v>975</v>
      </c>
      <c r="C408" t="s">
        <v>100</v>
      </c>
      <c r="D408" t="s">
        <v>1003</v>
      </c>
      <c r="E408" t="s">
        <v>688</v>
      </c>
      <c r="F408">
        <v>1208</v>
      </c>
      <c r="G408">
        <v>1102.88219417</v>
      </c>
      <c r="H408">
        <v>1332281.6905574</v>
      </c>
      <c r="I408" t="s">
        <v>1292</v>
      </c>
      <c r="J408">
        <v>0.26501251546499</v>
      </c>
    </row>
    <row r="409" spans="1:10" x14ac:dyDescent="0.25">
      <c r="A409" t="s">
        <v>126</v>
      </c>
      <c r="B409" t="s">
        <v>975</v>
      </c>
      <c r="C409" t="s">
        <v>108</v>
      </c>
      <c r="D409" t="s">
        <v>1003</v>
      </c>
      <c r="E409" t="s">
        <v>688</v>
      </c>
      <c r="F409">
        <v>1508</v>
      </c>
      <c r="G409">
        <v>1102.88219417</v>
      </c>
      <c r="H409">
        <v>1663146.3488084001</v>
      </c>
      <c r="I409" t="s">
        <v>1292</v>
      </c>
      <c r="J409">
        <v>0.60078253711719998</v>
      </c>
    </row>
    <row r="410" spans="1:10" x14ac:dyDescent="0.25">
      <c r="A410" t="s">
        <v>126</v>
      </c>
      <c r="B410" t="s">
        <v>975</v>
      </c>
      <c r="C410" t="s">
        <v>350</v>
      </c>
      <c r="D410" t="s">
        <v>1019</v>
      </c>
      <c r="E410" t="s">
        <v>688</v>
      </c>
      <c r="F410">
        <v>2300</v>
      </c>
      <c r="G410">
        <v>1118.2073386244001</v>
      </c>
      <c r="H410">
        <v>2571876.8788361</v>
      </c>
      <c r="I410" t="s">
        <v>1292</v>
      </c>
      <c r="J410">
        <v>1.0267348119018</v>
      </c>
    </row>
    <row r="411" spans="1:10" x14ac:dyDescent="0.25">
      <c r="A411" t="s">
        <v>126</v>
      </c>
      <c r="B411" t="s">
        <v>975</v>
      </c>
      <c r="C411" t="s">
        <v>999</v>
      </c>
      <c r="D411" t="s">
        <v>1003</v>
      </c>
      <c r="E411" t="s">
        <v>688</v>
      </c>
      <c r="F411">
        <v>189</v>
      </c>
      <c r="G411">
        <v>1102.9373365116001</v>
      </c>
      <c r="H411">
        <v>208455.15660069001</v>
      </c>
      <c r="I411" t="s">
        <v>1292</v>
      </c>
      <c r="J411">
        <v>0.65615457640312003</v>
      </c>
    </row>
    <row r="412" spans="1:10" x14ac:dyDescent="0.25">
      <c r="A412" t="s">
        <v>126</v>
      </c>
      <c r="B412" t="s">
        <v>1056</v>
      </c>
      <c r="C412" t="s">
        <v>453</v>
      </c>
      <c r="D412" t="s">
        <v>1057</v>
      </c>
      <c r="E412" t="s">
        <v>688</v>
      </c>
      <c r="F412">
        <v>22</v>
      </c>
      <c r="G412">
        <v>930.44898185202999</v>
      </c>
      <c r="H412">
        <v>20469.877600745</v>
      </c>
      <c r="I412" t="s">
        <v>1292</v>
      </c>
      <c r="J412">
        <v>0.48381292320413999</v>
      </c>
    </row>
    <row r="413" spans="1:10" x14ac:dyDescent="0.25">
      <c r="A413" t="s">
        <v>126</v>
      </c>
      <c r="B413" t="s">
        <v>1056</v>
      </c>
      <c r="C413" t="s">
        <v>920</v>
      </c>
      <c r="D413" t="s">
        <v>1057</v>
      </c>
      <c r="E413" t="s">
        <v>688</v>
      </c>
      <c r="F413">
        <v>260</v>
      </c>
      <c r="G413">
        <v>930.44880235999995</v>
      </c>
      <c r="H413">
        <v>241916.68861360001</v>
      </c>
      <c r="I413" t="s">
        <v>1292</v>
      </c>
      <c r="J413">
        <v>0.19702860332152</v>
      </c>
    </row>
    <row r="414" spans="1:10" x14ac:dyDescent="0.25">
      <c r="A414" t="s">
        <v>126</v>
      </c>
      <c r="B414" t="s">
        <v>1056</v>
      </c>
      <c r="C414" t="s">
        <v>998</v>
      </c>
      <c r="D414" t="s">
        <v>1057</v>
      </c>
      <c r="E414" t="s">
        <v>688</v>
      </c>
      <c r="F414">
        <v>156</v>
      </c>
      <c r="G414">
        <v>930.49530094245995</v>
      </c>
      <c r="H414">
        <v>145157.26694701999</v>
      </c>
      <c r="I414" t="s">
        <v>1292</v>
      </c>
      <c r="J414">
        <v>0.30452370127443001</v>
      </c>
    </row>
    <row r="415" spans="1:10" x14ac:dyDescent="0.25">
      <c r="A415" t="s">
        <v>126</v>
      </c>
      <c r="B415" t="s">
        <v>1056</v>
      </c>
      <c r="C415" t="s">
        <v>100</v>
      </c>
      <c r="D415" t="s">
        <v>1057</v>
      </c>
      <c r="E415" t="s">
        <v>688</v>
      </c>
      <c r="F415">
        <v>710</v>
      </c>
      <c r="G415">
        <v>930.44880235999995</v>
      </c>
      <c r="H415">
        <v>660618.6496756</v>
      </c>
      <c r="I415" t="s">
        <v>1292</v>
      </c>
      <c r="J415">
        <v>0.13140780313537001</v>
      </c>
    </row>
    <row r="416" spans="1:10" x14ac:dyDescent="0.25">
      <c r="A416" t="s">
        <v>126</v>
      </c>
      <c r="B416" t="s">
        <v>1056</v>
      </c>
      <c r="C416" t="s">
        <v>108</v>
      </c>
      <c r="D416" t="s">
        <v>1057</v>
      </c>
      <c r="E416" t="s">
        <v>688</v>
      </c>
      <c r="F416">
        <v>902</v>
      </c>
      <c r="G416">
        <v>930.44880545462001</v>
      </c>
      <c r="H416">
        <v>839264.82252007001</v>
      </c>
      <c r="I416" t="s">
        <v>1292</v>
      </c>
      <c r="J416">
        <v>0.30316974194608998</v>
      </c>
    </row>
    <row r="417" spans="1:10" x14ac:dyDescent="0.25">
      <c r="A417" t="s">
        <v>126</v>
      </c>
      <c r="B417" t="s">
        <v>1056</v>
      </c>
      <c r="C417" t="s">
        <v>350</v>
      </c>
      <c r="D417" t="s">
        <v>1057</v>
      </c>
      <c r="E417" t="s">
        <v>688</v>
      </c>
      <c r="F417">
        <v>1540</v>
      </c>
      <c r="G417">
        <v>930.44880235999995</v>
      </c>
      <c r="H417">
        <v>1432891.1556344</v>
      </c>
      <c r="I417" t="s">
        <v>1292</v>
      </c>
      <c r="J417">
        <v>0.57203330503979</v>
      </c>
    </row>
    <row r="418" spans="1:10" x14ac:dyDescent="0.25">
      <c r="A418" t="s">
        <v>126</v>
      </c>
      <c r="B418" t="s">
        <v>1056</v>
      </c>
      <c r="C418" t="s">
        <v>1064</v>
      </c>
      <c r="D418" t="s">
        <v>1057</v>
      </c>
      <c r="E418" t="s">
        <v>688</v>
      </c>
      <c r="F418">
        <v>43</v>
      </c>
      <c r="G418">
        <v>930.44880235999995</v>
      </c>
      <c r="H418">
        <v>40009.29850148</v>
      </c>
      <c r="I418" t="s">
        <v>1292</v>
      </c>
      <c r="J418">
        <v>9.5029264226310001E-2</v>
      </c>
    </row>
    <row r="419" spans="1:10" x14ac:dyDescent="0.25">
      <c r="A419" t="s">
        <v>126</v>
      </c>
      <c r="B419" t="s">
        <v>1056</v>
      </c>
      <c r="C419" t="s">
        <v>999</v>
      </c>
      <c r="D419" t="s">
        <v>1057</v>
      </c>
      <c r="E419" t="s">
        <v>688</v>
      </c>
      <c r="F419">
        <v>112</v>
      </c>
      <c r="G419">
        <v>930.44880235999995</v>
      </c>
      <c r="H419">
        <v>104210.26586432</v>
      </c>
      <c r="I419" t="s">
        <v>1292</v>
      </c>
      <c r="J419">
        <v>0.32802279382343003</v>
      </c>
    </row>
    <row r="420" spans="1:10" x14ac:dyDescent="0.25">
      <c r="A420" t="s">
        <v>126</v>
      </c>
      <c r="B420" t="s">
        <v>1493</v>
      </c>
      <c r="C420" t="s">
        <v>1294</v>
      </c>
      <c r="D420" t="s">
        <v>1493</v>
      </c>
      <c r="E420" t="s">
        <v>688</v>
      </c>
      <c r="F420">
        <v>200</v>
      </c>
      <c r="G420">
        <v>1101.5646324387001</v>
      </c>
      <c r="H420">
        <v>220312.92648774001</v>
      </c>
      <c r="I420" t="s">
        <v>1292</v>
      </c>
      <c r="J420">
        <v>0.30099732008987001</v>
      </c>
    </row>
    <row r="421" spans="1:10" x14ac:dyDescent="0.25">
      <c r="A421" t="s">
        <v>126</v>
      </c>
      <c r="B421" t="s">
        <v>299</v>
      </c>
      <c r="C421" t="s">
        <v>350</v>
      </c>
      <c r="D421" t="s">
        <v>300</v>
      </c>
      <c r="E421" t="s">
        <v>126</v>
      </c>
      <c r="F421">
        <v>2500</v>
      </c>
      <c r="G421">
        <v>459.89512711999998</v>
      </c>
      <c r="H421">
        <v>1149737.8178000001</v>
      </c>
      <c r="I421" t="s">
        <v>1292</v>
      </c>
      <c r="J421">
        <v>0.45899391678092</v>
      </c>
    </row>
    <row r="422" spans="1:10" x14ac:dyDescent="0.25">
      <c r="A422" t="s">
        <v>126</v>
      </c>
      <c r="B422" t="s">
        <v>1566</v>
      </c>
      <c r="C422" t="s">
        <v>920</v>
      </c>
      <c r="D422" t="s">
        <v>1607</v>
      </c>
      <c r="E422" t="s">
        <v>688</v>
      </c>
      <c r="F422">
        <v>410</v>
      </c>
      <c r="G422">
        <v>1116.655385</v>
      </c>
      <c r="H422">
        <v>457828.70785000001</v>
      </c>
      <c r="I422" t="s">
        <v>1292</v>
      </c>
      <c r="J422">
        <v>0.37287775136614998</v>
      </c>
    </row>
    <row r="423" spans="1:10" x14ac:dyDescent="0.25">
      <c r="A423" t="s">
        <v>126</v>
      </c>
      <c r="B423" t="s">
        <v>1566</v>
      </c>
      <c r="C423" t="s">
        <v>998</v>
      </c>
      <c r="D423" t="s">
        <v>1607</v>
      </c>
      <c r="E423" t="s">
        <v>688</v>
      </c>
      <c r="F423">
        <v>159</v>
      </c>
      <c r="G423">
        <v>1116.655385</v>
      </c>
      <c r="H423">
        <v>177548.20621500001</v>
      </c>
      <c r="I423" t="s">
        <v>1292</v>
      </c>
      <c r="J423">
        <v>0.37247626693716002</v>
      </c>
    </row>
    <row r="424" spans="1:10" x14ac:dyDescent="0.25">
      <c r="A424" t="s">
        <v>126</v>
      </c>
      <c r="B424" t="s">
        <v>1566</v>
      </c>
      <c r="C424" t="s">
        <v>100</v>
      </c>
      <c r="D424" t="s">
        <v>1607</v>
      </c>
      <c r="E424" t="s">
        <v>688</v>
      </c>
      <c r="F424">
        <v>3383</v>
      </c>
      <c r="G424">
        <v>1116.655385</v>
      </c>
      <c r="H424">
        <v>3777645.1674549999</v>
      </c>
      <c r="I424" t="s">
        <v>1292</v>
      </c>
      <c r="J424">
        <v>0.75143511725557</v>
      </c>
    </row>
    <row r="425" spans="1:10" x14ac:dyDescent="0.25">
      <c r="A425" t="s">
        <v>126</v>
      </c>
      <c r="B425" t="s">
        <v>1566</v>
      </c>
      <c r="C425" t="s">
        <v>108</v>
      </c>
      <c r="D425" t="s">
        <v>1607</v>
      </c>
      <c r="E425" t="s">
        <v>688</v>
      </c>
      <c r="F425">
        <v>1793</v>
      </c>
      <c r="G425">
        <v>1116.655385</v>
      </c>
      <c r="H425">
        <v>2002163.105305</v>
      </c>
      <c r="I425" t="s">
        <v>1292</v>
      </c>
      <c r="J425">
        <v>0.72324641243354004</v>
      </c>
    </row>
    <row r="426" spans="1:10" x14ac:dyDescent="0.25">
      <c r="A426" t="s">
        <v>126</v>
      </c>
      <c r="B426" t="s">
        <v>1566</v>
      </c>
      <c r="C426" t="s">
        <v>350</v>
      </c>
      <c r="D426" t="s">
        <v>1607</v>
      </c>
      <c r="E426" t="s">
        <v>688</v>
      </c>
      <c r="F426">
        <v>2510</v>
      </c>
      <c r="G426">
        <v>1116.655385</v>
      </c>
      <c r="H426">
        <v>2802805.0163500002</v>
      </c>
      <c r="I426" t="s">
        <v>1292</v>
      </c>
      <c r="J426">
        <v>1.1189250562266</v>
      </c>
    </row>
    <row r="427" spans="1:10" x14ac:dyDescent="0.25">
      <c r="A427" t="s">
        <v>126</v>
      </c>
      <c r="B427" t="s">
        <v>1566</v>
      </c>
      <c r="C427" t="s">
        <v>1064</v>
      </c>
      <c r="D427" t="s">
        <v>1607</v>
      </c>
      <c r="E427" t="s">
        <v>688</v>
      </c>
      <c r="F427">
        <v>281</v>
      </c>
      <c r="G427">
        <v>1116.655385</v>
      </c>
      <c r="H427">
        <v>313780.16318500001</v>
      </c>
      <c r="I427" t="s">
        <v>1292</v>
      </c>
      <c r="J427">
        <v>0.74528420025104003</v>
      </c>
    </row>
    <row r="428" spans="1:10" x14ac:dyDescent="0.25">
      <c r="A428" t="s">
        <v>126</v>
      </c>
      <c r="B428" t="s">
        <v>1566</v>
      </c>
      <c r="C428" t="s">
        <v>1294</v>
      </c>
      <c r="D428" t="s">
        <v>1607</v>
      </c>
      <c r="E428" t="s">
        <v>688</v>
      </c>
      <c r="F428">
        <v>490</v>
      </c>
      <c r="G428">
        <v>1116.655385</v>
      </c>
      <c r="H428">
        <v>547161.13864999998</v>
      </c>
      <c r="I428" t="s">
        <v>1292</v>
      </c>
      <c r="J428">
        <v>0.74754595209889996</v>
      </c>
    </row>
    <row r="429" spans="1:10" x14ac:dyDescent="0.25">
      <c r="A429" t="s">
        <v>126</v>
      </c>
      <c r="B429" t="s">
        <v>1566</v>
      </c>
      <c r="C429" t="s">
        <v>999</v>
      </c>
      <c r="D429" t="s">
        <v>1607</v>
      </c>
      <c r="E429" t="s">
        <v>688</v>
      </c>
      <c r="F429">
        <v>107</v>
      </c>
      <c r="G429">
        <v>1116.655385</v>
      </c>
      <c r="H429">
        <v>119482.126195</v>
      </c>
      <c r="I429" t="s">
        <v>1292</v>
      </c>
      <c r="J429">
        <v>0.37609404909757999</v>
      </c>
    </row>
    <row r="430" spans="1:10" x14ac:dyDescent="0.25">
      <c r="A430" t="s">
        <v>126</v>
      </c>
      <c r="B430" t="s">
        <v>454</v>
      </c>
      <c r="C430" t="s">
        <v>453</v>
      </c>
      <c r="D430" t="s">
        <v>455</v>
      </c>
      <c r="E430" t="s">
        <v>688</v>
      </c>
      <c r="F430">
        <v>150</v>
      </c>
      <c r="G430">
        <v>1037.44673403</v>
      </c>
      <c r="H430">
        <v>155617.01010449999</v>
      </c>
      <c r="I430" t="s">
        <v>1292</v>
      </c>
      <c r="J430">
        <v>3.6780640327916001</v>
      </c>
    </row>
    <row r="431" spans="1:10" x14ac:dyDescent="0.25">
      <c r="A431" t="s">
        <v>126</v>
      </c>
      <c r="B431" t="s">
        <v>454</v>
      </c>
      <c r="C431" t="s">
        <v>920</v>
      </c>
      <c r="D431" t="s">
        <v>455</v>
      </c>
      <c r="E431" t="s">
        <v>688</v>
      </c>
      <c r="F431">
        <v>364</v>
      </c>
      <c r="G431">
        <v>1037.4467254796</v>
      </c>
      <c r="H431">
        <v>377630.60807458003</v>
      </c>
      <c r="I431" t="s">
        <v>1292</v>
      </c>
      <c r="J431">
        <v>0.30756055610215999</v>
      </c>
    </row>
    <row r="432" spans="1:10" x14ac:dyDescent="0.25">
      <c r="A432" t="s">
        <v>126</v>
      </c>
      <c r="B432" t="s">
        <v>454</v>
      </c>
      <c r="C432" t="s">
        <v>998</v>
      </c>
      <c r="D432" t="s">
        <v>455</v>
      </c>
      <c r="E432" t="s">
        <v>688</v>
      </c>
      <c r="F432">
        <v>157</v>
      </c>
      <c r="G432">
        <v>1037.4985931507999</v>
      </c>
      <c r="H432">
        <v>162887.27912468</v>
      </c>
      <c r="I432" t="s">
        <v>1292</v>
      </c>
      <c r="J432">
        <v>0.34171928262931001</v>
      </c>
    </row>
    <row r="433" spans="1:10" x14ac:dyDescent="0.25">
      <c r="A433" t="s">
        <v>126</v>
      </c>
      <c r="B433" t="s">
        <v>454</v>
      </c>
      <c r="C433" t="s">
        <v>100</v>
      </c>
      <c r="D433" t="s">
        <v>455</v>
      </c>
      <c r="E433" t="s">
        <v>126</v>
      </c>
      <c r="F433">
        <v>2085</v>
      </c>
      <c r="G433">
        <v>1037.44673403</v>
      </c>
      <c r="H433">
        <v>2163076.4404525999</v>
      </c>
      <c r="I433" t="s">
        <v>1292</v>
      </c>
      <c r="J433">
        <v>0.43027111510297</v>
      </c>
    </row>
    <row r="434" spans="1:10" x14ac:dyDescent="0.25">
      <c r="A434" t="s">
        <v>126</v>
      </c>
      <c r="B434" t="s">
        <v>454</v>
      </c>
      <c r="C434" t="s">
        <v>108</v>
      </c>
      <c r="D434" t="s">
        <v>455</v>
      </c>
      <c r="E434" t="s">
        <v>126</v>
      </c>
      <c r="F434">
        <v>2555</v>
      </c>
      <c r="G434">
        <v>1037.44673403</v>
      </c>
      <c r="H434">
        <v>2650676.4054466002</v>
      </c>
      <c r="I434" t="s">
        <v>1292</v>
      </c>
      <c r="J434">
        <v>0.95751050235712998</v>
      </c>
    </row>
    <row r="435" spans="1:10" x14ac:dyDescent="0.25">
      <c r="A435" t="s">
        <v>126</v>
      </c>
      <c r="B435" t="s">
        <v>454</v>
      </c>
      <c r="C435" t="s">
        <v>350</v>
      </c>
      <c r="D435" t="s">
        <v>455</v>
      </c>
      <c r="E435" t="s">
        <v>126</v>
      </c>
      <c r="F435">
        <v>2336</v>
      </c>
      <c r="G435">
        <v>1037.44673403</v>
      </c>
      <c r="H435">
        <v>2423475.5706941001</v>
      </c>
      <c r="I435" t="s">
        <v>1292</v>
      </c>
      <c r="J435">
        <v>0.96749061150673998</v>
      </c>
    </row>
    <row r="436" spans="1:10" x14ac:dyDescent="0.25">
      <c r="A436" t="s">
        <v>126</v>
      </c>
      <c r="B436" t="s">
        <v>454</v>
      </c>
      <c r="C436" t="s">
        <v>350</v>
      </c>
      <c r="D436" t="s">
        <v>455</v>
      </c>
      <c r="E436" t="s">
        <v>688</v>
      </c>
      <c r="F436">
        <v>94</v>
      </c>
      <c r="G436">
        <v>1037.44673403</v>
      </c>
      <c r="H436">
        <v>97519.992998820002</v>
      </c>
      <c r="I436" t="s">
        <v>1292</v>
      </c>
      <c r="J436">
        <v>3.8931557141109997E-2</v>
      </c>
    </row>
    <row r="437" spans="1:10" x14ac:dyDescent="0.25">
      <c r="A437" t="s">
        <v>126</v>
      </c>
      <c r="B437" t="s">
        <v>454</v>
      </c>
      <c r="C437" t="s">
        <v>1064</v>
      </c>
      <c r="D437" t="s">
        <v>455</v>
      </c>
      <c r="E437" t="s">
        <v>688</v>
      </c>
      <c r="F437">
        <v>124</v>
      </c>
      <c r="G437">
        <v>1037.44673403</v>
      </c>
      <c r="H437">
        <v>128643.39501972</v>
      </c>
      <c r="I437" t="s">
        <v>1292</v>
      </c>
      <c r="J437">
        <v>0.30555115021189</v>
      </c>
    </row>
    <row r="438" spans="1:10" x14ac:dyDescent="0.25">
      <c r="A438" t="s">
        <v>126</v>
      </c>
      <c r="B438" t="s">
        <v>454</v>
      </c>
      <c r="C438" t="s">
        <v>999</v>
      </c>
      <c r="D438" t="s">
        <v>455</v>
      </c>
      <c r="E438" t="s">
        <v>688</v>
      </c>
      <c r="F438">
        <v>146</v>
      </c>
      <c r="G438">
        <v>1037.4985637319</v>
      </c>
      <c r="H438">
        <v>151474.79030486001</v>
      </c>
      <c r="I438" t="s">
        <v>1292</v>
      </c>
      <c r="J438">
        <v>0.47679740088476003</v>
      </c>
    </row>
    <row r="439" spans="1:10" x14ac:dyDescent="0.25">
      <c r="A439" t="s">
        <v>126</v>
      </c>
      <c r="B439" t="s">
        <v>403</v>
      </c>
      <c r="C439" t="s">
        <v>453</v>
      </c>
      <c r="D439" t="s">
        <v>404</v>
      </c>
      <c r="E439" t="s">
        <v>688</v>
      </c>
      <c r="F439">
        <v>27</v>
      </c>
      <c r="G439">
        <v>1002.09030857</v>
      </c>
      <c r="H439">
        <v>27056.43833139</v>
      </c>
      <c r="I439" t="s">
        <v>1292</v>
      </c>
      <c r="J439">
        <v>0.63948865625489004</v>
      </c>
    </row>
    <row r="440" spans="1:10" x14ac:dyDescent="0.25">
      <c r="A440" t="s">
        <v>126</v>
      </c>
      <c r="B440" t="s">
        <v>403</v>
      </c>
      <c r="C440" t="s">
        <v>920</v>
      </c>
      <c r="D440" t="s">
        <v>404</v>
      </c>
      <c r="E440" t="s">
        <v>688</v>
      </c>
      <c r="F440">
        <v>337</v>
      </c>
      <c r="G440">
        <v>1002.09030857</v>
      </c>
      <c r="H440">
        <v>337704.43398809002</v>
      </c>
      <c r="I440" t="s">
        <v>1292</v>
      </c>
      <c r="J440">
        <v>0.27504275684939</v>
      </c>
    </row>
    <row r="441" spans="1:10" x14ac:dyDescent="0.25">
      <c r="A441" t="s">
        <v>126</v>
      </c>
      <c r="B441" t="s">
        <v>403</v>
      </c>
      <c r="C441" t="s">
        <v>998</v>
      </c>
      <c r="D441" t="s">
        <v>404</v>
      </c>
      <c r="E441" t="s">
        <v>688</v>
      </c>
      <c r="F441">
        <v>115</v>
      </c>
      <c r="G441">
        <v>1002.1403433748</v>
      </c>
      <c r="H441">
        <v>115246.1394881</v>
      </c>
      <c r="I441" t="s">
        <v>1292</v>
      </c>
      <c r="J441">
        <v>0.24177350326742</v>
      </c>
    </row>
    <row r="442" spans="1:10" x14ac:dyDescent="0.25">
      <c r="A442" t="s">
        <v>126</v>
      </c>
      <c r="B442" t="s">
        <v>403</v>
      </c>
      <c r="C442" t="s">
        <v>100</v>
      </c>
      <c r="D442" t="s">
        <v>404</v>
      </c>
      <c r="E442" t="s">
        <v>126</v>
      </c>
      <c r="F442">
        <v>1923</v>
      </c>
      <c r="G442">
        <v>1002.09030857</v>
      </c>
      <c r="H442">
        <v>1927019.6633800999</v>
      </c>
      <c r="I442" t="s">
        <v>1292</v>
      </c>
      <c r="J442">
        <v>0.38331557955225998</v>
      </c>
    </row>
    <row r="443" spans="1:10" x14ac:dyDescent="0.25">
      <c r="A443" t="s">
        <v>126</v>
      </c>
      <c r="B443" t="s">
        <v>403</v>
      </c>
      <c r="C443" t="s">
        <v>108</v>
      </c>
      <c r="D443" t="s">
        <v>404</v>
      </c>
      <c r="E443" t="s">
        <v>126</v>
      </c>
      <c r="F443">
        <v>2103</v>
      </c>
      <c r="G443">
        <v>1002.09030857</v>
      </c>
      <c r="H443">
        <v>2107395.9189227</v>
      </c>
      <c r="I443" t="s">
        <v>1292</v>
      </c>
      <c r="J443">
        <v>0.76125992627646</v>
      </c>
    </row>
    <row r="444" spans="1:10" x14ac:dyDescent="0.25">
      <c r="A444" t="s">
        <v>126</v>
      </c>
      <c r="B444" t="s">
        <v>403</v>
      </c>
      <c r="C444" t="s">
        <v>350</v>
      </c>
      <c r="D444" t="s">
        <v>404</v>
      </c>
      <c r="E444" t="s">
        <v>126</v>
      </c>
      <c r="F444">
        <v>1439</v>
      </c>
      <c r="G444">
        <v>1002.09030857</v>
      </c>
      <c r="H444">
        <v>1442007.9540321999</v>
      </c>
      <c r="I444" t="s">
        <v>1292</v>
      </c>
      <c r="J444">
        <v>0.57567287828887004</v>
      </c>
    </row>
    <row r="445" spans="1:10" x14ac:dyDescent="0.25">
      <c r="A445" t="s">
        <v>126</v>
      </c>
      <c r="B445" t="s">
        <v>403</v>
      </c>
      <c r="C445" t="s">
        <v>350</v>
      </c>
      <c r="D445" t="s">
        <v>404</v>
      </c>
      <c r="E445" t="s">
        <v>688</v>
      </c>
      <c r="F445">
        <v>807</v>
      </c>
      <c r="G445">
        <v>1002.09030857</v>
      </c>
      <c r="H445">
        <v>808686.87901598995</v>
      </c>
      <c r="I445" t="s">
        <v>1292</v>
      </c>
      <c r="J445">
        <v>0.32284087059007999</v>
      </c>
    </row>
    <row r="446" spans="1:10" x14ac:dyDescent="0.25">
      <c r="A446" t="s">
        <v>126</v>
      </c>
      <c r="B446" t="s">
        <v>403</v>
      </c>
      <c r="C446" t="s">
        <v>1064</v>
      </c>
      <c r="D446" t="s">
        <v>404</v>
      </c>
      <c r="E446" t="s">
        <v>688</v>
      </c>
      <c r="F446">
        <v>85</v>
      </c>
      <c r="G446">
        <v>1002.09030857</v>
      </c>
      <c r="H446">
        <v>85177.67622845</v>
      </c>
      <c r="I446" t="s">
        <v>1292</v>
      </c>
      <c r="J446">
        <v>0.20231226748944001</v>
      </c>
    </row>
    <row r="447" spans="1:10" x14ac:dyDescent="0.25">
      <c r="A447" t="s">
        <v>126</v>
      </c>
      <c r="B447" t="s">
        <v>403</v>
      </c>
      <c r="C447" t="s">
        <v>999</v>
      </c>
      <c r="D447" t="s">
        <v>404</v>
      </c>
      <c r="E447" t="s">
        <v>688</v>
      </c>
      <c r="F447">
        <v>72</v>
      </c>
      <c r="G447">
        <v>1002.1403536698</v>
      </c>
      <c r="H447">
        <v>72154.105464227003</v>
      </c>
      <c r="I447" t="s">
        <v>1292</v>
      </c>
      <c r="J447">
        <v>0.22711957467819999</v>
      </c>
    </row>
    <row r="448" spans="1:10" x14ac:dyDescent="0.25">
      <c r="A448" t="s">
        <v>126</v>
      </c>
      <c r="B448" t="s">
        <v>136</v>
      </c>
      <c r="C448" t="s">
        <v>453</v>
      </c>
      <c r="D448" t="s">
        <v>136</v>
      </c>
      <c r="E448" t="s">
        <v>688</v>
      </c>
      <c r="F448">
        <v>214</v>
      </c>
      <c r="G448">
        <v>349.3500611</v>
      </c>
      <c r="H448">
        <v>74760.913075400007</v>
      </c>
      <c r="I448" t="s">
        <v>1292</v>
      </c>
      <c r="J448">
        <v>1.7670010833433001</v>
      </c>
    </row>
    <row r="449" spans="1:10" x14ac:dyDescent="0.25">
      <c r="A449" t="s">
        <v>126</v>
      </c>
      <c r="B449" t="s">
        <v>136</v>
      </c>
      <c r="C449" t="s">
        <v>920</v>
      </c>
      <c r="D449" t="s">
        <v>136</v>
      </c>
      <c r="E449" t="s">
        <v>688</v>
      </c>
      <c r="F449">
        <v>1004</v>
      </c>
      <c r="G449">
        <v>349.3500611</v>
      </c>
      <c r="H449">
        <v>350747.46134440001</v>
      </c>
      <c r="I449" t="s">
        <v>1292</v>
      </c>
      <c r="J449">
        <v>0.28566562655642003</v>
      </c>
    </row>
    <row r="450" spans="1:10" x14ac:dyDescent="0.25">
      <c r="A450" t="s">
        <v>126</v>
      </c>
      <c r="B450" t="s">
        <v>136</v>
      </c>
      <c r="C450" t="s">
        <v>998</v>
      </c>
      <c r="D450" t="s">
        <v>136</v>
      </c>
      <c r="E450" t="s">
        <v>688</v>
      </c>
      <c r="F450">
        <v>343</v>
      </c>
      <c r="G450">
        <v>349.35010489606998</v>
      </c>
      <c r="H450">
        <v>119827.08597935</v>
      </c>
      <c r="I450" t="s">
        <v>1292</v>
      </c>
      <c r="J450">
        <v>0.25138381634506002</v>
      </c>
    </row>
    <row r="451" spans="1:10" x14ac:dyDescent="0.25">
      <c r="A451" t="s">
        <v>126</v>
      </c>
      <c r="B451" t="s">
        <v>136</v>
      </c>
      <c r="C451" t="s">
        <v>108</v>
      </c>
      <c r="D451" t="s">
        <v>136</v>
      </c>
      <c r="E451" t="s">
        <v>126</v>
      </c>
      <c r="F451">
        <v>1262</v>
      </c>
      <c r="G451">
        <v>349.3500611</v>
      </c>
      <c r="H451">
        <v>440879.77710820001</v>
      </c>
      <c r="I451" t="s">
        <v>1292</v>
      </c>
      <c r="J451">
        <v>0.15926011035920001</v>
      </c>
    </row>
    <row r="452" spans="1:10" x14ac:dyDescent="0.25">
      <c r="A452" t="s">
        <v>126</v>
      </c>
      <c r="B452" t="s">
        <v>136</v>
      </c>
      <c r="C452" t="s">
        <v>350</v>
      </c>
      <c r="D452" t="s">
        <v>136</v>
      </c>
      <c r="E452" t="s">
        <v>126</v>
      </c>
      <c r="F452">
        <v>2324</v>
      </c>
      <c r="G452">
        <v>349.35006150124002</v>
      </c>
      <c r="H452">
        <v>811889.54292888998</v>
      </c>
      <c r="I452" t="s">
        <v>1292</v>
      </c>
      <c r="J452">
        <v>0.32411942577957997</v>
      </c>
    </row>
    <row r="453" spans="1:10" x14ac:dyDescent="0.25">
      <c r="A453" t="s">
        <v>126</v>
      </c>
      <c r="B453" t="s">
        <v>136</v>
      </c>
      <c r="C453" t="s">
        <v>350</v>
      </c>
      <c r="D453" t="s">
        <v>136</v>
      </c>
      <c r="E453" t="s">
        <v>688</v>
      </c>
      <c r="F453">
        <v>288</v>
      </c>
      <c r="G453">
        <v>349.35006150124002</v>
      </c>
      <c r="H453">
        <v>100612.81771236</v>
      </c>
      <c r="I453" t="s">
        <v>1292</v>
      </c>
      <c r="J453">
        <v>4.0166262747211003E-2</v>
      </c>
    </row>
    <row r="454" spans="1:10" x14ac:dyDescent="0.25">
      <c r="A454" t="s">
        <v>126</v>
      </c>
      <c r="B454" t="s">
        <v>1608</v>
      </c>
      <c r="C454" t="s">
        <v>1294</v>
      </c>
      <c r="D454" t="s">
        <v>1609</v>
      </c>
      <c r="E454" t="s">
        <v>688</v>
      </c>
      <c r="F454">
        <v>500</v>
      </c>
      <c r="G454">
        <v>1209.9462727096</v>
      </c>
      <c r="H454">
        <v>604973.13635478995</v>
      </c>
      <c r="I454" t="s">
        <v>1292</v>
      </c>
      <c r="J454">
        <v>0.82653022531244003</v>
      </c>
    </row>
    <row r="455" spans="1:10" x14ac:dyDescent="0.25">
      <c r="A455" t="s">
        <v>126</v>
      </c>
      <c r="B455" t="s">
        <v>1058</v>
      </c>
      <c r="C455" t="s">
        <v>920</v>
      </c>
      <c r="D455" t="s">
        <v>1059</v>
      </c>
      <c r="E455" t="s">
        <v>688</v>
      </c>
      <c r="F455">
        <v>376</v>
      </c>
      <c r="G455">
        <v>1094.9556254253</v>
      </c>
      <c r="H455">
        <v>411703.31515991001</v>
      </c>
      <c r="I455" t="s">
        <v>1292</v>
      </c>
      <c r="J455">
        <v>0.33531100989217999</v>
      </c>
    </row>
    <row r="456" spans="1:10" x14ac:dyDescent="0.25">
      <c r="A456" t="s">
        <v>126</v>
      </c>
      <c r="B456" t="s">
        <v>1058</v>
      </c>
      <c r="C456" t="s">
        <v>998</v>
      </c>
      <c r="D456" t="s">
        <v>1059</v>
      </c>
      <c r="E456" t="s">
        <v>688</v>
      </c>
      <c r="F456">
        <v>109</v>
      </c>
      <c r="G456">
        <v>1089.1622094185</v>
      </c>
      <c r="H456">
        <v>118718.68082662</v>
      </c>
      <c r="I456" t="s">
        <v>1292</v>
      </c>
      <c r="J456">
        <v>0.24905850637801</v>
      </c>
    </row>
    <row r="457" spans="1:10" x14ac:dyDescent="0.25">
      <c r="A457" t="s">
        <v>126</v>
      </c>
      <c r="B457" t="s">
        <v>1058</v>
      </c>
      <c r="C457" t="s">
        <v>350</v>
      </c>
      <c r="D457" t="s">
        <v>1059</v>
      </c>
      <c r="E457" t="s">
        <v>688</v>
      </c>
      <c r="F457">
        <v>2337</v>
      </c>
      <c r="G457">
        <v>1093.8227237921999</v>
      </c>
      <c r="H457">
        <v>2556263.7055023001</v>
      </c>
      <c r="I457" t="s">
        <v>1292</v>
      </c>
      <c r="J457">
        <v>1.020501780796</v>
      </c>
    </row>
    <row r="458" spans="1:10" x14ac:dyDescent="0.25">
      <c r="A458" t="s">
        <v>126</v>
      </c>
      <c r="B458" t="s">
        <v>1058</v>
      </c>
      <c r="C458" t="s">
        <v>999</v>
      </c>
      <c r="D458" t="s">
        <v>1059</v>
      </c>
      <c r="E458" t="s">
        <v>688</v>
      </c>
      <c r="F458">
        <v>76</v>
      </c>
      <c r="G458">
        <v>1089.1622094236</v>
      </c>
      <c r="H458">
        <v>82776.327916189999</v>
      </c>
      <c r="I458" t="s">
        <v>1292</v>
      </c>
      <c r="J458">
        <v>0.26055515855668998</v>
      </c>
    </row>
    <row r="459" spans="1:10" x14ac:dyDescent="0.25">
      <c r="A459" t="s">
        <v>126</v>
      </c>
      <c r="B459" t="s">
        <v>1128</v>
      </c>
      <c r="C459" t="s">
        <v>920</v>
      </c>
      <c r="D459" t="s">
        <v>1129</v>
      </c>
      <c r="E459" t="s">
        <v>688</v>
      </c>
      <c r="F459">
        <v>1171</v>
      </c>
      <c r="G459">
        <v>1046.2750319700001</v>
      </c>
      <c r="H459">
        <v>1225188.0624369001</v>
      </c>
      <c r="I459" t="s">
        <v>1292</v>
      </c>
      <c r="J459">
        <v>0.99785217023085004</v>
      </c>
    </row>
    <row r="460" spans="1:10" x14ac:dyDescent="0.25">
      <c r="A460" t="s">
        <v>126</v>
      </c>
      <c r="B460" t="s">
        <v>1128</v>
      </c>
      <c r="C460" t="s">
        <v>100</v>
      </c>
      <c r="D460" t="s">
        <v>1129</v>
      </c>
      <c r="E460" t="s">
        <v>688</v>
      </c>
      <c r="F460">
        <v>5105</v>
      </c>
      <c r="G460">
        <v>1046.2750319700001</v>
      </c>
      <c r="H460">
        <v>5341234.0382068995</v>
      </c>
      <c r="I460" t="s">
        <v>1292</v>
      </c>
      <c r="J460">
        <v>1.0624583961370999</v>
      </c>
    </row>
    <row r="461" spans="1:10" x14ac:dyDescent="0.25">
      <c r="A461" t="s">
        <v>126</v>
      </c>
      <c r="B461" t="s">
        <v>1128</v>
      </c>
      <c r="C461" t="s">
        <v>108</v>
      </c>
      <c r="D461" t="s">
        <v>1129</v>
      </c>
      <c r="E461" t="s">
        <v>688</v>
      </c>
      <c r="F461">
        <v>2880</v>
      </c>
      <c r="G461">
        <v>1046.2750319700001</v>
      </c>
      <c r="H461">
        <v>3013272.0920735998</v>
      </c>
      <c r="I461" t="s">
        <v>1292</v>
      </c>
      <c r="J461">
        <v>1.0884918538874</v>
      </c>
    </row>
    <row r="462" spans="1:10" x14ac:dyDescent="0.25">
      <c r="A462" t="s">
        <v>126</v>
      </c>
      <c r="B462" t="s">
        <v>1128</v>
      </c>
      <c r="C462" t="s">
        <v>350</v>
      </c>
      <c r="D462" t="s">
        <v>1129</v>
      </c>
      <c r="E462" t="s">
        <v>688</v>
      </c>
      <c r="F462">
        <v>1204</v>
      </c>
      <c r="G462">
        <v>1046.2750319700001</v>
      </c>
      <c r="H462">
        <v>1259715.1384918999</v>
      </c>
      <c r="I462" t="s">
        <v>1292</v>
      </c>
      <c r="J462">
        <v>0.50289864044915999</v>
      </c>
    </row>
    <row r="463" spans="1:10" x14ac:dyDescent="0.25">
      <c r="A463" t="s">
        <v>126</v>
      </c>
      <c r="B463" t="s">
        <v>1128</v>
      </c>
      <c r="C463" t="s">
        <v>1064</v>
      </c>
      <c r="D463" t="s">
        <v>1129</v>
      </c>
      <c r="E463" t="s">
        <v>688</v>
      </c>
      <c r="F463">
        <v>598</v>
      </c>
      <c r="G463">
        <v>1046.2750319700001</v>
      </c>
      <c r="H463">
        <v>625672.46911805996</v>
      </c>
      <c r="I463" t="s">
        <v>1292</v>
      </c>
      <c r="J463">
        <v>1.4860844007237</v>
      </c>
    </row>
    <row r="464" spans="1:10" x14ac:dyDescent="0.25">
      <c r="A464" t="s">
        <v>126</v>
      </c>
      <c r="B464" t="s">
        <v>1060</v>
      </c>
      <c r="C464" t="s">
        <v>453</v>
      </c>
      <c r="D464" t="s">
        <v>1018</v>
      </c>
      <c r="E464" t="s">
        <v>688</v>
      </c>
      <c r="F464">
        <v>33</v>
      </c>
      <c r="G464">
        <v>1001.85958055</v>
      </c>
      <c r="H464">
        <v>33061.366158149998</v>
      </c>
      <c r="I464" t="s">
        <v>1292</v>
      </c>
      <c r="J464">
        <v>0.78141728632100005</v>
      </c>
    </row>
    <row r="465" spans="1:10" x14ac:dyDescent="0.25">
      <c r="A465" t="s">
        <v>126</v>
      </c>
      <c r="B465" t="s">
        <v>1060</v>
      </c>
      <c r="C465" t="s">
        <v>920</v>
      </c>
      <c r="D465" t="s">
        <v>1018</v>
      </c>
      <c r="E465" t="s">
        <v>688</v>
      </c>
      <c r="F465">
        <v>206</v>
      </c>
      <c r="G465">
        <v>1001.85958055</v>
      </c>
      <c r="H465">
        <v>206383.07359330001</v>
      </c>
      <c r="I465" t="s">
        <v>1292</v>
      </c>
      <c r="J465">
        <v>0.16808831574343999</v>
      </c>
    </row>
    <row r="466" spans="1:10" x14ac:dyDescent="0.25">
      <c r="A466" t="s">
        <v>126</v>
      </c>
      <c r="B466" t="s">
        <v>1060</v>
      </c>
      <c r="C466" t="s">
        <v>998</v>
      </c>
      <c r="D466" t="s">
        <v>1018</v>
      </c>
      <c r="E466" t="s">
        <v>688</v>
      </c>
      <c r="F466">
        <v>123</v>
      </c>
      <c r="G466">
        <v>1001.9096572385999</v>
      </c>
      <c r="H466">
        <v>123234.88784035</v>
      </c>
      <c r="I466" t="s">
        <v>1292</v>
      </c>
      <c r="J466">
        <v>0.25853300327692003</v>
      </c>
    </row>
    <row r="467" spans="1:10" x14ac:dyDescent="0.25">
      <c r="A467" t="s">
        <v>126</v>
      </c>
      <c r="B467" t="s">
        <v>1060</v>
      </c>
      <c r="C467" t="s">
        <v>100</v>
      </c>
      <c r="D467" t="s">
        <v>1018</v>
      </c>
      <c r="E467" t="s">
        <v>688</v>
      </c>
      <c r="F467">
        <v>1143</v>
      </c>
      <c r="G467">
        <v>1001.85958055</v>
      </c>
      <c r="H467">
        <v>1145125.5005685999</v>
      </c>
      <c r="I467" t="s">
        <v>1292</v>
      </c>
      <c r="J467">
        <v>0.22778410270117</v>
      </c>
    </row>
    <row r="468" spans="1:10" x14ac:dyDescent="0.25">
      <c r="A468" t="s">
        <v>126</v>
      </c>
      <c r="B468" t="s">
        <v>1060</v>
      </c>
      <c r="C468" t="s">
        <v>108</v>
      </c>
      <c r="D468" t="s">
        <v>1018</v>
      </c>
      <c r="E468" t="s">
        <v>688</v>
      </c>
      <c r="F468">
        <v>1401</v>
      </c>
      <c r="G468">
        <v>1001.85958055</v>
      </c>
      <c r="H468">
        <v>1403605.2723505001</v>
      </c>
      <c r="I468" t="s">
        <v>1292</v>
      </c>
      <c r="J468">
        <v>0.50702786152165003</v>
      </c>
    </row>
    <row r="469" spans="1:10" x14ac:dyDescent="0.25">
      <c r="A469" t="s">
        <v>126</v>
      </c>
      <c r="B469" t="s">
        <v>1060</v>
      </c>
      <c r="C469" t="s">
        <v>350</v>
      </c>
      <c r="D469" t="s">
        <v>1018</v>
      </c>
      <c r="E469" t="s">
        <v>688</v>
      </c>
      <c r="F469">
        <v>1908</v>
      </c>
      <c r="G469">
        <v>1001.85958055</v>
      </c>
      <c r="H469">
        <v>1911548.0796894</v>
      </c>
      <c r="I469" t="s">
        <v>1292</v>
      </c>
      <c r="J469">
        <v>0.76312088428172997</v>
      </c>
    </row>
    <row r="470" spans="1:10" x14ac:dyDescent="0.25">
      <c r="A470" t="s">
        <v>126</v>
      </c>
      <c r="B470" t="s">
        <v>1060</v>
      </c>
      <c r="C470" t="s">
        <v>999</v>
      </c>
      <c r="D470" t="s">
        <v>1018</v>
      </c>
      <c r="E470" t="s">
        <v>688</v>
      </c>
      <c r="F470">
        <v>88</v>
      </c>
      <c r="G470">
        <v>1001.90962799</v>
      </c>
      <c r="H470">
        <v>88168.047263115994</v>
      </c>
      <c r="I470" t="s">
        <v>1292</v>
      </c>
      <c r="J470">
        <v>0.2775266807865</v>
      </c>
    </row>
    <row r="471" spans="1:10" x14ac:dyDescent="0.25">
      <c r="A471" t="s">
        <v>126</v>
      </c>
      <c r="B471" t="s">
        <v>1238</v>
      </c>
      <c r="C471" t="s">
        <v>100</v>
      </c>
      <c r="D471" t="s">
        <v>1239</v>
      </c>
      <c r="E471" t="s">
        <v>688</v>
      </c>
      <c r="F471">
        <v>1250</v>
      </c>
      <c r="G471">
        <v>964.07839711999998</v>
      </c>
      <c r="H471">
        <v>1205097.9964000001</v>
      </c>
      <c r="I471" t="s">
        <v>1292</v>
      </c>
      <c r="J471">
        <v>0.23971360836924999</v>
      </c>
    </row>
    <row r="472" spans="1:10" x14ac:dyDescent="0.25">
      <c r="A472" t="s">
        <v>126</v>
      </c>
      <c r="B472" t="s">
        <v>1238</v>
      </c>
      <c r="C472" t="s">
        <v>108</v>
      </c>
      <c r="D472" t="s">
        <v>1239</v>
      </c>
      <c r="E472" t="s">
        <v>688</v>
      </c>
      <c r="F472">
        <v>1327</v>
      </c>
      <c r="G472">
        <v>964.07839711999998</v>
      </c>
      <c r="H472">
        <v>1279332.0329781999</v>
      </c>
      <c r="I472" t="s">
        <v>1292</v>
      </c>
      <c r="J472">
        <v>0.46213632681132999</v>
      </c>
    </row>
    <row r="473" spans="1:10" x14ac:dyDescent="0.25">
      <c r="A473" t="s">
        <v>126</v>
      </c>
      <c r="B473" t="s">
        <v>1238</v>
      </c>
      <c r="C473" t="s">
        <v>1064</v>
      </c>
      <c r="D473" t="s">
        <v>1239</v>
      </c>
      <c r="E473" t="s">
        <v>688</v>
      </c>
      <c r="F473">
        <v>98</v>
      </c>
      <c r="G473">
        <v>964.07839711999998</v>
      </c>
      <c r="H473">
        <v>94479.682917760001</v>
      </c>
      <c r="I473" t="s">
        <v>1292</v>
      </c>
      <c r="J473">
        <v>0.22440620276501999</v>
      </c>
    </row>
    <row r="474" spans="1:10" x14ac:dyDescent="0.25">
      <c r="A474" t="s">
        <v>126</v>
      </c>
      <c r="B474" t="s">
        <v>1610</v>
      </c>
      <c r="C474" t="s">
        <v>1294</v>
      </c>
      <c r="D474" t="s">
        <v>1497</v>
      </c>
      <c r="E474" t="s">
        <v>688</v>
      </c>
      <c r="F474">
        <v>283</v>
      </c>
      <c r="G474">
        <v>414.31184832999998</v>
      </c>
      <c r="H474">
        <v>117250.25307739001</v>
      </c>
      <c r="I474" t="s">
        <v>1292</v>
      </c>
      <c r="J474">
        <v>0.16019038246545</v>
      </c>
    </row>
    <row r="475" spans="1:10" x14ac:dyDescent="0.25">
      <c r="A475" t="s">
        <v>126</v>
      </c>
      <c r="B475" t="s">
        <v>377</v>
      </c>
      <c r="C475" t="s">
        <v>453</v>
      </c>
      <c r="D475" t="s">
        <v>378</v>
      </c>
      <c r="E475" t="s">
        <v>688</v>
      </c>
      <c r="F475">
        <v>53865</v>
      </c>
      <c r="G475">
        <v>0.16688737000000001</v>
      </c>
      <c r="H475">
        <v>8989.3881850500002</v>
      </c>
      <c r="I475" t="s">
        <v>1292</v>
      </c>
      <c r="J475">
        <v>0.21246742459601001</v>
      </c>
    </row>
    <row r="476" spans="1:10" x14ac:dyDescent="0.25">
      <c r="A476" t="s">
        <v>126</v>
      </c>
      <c r="B476" t="s">
        <v>377</v>
      </c>
      <c r="C476" t="s">
        <v>108</v>
      </c>
      <c r="D476" t="s">
        <v>378</v>
      </c>
      <c r="E476" t="s">
        <v>688</v>
      </c>
      <c r="F476">
        <v>1</v>
      </c>
      <c r="G476">
        <v>0.13350989599999999</v>
      </c>
      <c r="H476">
        <v>0.13350989599999999</v>
      </c>
      <c r="I476" t="s">
        <v>1292</v>
      </c>
      <c r="J476">
        <v>4.8228119999999999E-8</v>
      </c>
    </row>
    <row r="477" spans="1:10" x14ac:dyDescent="0.25">
      <c r="A477" t="s">
        <v>126</v>
      </c>
      <c r="B477" t="s">
        <v>1494</v>
      </c>
      <c r="C477" t="s">
        <v>100</v>
      </c>
      <c r="D477" t="s">
        <v>849</v>
      </c>
      <c r="E477" t="s">
        <v>688</v>
      </c>
      <c r="F477">
        <v>2338</v>
      </c>
      <c r="G477">
        <v>1223.91134491</v>
      </c>
      <c r="H477">
        <v>2861504.7243996002</v>
      </c>
      <c r="I477" t="s">
        <v>1292</v>
      </c>
      <c r="J477">
        <v>0.56919986996956995</v>
      </c>
    </row>
    <row r="478" spans="1:10" x14ac:dyDescent="0.25">
      <c r="A478" t="s">
        <v>126</v>
      </c>
      <c r="B478" t="s">
        <v>1494</v>
      </c>
      <c r="C478" t="s">
        <v>108</v>
      </c>
      <c r="D478" t="s">
        <v>849</v>
      </c>
      <c r="E478" t="s">
        <v>688</v>
      </c>
      <c r="F478">
        <v>796</v>
      </c>
      <c r="G478">
        <v>1223.9113418347999</v>
      </c>
      <c r="H478">
        <v>974233.42810053995</v>
      </c>
      <c r="I478" t="s">
        <v>1292</v>
      </c>
      <c r="J478">
        <v>0.35192479068242999</v>
      </c>
    </row>
    <row r="479" spans="1:10" x14ac:dyDescent="0.25">
      <c r="A479" t="s">
        <v>126</v>
      </c>
      <c r="B479" t="s">
        <v>1611</v>
      </c>
      <c r="C479" t="s">
        <v>1294</v>
      </c>
      <c r="D479" t="s">
        <v>1495</v>
      </c>
      <c r="E479" t="s">
        <v>688</v>
      </c>
      <c r="F479">
        <v>266</v>
      </c>
      <c r="G479">
        <v>1058.2497154</v>
      </c>
      <c r="H479">
        <v>281494.42429639999</v>
      </c>
      <c r="I479" t="s">
        <v>1292</v>
      </c>
      <c r="J479">
        <v>0.38458509305024002</v>
      </c>
    </row>
    <row r="480" spans="1:10" x14ac:dyDescent="0.25">
      <c r="A480" t="s">
        <v>126</v>
      </c>
      <c r="B480" t="s">
        <v>1398</v>
      </c>
      <c r="C480" t="s">
        <v>1294</v>
      </c>
      <c r="D480" t="s">
        <v>1399</v>
      </c>
      <c r="E480" t="s">
        <v>688</v>
      </c>
      <c r="F480">
        <v>36</v>
      </c>
      <c r="G480">
        <v>5409.2728766</v>
      </c>
      <c r="H480">
        <v>194733.8235576</v>
      </c>
      <c r="I480" t="s">
        <v>1292</v>
      </c>
      <c r="J480">
        <v>0.26605047627540002</v>
      </c>
    </row>
    <row r="481" spans="1:10" x14ac:dyDescent="0.25">
      <c r="A481" t="s">
        <v>126</v>
      </c>
      <c r="B481" t="s">
        <v>234</v>
      </c>
      <c r="C481" t="s">
        <v>920</v>
      </c>
      <c r="D481" t="s">
        <v>700</v>
      </c>
      <c r="E481" t="s">
        <v>688</v>
      </c>
      <c r="F481">
        <v>731461</v>
      </c>
      <c r="G481">
        <v>0.58404266999999999</v>
      </c>
      <c r="H481">
        <v>427204.43544087</v>
      </c>
      <c r="I481" t="s">
        <v>1292</v>
      </c>
      <c r="J481">
        <v>0.34793586887309003</v>
      </c>
    </row>
    <row r="482" spans="1:10" x14ac:dyDescent="0.25">
      <c r="A482" t="s">
        <v>126</v>
      </c>
      <c r="B482" t="s">
        <v>234</v>
      </c>
      <c r="C482" t="s">
        <v>108</v>
      </c>
      <c r="D482" t="s">
        <v>700</v>
      </c>
      <c r="E482" t="s">
        <v>688</v>
      </c>
      <c r="F482">
        <v>1251783</v>
      </c>
      <c r="G482">
        <v>0.58404266999999999</v>
      </c>
      <c r="H482">
        <v>731094.68558060995</v>
      </c>
      <c r="I482" t="s">
        <v>1292</v>
      </c>
      <c r="J482">
        <v>0.26409517141453998</v>
      </c>
    </row>
    <row r="483" spans="1:10" x14ac:dyDescent="0.25">
      <c r="A483" t="s">
        <v>126</v>
      </c>
      <c r="B483" t="s">
        <v>879</v>
      </c>
      <c r="C483" t="s">
        <v>453</v>
      </c>
      <c r="D483" t="s">
        <v>880</v>
      </c>
      <c r="E483" t="s">
        <v>688</v>
      </c>
      <c r="F483">
        <v>26</v>
      </c>
      <c r="G483">
        <v>1012.30954636</v>
      </c>
      <c r="H483">
        <v>26320.048205359999</v>
      </c>
      <c r="I483" t="s">
        <v>1292</v>
      </c>
      <c r="J483">
        <v>0.62208381063527995</v>
      </c>
    </row>
    <row r="484" spans="1:10" x14ac:dyDescent="0.25">
      <c r="A484" t="s">
        <v>126</v>
      </c>
      <c r="B484" t="s">
        <v>879</v>
      </c>
      <c r="C484" t="s">
        <v>920</v>
      </c>
      <c r="D484" t="s">
        <v>880</v>
      </c>
      <c r="E484" t="s">
        <v>688</v>
      </c>
      <c r="F484">
        <v>291</v>
      </c>
      <c r="G484">
        <v>1012.30954636</v>
      </c>
      <c r="H484">
        <v>294582.07799075998</v>
      </c>
      <c r="I484" t="s">
        <v>1292</v>
      </c>
      <c r="J484">
        <v>0.23992183310171</v>
      </c>
    </row>
    <row r="485" spans="1:10" x14ac:dyDescent="0.25">
      <c r="A485" t="s">
        <v>126</v>
      </c>
      <c r="B485" t="s">
        <v>879</v>
      </c>
      <c r="C485" t="s">
        <v>998</v>
      </c>
      <c r="D485" t="s">
        <v>880</v>
      </c>
      <c r="E485" t="s">
        <v>688</v>
      </c>
      <c r="F485">
        <v>87</v>
      </c>
      <c r="G485">
        <v>1012.3601036586</v>
      </c>
      <c r="H485">
        <v>88075.329018299002</v>
      </c>
      <c r="I485" t="s">
        <v>1292</v>
      </c>
      <c r="J485">
        <v>0.18477218363035</v>
      </c>
    </row>
    <row r="486" spans="1:10" x14ac:dyDescent="0.25">
      <c r="A486" t="s">
        <v>126</v>
      </c>
      <c r="B486" t="s">
        <v>879</v>
      </c>
      <c r="C486" t="s">
        <v>100</v>
      </c>
      <c r="D486" t="s">
        <v>880</v>
      </c>
      <c r="E486" t="s">
        <v>688</v>
      </c>
      <c r="F486">
        <v>677</v>
      </c>
      <c r="G486">
        <v>1012.30954636</v>
      </c>
      <c r="H486">
        <v>685333.56288572005</v>
      </c>
      <c r="I486" t="s">
        <v>1292</v>
      </c>
      <c r="J486">
        <v>0.13632400168837</v>
      </c>
    </row>
    <row r="487" spans="1:10" x14ac:dyDescent="0.25">
      <c r="A487" t="s">
        <v>126</v>
      </c>
      <c r="B487" t="s">
        <v>879</v>
      </c>
      <c r="C487" t="s">
        <v>108</v>
      </c>
      <c r="D487" t="s">
        <v>880</v>
      </c>
      <c r="E487" t="s">
        <v>688</v>
      </c>
      <c r="F487">
        <v>890</v>
      </c>
      <c r="G487">
        <v>1012.30954636</v>
      </c>
      <c r="H487">
        <v>900955.49626040005</v>
      </c>
      <c r="I487" t="s">
        <v>1292</v>
      </c>
      <c r="J487">
        <v>0.32545441912603001</v>
      </c>
    </row>
    <row r="488" spans="1:10" x14ac:dyDescent="0.25">
      <c r="A488" t="s">
        <v>126</v>
      </c>
      <c r="B488" t="s">
        <v>879</v>
      </c>
      <c r="C488" t="s">
        <v>1064</v>
      </c>
      <c r="D488" t="s">
        <v>880</v>
      </c>
      <c r="E488" t="s">
        <v>688</v>
      </c>
      <c r="F488">
        <v>51</v>
      </c>
      <c r="G488">
        <v>1012.30954636</v>
      </c>
      <c r="H488">
        <v>51627.786864360001</v>
      </c>
      <c r="I488" t="s">
        <v>1292</v>
      </c>
      <c r="J488">
        <v>0.12262525920495999</v>
      </c>
    </row>
    <row r="489" spans="1:10" x14ac:dyDescent="0.25">
      <c r="A489" t="s">
        <v>126</v>
      </c>
      <c r="B489" t="s">
        <v>879</v>
      </c>
      <c r="C489" t="s">
        <v>999</v>
      </c>
      <c r="D489" t="s">
        <v>880</v>
      </c>
      <c r="E489" t="s">
        <v>688</v>
      </c>
      <c r="F489">
        <v>63</v>
      </c>
      <c r="G489">
        <v>1012.3600332901</v>
      </c>
      <c r="H489">
        <v>63778.682097274999</v>
      </c>
      <c r="I489" t="s">
        <v>1292</v>
      </c>
      <c r="J489">
        <v>0.20075624329721001</v>
      </c>
    </row>
    <row r="490" spans="1:10" x14ac:dyDescent="0.25">
      <c r="A490" t="s">
        <v>126</v>
      </c>
      <c r="B490" t="s">
        <v>1612</v>
      </c>
      <c r="C490" t="s">
        <v>1294</v>
      </c>
      <c r="D490" t="s">
        <v>1496</v>
      </c>
      <c r="E490" t="s">
        <v>688</v>
      </c>
      <c r="F490">
        <v>300</v>
      </c>
      <c r="G490">
        <v>906.94951993999996</v>
      </c>
      <c r="H490">
        <v>272084.85598200001</v>
      </c>
      <c r="I490" t="s">
        <v>1292</v>
      </c>
      <c r="J490">
        <v>0.37172949310434</v>
      </c>
    </row>
    <row r="491" spans="1:10" x14ac:dyDescent="0.25">
      <c r="A491" t="s">
        <v>126</v>
      </c>
      <c r="B491" t="s">
        <v>1020</v>
      </c>
      <c r="C491" t="s">
        <v>920</v>
      </c>
      <c r="D491" t="s">
        <v>1021</v>
      </c>
      <c r="E491" t="s">
        <v>688</v>
      </c>
      <c r="F491">
        <v>10</v>
      </c>
      <c r="G491">
        <v>40235.243724861</v>
      </c>
      <c r="H491">
        <v>402352.43724861002</v>
      </c>
      <c r="I491" t="s">
        <v>1292</v>
      </c>
      <c r="J491">
        <v>0.32769520452855999</v>
      </c>
    </row>
    <row r="492" spans="1:10" x14ac:dyDescent="0.25">
      <c r="A492" t="s">
        <v>126</v>
      </c>
      <c r="B492" t="s">
        <v>1020</v>
      </c>
      <c r="C492" t="s">
        <v>998</v>
      </c>
      <c r="D492" t="s">
        <v>1021</v>
      </c>
      <c r="E492" t="s">
        <v>688</v>
      </c>
      <c r="F492">
        <v>3</v>
      </c>
      <c r="G492">
        <v>38680.784357069002</v>
      </c>
      <c r="H492">
        <v>116042.35307121</v>
      </c>
      <c r="I492" t="s">
        <v>1292</v>
      </c>
      <c r="J492">
        <v>0.24344387025924999</v>
      </c>
    </row>
    <row r="493" spans="1:10" x14ac:dyDescent="0.25">
      <c r="A493" t="s">
        <v>126</v>
      </c>
      <c r="B493" t="s">
        <v>1020</v>
      </c>
      <c r="C493" t="s">
        <v>108</v>
      </c>
      <c r="D493" t="s">
        <v>1021</v>
      </c>
      <c r="E493" t="s">
        <v>688</v>
      </c>
      <c r="F493">
        <v>9</v>
      </c>
      <c r="G493">
        <v>39765.289469083997</v>
      </c>
      <c r="H493">
        <v>357887.60522175999</v>
      </c>
      <c r="I493" t="s">
        <v>1292</v>
      </c>
      <c r="J493">
        <v>0.12928063944702001</v>
      </c>
    </row>
    <row r="494" spans="1:10" x14ac:dyDescent="0.25">
      <c r="A494" t="s">
        <v>126</v>
      </c>
      <c r="B494" t="s">
        <v>1020</v>
      </c>
      <c r="C494" t="s">
        <v>350</v>
      </c>
      <c r="D494" t="s">
        <v>1021</v>
      </c>
      <c r="E494" t="s">
        <v>688</v>
      </c>
      <c r="F494">
        <v>32</v>
      </c>
      <c r="G494">
        <v>39516.757229773997</v>
      </c>
      <c r="H494">
        <v>1264536.2313528</v>
      </c>
      <c r="I494" t="s">
        <v>1292</v>
      </c>
      <c r="J494">
        <v>0.50482329862872999</v>
      </c>
    </row>
    <row r="495" spans="1:10" x14ac:dyDescent="0.25">
      <c r="A495" t="s">
        <v>126</v>
      </c>
      <c r="B495" t="s">
        <v>1020</v>
      </c>
      <c r="C495" t="s">
        <v>999</v>
      </c>
      <c r="D495" t="s">
        <v>1021</v>
      </c>
      <c r="E495" t="s">
        <v>688</v>
      </c>
      <c r="F495">
        <v>2</v>
      </c>
      <c r="G495">
        <v>42838.061240878997</v>
      </c>
      <c r="H495">
        <v>85676.122481757993</v>
      </c>
      <c r="I495" t="s">
        <v>1292</v>
      </c>
      <c r="J495">
        <v>0.26968284580537999</v>
      </c>
    </row>
    <row r="496" spans="1:10" x14ac:dyDescent="0.25">
      <c r="A496" t="s">
        <v>127</v>
      </c>
      <c r="B496" t="s">
        <v>1297</v>
      </c>
      <c r="C496" t="s">
        <v>1294</v>
      </c>
      <c r="D496" t="s">
        <v>1298</v>
      </c>
      <c r="E496" t="s">
        <v>688</v>
      </c>
      <c r="F496">
        <v>286</v>
      </c>
      <c r="G496">
        <v>1040.9366433565999</v>
      </c>
      <c r="H496">
        <v>297707.88</v>
      </c>
      <c r="I496" t="s">
        <v>1292</v>
      </c>
      <c r="J496">
        <v>0.40673634306529999</v>
      </c>
    </row>
    <row r="497" spans="1:10" x14ac:dyDescent="0.25">
      <c r="A497" t="s">
        <v>127</v>
      </c>
      <c r="B497" t="s">
        <v>1066</v>
      </c>
      <c r="C497" t="s">
        <v>453</v>
      </c>
      <c r="D497" t="s">
        <v>850</v>
      </c>
      <c r="E497" t="s">
        <v>689</v>
      </c>
      <c r="F497">
        <v>52</v>
      </c>
      <c r="G497">
        <v>1068.3032692308</v>
      </c>
      <c r="H497">
        <v>55551.77</v>
      </c>
      <c r="I497" t="s">
        <v>1292</v>
      </c>
      <c r="J497">
        <v>1.3129860743224999</v>
      </c>
    </row>
    <row r="498" spans="1:10" x14ac:dyDescent="0.25">
      <c r="A498" t="s">
        <v>127</v>
      </c>
      <c r="B498" t="s">
        <v>1066</v>
      </c>
      <c r="C498" t="s">
        <v>100</v>
      </c>
      <c r="D498" t="s">
        <v>850</v>
      </c>
      <c r="E498" t="s">
        <v>689</v>
      </c>
      <c r="F498">
        <v>1405</v>
      </c>
      <c r="G498">
        <v>1067.3563487544</v>
      </c>
      <c r="H498">
        <v>1499635.67</v>
      </c>
      <c r="I498" t="s">
        <v>1292</v>
      </c>
      <c r="J498">
        <v>0.29830194620589001</v>
      </c>
    </row>
    <row r="499" spans="1:10" x14ac:dyDescent="0.25">
      <c r="A499" t="s">
        <v>127</v>
      </c>
      <c r="B499" t="s">
        <v>1066</v>
      </c>
      <c r="C499" t="s">
        <v>108</v>
      </c>
      <c r="D499" t="s">
        <v>850</v>
      </c>
      <c r="E499" t="s">
        <v>689</v>
      </c>
      <c r="F499">
        <v>1465</v>
      </c>
      <c r="G499">
        <v>1067.3563481229</v>
      </c>
      <c r="H499">
        <v>1563677.05</v>
      </c>
      <c r="I499" t="s">
        <v>1292</v>
      </c>
      <c r="J499">
        <v>0.56485099221966995</v>
      </c>
    </row>
    <row r="500" spans="1:10" x14ac:dyDescent="0.25">
      <c r="A500" t="s">
        <v>127</v>
      </c>
      <c r="B500" t="s">
        <v>1066</v>
      </c>
      <c r="C500" t="s">
        <v>350</v>
      </c>
      <c r="D500" t="s">
        <v>850</v>
      </c>
      <c r="E500" t="s">
        <v>689</v>
      </c>
      <c r="F500">
        <v>1712</v>
      </c>
      <c r="G500">
        <v>1067.3563492991</v>
      </c>
      <c r="H500">
        <v>1827314.07</v>
      </c>
      <c r="I500" t="s">
        <v>1292</v>
      </c>
      <c r="J500">
        <v>0.72949330638098997</v>
      </c>
    </row>
    <row r="501" spans="1:10" x14ac:dyDescent="0.25">
      <c r="A501" t="s">
        <v>127</v>
      </c>
      <c r="B501" t="s">
        <v>1066</v>
      </c>
      <c r="C501" t="s">
        <v>999</v>
      </c>
      <c r="D501" t="s">
        <v>850</v>
      </c>
      <c r="E501" t="s">
        <v>688</v>
      </c>
      <c r="F501">
        <v>61</v>
      </c>
      <c r="G501">
        <v>1067.3563934425999</v>
      </c>
      <c r="H501">
        <v>65108.74</v>
      </c>
      <c r="I501" t="s">
        <v>1292</v>
      </c>
      <c r="J501">
        <v>0.20494286834399</v>
      </c>
    </row>
    <row r="502" spans="1:10" x14ac:dyDescent="0.25">
      <c r="A502" t="s">
        <v>127</v>
      </c>
      <c r="B502" t="s">
        <v>38</v>
      </c>
      <c r="C502" t="s">
        <v>920</v>
      </c>
      <c r="D502" t="s">
        <v>990</v>
      </c>
      <c r="E502" t="s">
        <v>689</v>
      </c>
      <c r="F502">
        <v>108</v>
      </c>
      <c r="G502">
        <v>1063.0989562289999</v>
      </c>
      <c r="H502">
        <v>114814.68727273001</v>
      </c>
      <c r="I502" t="s">
        <v>1292</v>
      </c>
      <c r="J502">
        <v>9.3510611457960996E-2</v>
      </c>
    </row>
    <row r="503" spans="1:10" x14ac:dyDescent="0.25">
      <c r="A503" t="s">
        <v>127</v>
      </c>
      <c r="B503" t="s">
        <v>38</v>
      </c>
      <c r="C503" t="s">
        <v>920</v>
      </c>
      <c r="D503" t="s">
        <v>990</v>
      </c>
      <c r="E503" t="s">
        <v>688</v>
      </c>
      <c r="F503">
        <v>189</v>
      </c>
      <c r="G503">
        <v>1063.0989562289999</v>
      </c>
      <c r="H503">
        <v>200925.70272726999</v>
      </c>
      <c r="I503" t="s">
        <v>1292</v>
      </c>
      <c r="J503">
        <v>0.16364357005142999</v>
      </c>
    </row>
    <row r="504" spans="1:10" x14ac:dyDescent="0.25">
      <c r="A504" t="s">
        <v>127</v>
      </c>
      <c r="B504" t="s">
        <v>38</v>
      </c>
      <c r="C504" t="s">
        <v>920</v>
      </c>
      <c r="D504" t="s">
        <v>237</v>
      </c>
      <c r="E504" t="s">
        <v>689</v>
      </c>
      <c r="F504">
        <v>607</v>
      </c>
      <c r="G504">
        <v>342.59478468899999</v>
      </c>
      <c r="H504">
        <v>143204.62</v>
      </c>
      <c r="I504" t="s">
        <v>1292</v>
      </c>
      <c r="J504">
        <v>0.11663274009532</v>
      </c>
    </row>
    <row r="505" spans="1:10" x14ac:dyDescent="0.25">
      <c r="A505" t="s">
        <v>127</v>
      </c>
      <c r="B505" t="s">
        <v>38</v>
      </c>
      <c r="C505" t="s">
        <v>100</v>
      </c>
      <c r="D505" t="s">
        <v>237</v>
      </c>
      <c r="E505" t="s">
        <v>689</v>
      </c>
      <c r="F505">
        <v>3360</v>
      </c>
      <c r="G505">
        <v>342.59478758661999</v>
      </c>
      <c r="H505">
        <v>1137072.1000000001</v>
      </c>
      <c r="I505" t="s">
        <v>1292</v>
      </c>
      <c r="J505">
        <v>0.2261821502328</v>
      </c>
    </row>
    <row r="506" spans="1:10" x14ac:dyDescent="0.25">
      <c r="A506" t="s">
        <v>127</v>
      </c>
      <c r="B506" t="s">
        <v>38</v>
      </c>
      <c r="C506" t="s">
        <v>100</v>
      </c>
      <c r="D506" t="s">
        <v>990</v>
      </c>
      <c r="E506" t="s">
        <v>689</v>
      </c>
      <c r="F506">
        <v>282</v>
      </c>
      <c r="G506">
        <v>1063.0989361702</v>
      </c>
      <c r="H506">
        <v>299793.90000000002</v>
      </c>
      <c r="I506" t="s">
        <v>1292</v>
      </c>
      <c r="J506">
        <v>5.9633886829761E-2</v>
      </c>
    </row>
    <row r="507" spans="1:10" x14ac:dyDescent="0.25">
      <c r="A507" t="s">
        <v>127</v>
      </c>
      <c r="B507" t="s">
        <v>38</v>
      </c>
      <c r="C507" t="s">
        <v>108</v>
      </c>
      <c r="D507" t="s">
        <v>990</v>
      </c>
      <c r="E507" t="s">
        <v>689</v>
      </c>
      <c r="F507">
        <v>1087</v>
      </c>
      <c r="G507">
        <v>1063.0989420423</v>
      </c>
      <c r="H507">
        <v>1155588.55</v>
      </c>
      <c r="I507" t="s">
        <v>1292</v>
      </c>
      <c r="J507">
        <v>0.41743615733516998</v>
      </c>
    </row>
    <row r="508" spans="1:10" x14ac:dyDescent="0.25">
      <c r="A508" t="s">
        <v>127</v>
      </c>
      <c r="B508" t="s">
        <v>38</v>
      </c>
      <c r="C508" t="s">
        <v>108</v>
      </c>
      <c r="D508" t="s">
        <v>237</v>
      </c>
      <c r="E508" t="s">
        <v>689</v>
      </c>
      <c r="F508">
        <v>2258</v>
      </c>
      <c r="G508">
        <v>342.59478927203003</v>
      </c>
      <c r="H508">
        <v>625920.68000000005</v>
      </c>
      <c r="I508" t="s">
        <v>1292</v>
      </c>
      <c r="J508">
        <v>0.22610290094672</v>
      </c>
    </row>
    <row r="509" spans="1:10" x14ac:dyDescent="0.25">
      <c r="A509" t="s">
        <v>127</v>
      </c>
      <c r="B509" t="s">
        <v>38</v>
      </c>
      <c r="C509" t="s">
        <v>350</v>
      </c>
      <c r="D509" t="s">
        <v>990</v>
      </c>
      <c r="E509" t="s">
        <v>689</v>
      </c>
      <c r="F509">
        <v>1357</v>
      </c>
      <c r="G509">
        <v>1063.0989462048999</v>
      </c>
      <c r="H509">
        <v>1442625.27</v>
      </c>
      <c r="I509" t="s">
        <v>1292</v>
      </c>
      <c r="J509">
        <v>0.57591932079911001</v>
      </c>
    </row>
    <row r="510" spans="1:10" x14ac:dyDescent="0.25">
      <c r="A510" t="s">
        <v>127</v>
      </c>
      <c r="B510" t="s">
        <v>38</v>
      </c>
      <c r="C510" t="s">
        <v>350</v>
      </c>
      <c r="D510" t="s">
        <v>237</v>
      </c>
      <c r="E510" t="s">
        <v>689</v>
      </c>
      <c r="F510">
        <v>1429</v>
      </c>
      <c r="G510">
        <v>342.59478129713</v>
      </c>
      <c r="H510">
        <v>227140.34</v>
      </c>
      <c r="I510" t="s">
        <v>1292</v>
      </c>
      <c r="J510">
        <v>9.0678094345927995E-2</v>
      </c>
    </row>
    <row r="511" spans="1:10" x14ac:dyDescent="0.25">
      <c r="A511" t="s">
        <v>127</v>
      </c>
      <c r="B511" t="s">
        <v>253</v>
      </c>
      <c r="C511" t="s">
        <v>453</v>
      </c>
      <c r="D511" t="s">
        <v>254</v>
      </c>
      <c r="E511" t="s">
        <v>689</v>
      </c>
      <c r="F511">
        <v>16</v>
      </c>
      <c r="G511">
        <v>1083.7987499999999</v>
      </c>
      <c r="H511">
        <v>17340.78</v>
      </c>
      <c r="I511" t="s">
        <v>1292</v>
      </c>
      <c r="J511">
        <v>0.40985557540092998</v>
      </c>
    </row>
    <row r="512" spans="1:10" x14ac:dyDescent="0.25">
      <c r="A512" t="s">
        <v>127</v>
      </c>
      <c r="B512" t="s">
        <v>253</v>
      </c>
      <c r="C512" t="s">
        <v>354</v>
      </c>
      <c r="D512" t="s">
        <v>254</v>
      </c>
      <c r="E512" t="s">
        <v>689</v>
      </c>
      <c r="F512">
        <v>28</v>
      </c>
      <c r="G512">
        <v>1083.7989285714</v>
      </c>
      <c r="H512">
        <v>30346.37</v>
      </c>
      <c r="I512" t="s">
        <v>1292</v>
      </c>
      <c r="J512">
        <v>5.3146376516837996</v>
      </c>
    </row>
    <row r="513" spans="1:10" x14ac:dyDescent="0.25">
      <c r="A513" t="s">
        <v>127</v>
      </c>
      <c r="B513" t="s">
        <v>253</v>
      </c>
      <c r="C513" t="s">
        <v>920</v>
      </c>
      <c r="D513" t="s">
        <v>254</v>
      </c>
      <c r="E513" t="s">
        <v>689</v>
      </c>
      <c r="F513">
        <v>170</v>
      </c>
      <c r="G513">
        <v>1083.7988823528999</v>
      </c>
      <c r="H513">
        <v>184245.81</v>
      </c>
      <c r="I513" t="s">
        <v>1292</v>
      </c>
      <c r="J513">
        <v>0.15005866201369999</v>
      </c>
    </row>
    <row r="514" spans="1:10" x14ac:dyDescent="0.25">
      <c r="A514" t="s">
        <v>127</v>
      </c>
      <c r="B514" t="s">
        <v>253</v>
      </c>
      <c r="C514" t="s">
        <v>100</v>
      </c>
      <c r="D514" t="s">
        <v>254</v>
      </c>
      <c r="E514" t="s">
        <v>689</v>
      </c>
      <c r="F514">
        <v>481</v>
      </c>
      <c r="G514">
        <v>1083.7988773389</v>
      </c>
      <c r="H514">
        <v>521307.26</v>
      </c>
      <c r="I514" t="s">
        <v>1292</v>
      </c>
      <c r="J514">
        <v>0.1036964999834</v>
      </c>
    </row>
    <row r="515" spans="1:10" x14ac:dyDescent="0.25">
      <c r="A515" t="s">
        <v>127</v>
      </c>
      <c r="B515" t="s">
        <v>253</v>
      </c>
      <c r="C515" t="s">
        <v>108</v>
      </c>
      <c r="D515" t="s">
        <v>254</v>
      </c>
      <c r="E515" t="s">
        <v>689</v>
      </c>
      <c r="F515">
        <v>385</v>
      </c>
      <c r="G515">
        <v>1083.7988831169</v>
      </c>
      <c r="H515">
        <v>417262.57</v>
      </c>
      <c r="I515" t="s">
        <v>1292</v>
      </c>
      <c r="J515">
        <v>0.15072880725634999</v>
      </c>
    </row>
    <row r="516" spans="1:10" x14ac:dyDescent="0.25">
      <c r="A516" t="s">
        <v>127</v>
      </c>
      <c r="B516" t="s">
        <v>253</v>
      </c>
      <c r="C516" t="s">
        <v>350</v>
      </c>
      <c r="D516" t="s">
        <v>254</v>
      </c>
      <c r="E516" t="s">
        <v>689</v>
      </c>
      <c r="F516">
        <v>490</v>
      </c>
      <c r="G516">
        <v>1083.798877551</v>
      </c>
      <c r="H516">
        <v>531061.44999999995</v>
      </c>
      <c r="I516" t="s">
        <v>1292</v>
      </c>
      <c r="J516">
        <v>0.21200831286325</v>
      </c>
    </row>
    <row r="517" spans="1:10" x14ac:dyDescent="0.25">
      <c r="A517" t="s">
        <v>127</v>
      </c>
      <c r="B517" t="s">
        <v>389</v>
      </c>
      <c r="C517" t="s">
        <v>100</v>
      </c>
      <c r="D517" t="s">
        <v>390</v>
      </c>
      <c r="E517" t="s">
        <v>689</v>
      </c>
      <c r="F517">
        <v>7334</v>
      </c>
      <c r="G517">
        <v>1036.0211235341999</v>
      </c>
      <c r="H517">
        <v>7598178.9199999999</v>
      </c>
      <c r="I517" t="s">
        <v>1292</v>
      </c>
      <c r="J517">
        <v>1.5114014722366</v>
      </c>
    </row>
    <row r="518" spans="1:10" x14ac:dyDescent="0.25">
      <c r="A518" t="s">
        <v>127</v>
      </c>
      <c r="B518" t="s">
        <v>389</v>
      </c>
      <c r="C518" t="s">
        <v>108</v>
      </c>
      <c r="D518" t="s">
        <v>390</v>
      </c>
      <c r="E518" t="s">
        <v>689</v>
      </c>
      <c r="F518">
        <v>4376</v>
      </c>
      <c r="G518">
        <v>1036.0211220292999</v>
      </c>
      <c r="H518">
        <v>4533628.43</v>
      </c>
      <c r="I518" t="s">
        <v>1292</v>
      </c>
      <c r="J518">
        <v>1.6376939963663</v>
      </c>
    </row>
    <row r="519" spans="1:10" x14ac:dyDescent="0.25">
      <c r="A519" t="s">
        <v>127</v>
      </c>
      <c r="B519" t="s">
        <v>389</v>
      </c>
      <c r="C519" t="s">
        <v>1064</v>
      </c>
      <c r="D519" t="s">
        <v>390</v>
      </c>
      <c r="E519" t="s">
        <v>689</v>
      </c>
      <c r="F519">
        <v>1102</v>
      </c>
      <c r="G519">
        <v>1036.0211252269</v>
      </c>
      <c r="H519">
        <v>1141695.28</v>
      </c>
      <c r="I519" t="s">
        <v>1292</v>
      </c>
      <c r="J519">
        <v>2.7117311848152998</v>
      </c>
    </row>
    <row r="520" spans="1:10" x14ac:dyDescent="0.25">
      <c r="A520" t="s">
        <v>127</v>
      </c>
      <c r="B520" t="s">
        <v>1022</v>
      </c>
      <c r="C520" t="s">
        <v>453</v>
      </c>
      <c r="D520" t="s">
        <v>1023</v>
      </c>
      <c r="E520" t="s">
        <v>689</v>
      </c>
      <c r="F520">
        <v>25</v>
      </c>
      <c r="G520">
        <v>1002.5568</v>
      </c>
      <c r="H520">
        <v>25063.919999999998</v>
      </c>
      <c r="I520" t="s">
        <v>1292</v>
      </c>
      <c r="J520">
        <v>0.59239476848232997</v>
      </c>
    </row>
    <row r="521" spans="1:10" x14ac:dyDescent="0.25">
      <c r="A521" t="s">
        <v>127</v>
      </c>
      <c r="B521" t="s">
        <v>1022</v>
      </c>
      <c r="C521" t="s">
        <v>920</v>
      </c>
      <c r="D521" t="s">
        <v>1023</v>
      </c>
      <c r="E521" t="s">
        <v>689</v>
      </c>
      <c r="F521">
        <v>148</v>
      </c>
      <c r="G521">
        <v>1001.7189864864999</v>
      </c>
      <c r="H521">
        <v>148254.41</v>
      </c>
      <c r="I521" t="s">
        <v>1292</v>
      </c>
      <c r="J521">
        <v>0.12074553229857</v>
      </c>
    </row>
    <row r="522" spans="1:10" x14ac:dyDescent="0.25">
      <c r="A522" t="s">
        <v>127</v>
      </c>
      <c r="B522" t="s">
        <v>1022</v>
      </c>
      <c r="C522" t="s">
        <v>100</v>
      </c>
      <c r="D522" t="s">
        <v>1023</v>
      </c>
      <c r="E522" t="s">
        <v>689</v>
      </c>
      <c r="F522">
        <v>1313</v>
      </c>
      <c r="G522">
        <v>1001.7190022848</v>
      </c>
      <c r="H522">
        <v>1315257.05</v>
      </c>
      <c r="I522" t="s">
        <v>1292</v>
      </c>
      <c r="J522">
        <v>0.26162603732679002</v>
      </c>
    </row>
    <row r="523" spans="1:10" x14ac:dyDescent="0.25">
      <c r="A523" t="s">
        <v>127</v>
      </c>
      <c r="B523" t="s">
        <v>1022</v>
      </c>
      <c r="C523" t="s">
        <v>108</v>
      </c>
      <c r="D523" t="s">
        <v>1023</v>
      </c>
      <c r="E523" t="s">
        <v>689</v>
      </c>
      <c r="F523">
        <v>374</v>
      </c>
      <c r="G523">
        <v>1001.7190106952</v>
      </c>
      <c r="H523">
        <v>374642.91</v>
      </c>
      <c r="I523" t="s">
        <v>1292</v>
      </c>
      <c r="J523">
        <v>0.1353332003188</v>
      </c>
    </row>
    <row r="524" spans="1:10" x14ac:dyDescent="0.25">
      <c r="A524" t="s">
        <v>127</v>
      </c>
      <c r="B524" t="s">
        <v>236</v>
      </c>
      <c r="C524" t="s">
        <v>100</v>
      </c>
      <c r="D524" t="s">
        <v>1004</v>
      </c>
      <c r="E524" t="s">
        <v>689</v>
      </c>
      <c r="F524">
        <v>3057</v>
      </c>
      <c r="G524">
        <v>808.74872751063003</v>
      </c>
      <c r="H524">
        <v>2472344.86</v>
      </c>
      <c r="I524" t="s">
        <v>1292</v>
      </c>
      <c r="J524">
        <v>0.49178963809930998</v>
      </c>
    </row>
    <row r="525" spans="1:10" x14ac:dyDescent="0.25">
      <c r="A525" t="s">
        <v>127</v>
      </c>
      <c r="B525" t="s">
        <v>236</v>
      </c>
      <c r="C525" t="s">
        <v>108</v>
      </c>
      <c r="D525" t="s">
        <v>1004</v>
      </c>
      <c r="E525" t="s">
        <v>689</v>
      </c>
      <c r="F525">
        <v>1590</v>
      </c>
      <c r="G525">
        <v>808.74872955975002</v>
      </c>
      <c r="H525">
        <v>1285910.48</v>
      </c>
      <c r="I525" t="s">
        <v>1292</v>
      </c>
      <c r="J525">
        <v>0.46451267576874999</v>
      </c>
    </row>
    <row r="526" spans="1:10" x14ac:dyDescent="0.25">
      <c r="A526" t="s">
        <v>127</v>
      </c>
      <c r="B526" t="s">
        <v>236</v>
      </c>
      <c r="C526" t="s">
        <v>350</v>
      </c>
      <c r="D526" t="s">
        <v>1004</v>
      </c>
      <c r="E526" t="s">
        <v>689</v>
      </c>
      <c r="F526">
        <v>721</v>
      </c>
      <c r="G526">
        <v>808.74872399444996</v>
      </c>
      <c r="H526">
        <v>583107.82999999996</v>
      </c>
      <c r="I526" t="s">
        <v>1292</v>
      </c>
      <c r="J526">
        <v>0.23278606883562999</v>
      </c>
    </row>
    <row r="527" spans="1:10" x14ac:dyDescent="0.25">
      <c r="A527" t="s">
        <v>127</v>
      </c>
      <c r="B527" t="s">
        <v>865</v>
      </c>
      <c r="C527" t="s">
        <v>245</v>
      </c>
      <c r="D527" t="s">
        <v>857</v>
      </c>
      <c r="E527" t="s">
        <v>686</v>
      </c>
      <c r="F527">
        <v>230</v>
      </c>
      <c r="G527">
        <v>1019.4118695652</v>
      </c>
      <c r="H527">
        <v>234464.73</v>
      </c>
      <c r="I527" t="s">
        <v>1292</v>
      </c>
      <c r="J527">
        <v>1.9113996467619001</v>
      </c>
    </row>
    <row r="528" spans="1:10" x14ac:dyDescent="0.25">
      <c r="A528" t="s">
        <v>127</v>
      </c>
      <c r="B528" t="s">
        <v>865</v>
      </c>
      <c r="C528" t="s">
        <v>920</v>
      </c>
      <c r="D528" t="s">
        <v>857</v>
      </c>
      <c r="E528" t="s">
        <v>686</v>
      </c>
      <c r="F528">
        <v>2419</v>
      </c>
      <c r="G528">
        <v>1019.4118892104</v>
      </c>
      <c r="H528">
        <v>2465957.36</v>
      </c>
      <c r="I528" t="s">
        <v>1292</v>
      </c>
      <c r="J528">
        <v>2.0083944488314001</v>
      </c>
    </row>
    <row r="529" spans="1:10" x14ac:dyDescent="0.25">
      <c r="A529" t="s">
        <v>127</v>
      </c>
      <c r="B529" t="s">
        <v>865</v>
      </c>
      <c r="C529" t="s">
        <v>998</v>
      </c>
      <c r="D529" t="s">
        <v>857</v>
      </c>
      <c r="E529" t="s">
        <v>686</v>
      </c>
      <c r="F529">
        <v>476</v>
      </c>
      <c r="G529">
        <v>1019.411880597</v>
      </c>
      <c r="H529">
        <v>485240.05516418</v>
      </c>
      <c r="I529" t="s">
        <v>1292</v>
      </c>
      <c r="J529">
        <v>1.0179793317487</v>
      </c>
    </row>
    <row r="530" spans="1:10" x14ac:dyDescent="0.25">
      <c r="A530" t="s">
        <v>127</v>
      </c>
      <c r="B530" t="s">
        <v>865</v>
      </c>
      <c r="C530" t="s">
        <v>998</v>
      </c>
      <c r="D530" t="s">
        <v>857</v>
      </c>
      <c r="E530" t="s">
        <v>688</v>
      </c>
      <c r="F530">
        <v>194</v>
      </c>
      <c r="G530">
        <v>1019.411880597</v>
      </c>
      <c r="H530">
        <v>197765.90483581999</v>
      </c>
      <c r="I530" t="s">
        <v>1292</v>
      </c>
      <c r="J530">
        <v>0.41489073604886001</v>
      </c>
    </row>
    <row r="531" spans="1:10" x14ac:dyDescent="0.25">
      <c r="A531" t="s">
        <v>127</v>
      </c>
      <c r="B531" t="s">
        <v>865</v>
      </c>
      <c r="C531" t="s">
        <v>999</v>
      </c>
      <c r="D531" t="s">
        <v>857</v>
      </c>
      <c r="E531" t="s">
        <v>686</v>
      </c>
      <c r="F531">
        <v>239</v>
      </c>
      <c r="G531">
        <v>1019.4118783069</v>
      </c>
      <c r="H531">
        <v>243639.43891534</v>
      </c>
      <c r="I531" t="s">
        <v>1292</v>
      </c>
      <c r="J531">
        <v>0.76690418910012004</v>
      </c>
    </row>
    <row r="532" spans="1:10" x14ac:dyDescent="0.25">
      <c r="A532" t="s">
        <v>127</v>
      </c>
      <c r="B532" t="s">
        <v>865</v>
      </c>
      <c r="C532" t="s">
        <v>999</v>
      </c>
      <c r="D532" t="s">
        <v>857</v>
      </c>
      <c r="E532" t="s">
        <v>688</v>
      </c>
      <c r="F532">
        <v>139</v>
      </c>
      <c r="G532">
        <v>1019.4118783069</v>
      </c>
      <c r="H532">
        <v>141698.25108466001</v>
      </c>
      <c r="I532" t="s">
        <v>1292</v>
      </c>
      <c r="J532">
        <v>0.44602377525070003</v>
      </c>
    </row>
    <row r="533" spans="1:10" x14ac:dyDescent="0.25">
      <c r="A533" t="s">
        <v>127</v>
      </c>
      <c r="B533" t="s">
        <v>203</v>
      </c>
      <c r="C533" t="s">
        <v>245</v>
      </c>
      <c r="D533" t="s">
        <v>204</v>
      </c>
      <c r="E533" t="s">
        <v>686</v>
      </c>
      <c r="F533">
        <v>215</v>
      </c>
      <c r="G533">
        <v>1117.6653953488001</v>
      </c>
      <c r="H533">
        <v>240298.06</v>
      </c>
      <c r="I533" t="s">
        <v>1292</v>
      </c>
      <c r="J533">
        <v>1.9589540269087999</v>
      </c>
    </row>
    <row r="534" spans="1:10" x14ac:dyDescent="0.25">
      <c r="A534" t="s">
        <v>127</v>
      </c>
      <c r="B534" t="s">
        <v>203</v>
      </c>
      <c r="C534" t="s">
        <v>920</v>
      </c>
      <c r="D534" t="s">
        <v>204</v>
      </c>
      <c r="E534" t="s">
        <v>686</v>
      </c>
      <c r="F534">
        <v>692</v>
      </c>
      <c r="G534">
        <v>1117.6654046243</v>
      </c>
      <c r="H534">
        <v>773424.46</v>
      </c>
      <c r="I534" t="s">
        <v>1292</v>
      </c>
      <c r="J534">
        <v>0.62991413284389997</v>
      </c>
    </row>
    <row r="535" spans="1:10" x14ac:dyDescent="0.25">
      <c r="A535" t="s">
        <v>127</v>
      </c>
      <c r="B535" t="s">
        <v>203</v>
      </c>
      <c r="C535" t="s">
        <v>920</v>
      </c>
      <c r="D535" t="s">
        <v>205</v>
      </c>
      <c r="E535" t="s">
        <v>686</v>
      </c>
      <c r="F535">
        <v>596</v>
      </c>
      <c r="G535">
        <v>1007.3705033557</v>
      </c>
      <c r="H535">
        <v>600392.81999999995</v>
      </c>
      <c r="I535" t="s">
        <v>1292</v>
      </c>
      <c r="J535">
        <v>0.48898883101784002</v>
      </c>
    </row>
    <row r="536" spans="1:10" x14ac:dyDescent="0.25">
      <c r="A536" t="s">
        <v>127</v>
      </c>
      <c r="B536" t="s">
        <v>203</v>
      </c>
      <c r="C536" t="s">
        <v>998</v>
      </c>
      <c r="D536" t="s">
        <v>204</v>
      </c>
      <c r="E536" t="s">
        <v>688</v>
      </c>
      <c r="F536">
        <v>235</v>
      </c>
      <c r="G536">
        <v>1117.6654042553</v>
      </c>
      <c r="H536">
        <v>262651.37</v>
      </c>
      <c r="I536" t="s">
        <v>1292</v>
      </c>
      <c r="J536">
        <v>0.55101318052779003</v>
      </c>
    </row>
    <row r="537" spans="1:10" x14ac:dyDescent="0.25">
      <c r="A537" t="s">
        <v>127</v>
      </c>
      <c r="B537" t="s">
        <v>203</v>
      </c>
      <c r="C537" t="s">
        <v>100</v>
      </c>
      <c r="D537" t="s">
        <v>205</v>
      </c>
      <c r="E537" t="s">
        <v>689</v>
      </c>
      <c r="F537">
        <v>2309</v>
      </c>
      <c r="G537">
        <v>1007.3705067129</v>
      </c>
      <c r="H537">
        <v>2326018.5</v>
      </c>
      <c r="I537" t="s">
        <v>1292</v>
      </c>
      <c r="J537">
        <v>0.46268294315837999</v>
      </c>
    </row>
    <row r="538" spans="1:10" x14ac:dyDescent="0.25">
      <c r="A538" t="s">
        <v>127</v>
      </c>
      <c r="B538" t="s">
        <v>203</v>
      </c>
      <c r="C538" t="s">
        <v>100</v>
      </c>
      <c r="D538" t="s">
        <v>206</v>
      </c>
      <c r="E538" t="s">
        <v>689</v>
      </c>
      <c r="F538">
        <v>1457</v>
      </c>
      <c r="G538">
        <v>1011.0710490046</v>
      </c>
      <c r="H538">
        <v>1320458.79</v>
      </c>
      <c r="I538" t="s">
        <v>1292</v>
      </c>
      <c r="J538">
        <v>0.26266074808800999</v>
      </c>
    </row>
    <row r="539" spans="1:10" x14ac:dyDescent="0.25">
      <c r="A539" t="s">
        <v>127</v>
      </c>
      <c r="B539" t="s">
        <v>203</v>
      </c>
      <c r="C539" t="s">
        <v>108</v>
      </c>
      <c r="D539" t="s">
        <v>206</v>
      </c>
      <c r="E539" t="s">
        <v>689</v>
      </c>
      <c r="F539">
        <v>1000</v>
      </c>
      <c r="G539">
        <v>1011.07105</v>
      </c>
      <c r="H539">
        <v>1011071.05</v>
      </c>
      <c r="I539" t="s">
        <v>1292</v>
      </c>
      <c r="J539">
        <v>0.36523173745953003</v>
      </c>
    </row>
    <row r="540" spans="1:10" x14ac:dyDescent="0.25">
      <c r="A540" t="s">
        <v>127</v>
      </c>
      <c r="B540" t="s">
        <v>203</v>
      </c>
      <c r="C540" t="s">
        <v>108</v>
      </c>
      <c r="D540" t="s">
        <v>205</v>
      </c>
      <c r="E540" t="s">
        <v>689</v>
      </c>
      <c r="F540">
        <v>991</v>
      </c>
      <c r="G540">
        <v>1007.3705045409</v>
      </c>
      <c r="H540">
        <v>998304.17</v>
      </c>
      <c r="I540" t="s">
        <v>1292</v>
      </c>
      <c r="J540">
        <v>0.36061992529822001</v>
      </c>
    </row>
    <row r="541" spans="1:10" x14ac:dyDescent="0.25">
      <c r="A541" t="s">
        <v>127</v>
      </c>
      <c r="B541" t="s">
        <v>203</v>
      </c>
      <c r="C541" t="s">
        <v>1064</v>
      </c>
      <c r="D541" t="s">
        <v>205</v>
      </c>
      <c r="E541" t="s">
        <v>689</v>
      </c>
      <c r="F541">
        <v>285</v>
      </c>
      <c r="G541">
        <v>1007.3704912281</v>
      </c>
      <c r="H541">
        <v>287100.59000000003</v>
      </c>
      <c r="I541" t="s">
        <v>1292</v>
      </c>
      <c r="J541">
        <v>0.68191542587604004</v>
      </c>
    </row>
    <row r="542" spans="1:10" x14ac:dyDescent="0.25">
      <c r="A542" t="s">
        <v>127</v>
      </c>
      <c r="B542" t="s">
        <v>203</v>
      </c>
      <c r="C542" t="s">
        <v>1064</v>
      </c>
      <c r="D542" t="s">
        <v>206</v>
      </c>
      <c r="E542" t="s">
        <v>689</v>
      </c>
      <c r="F542">
        <v>32</v>
      </c>
      <c r="G542">
        <v>1011.0709375</v>
      </c>
      <c r="H542">
        <v>32354.27</v>
      </c>
      <c r="I542" t="s">
        <v>1292</v>
      </c>
      <c r="J542">
        <v>7.6847197722437005E-2</v>
      </c>
    </row>
    <row r="543" spans="1:10" x14ac:dyDescent="0.25">
      <c r="A543" t="s">
        <v>127</v>
      </c>
      <c r="B543" t="s">
        <v>203</v>
      </c>
      <c r="C543" t="s">
        <v>999</v>
      </c>
      <c r="D543" t="s">
        <v>205</v>
      </c>
      <c r="E543" t="s">
        <v>688</v>
      </c>
      <c r="F543">
        <v>185</v>
      </c>
      <c r="G543">
        <v>1007.3704864865</v>
      </c>
      <c r="H543">
        <v>186363.54</v>
      </c>
      <c r="I543" t="s">
        <v>1292</v>
      </c>
      <c r="J543">
        <v>0.5866167651584</v>
      </c>
    </row>
    <row r="544" spans="1:10" x14ac:dyDescent="0.25">
      <c r="A544" t="s">
        <v>127</v>
      </c>
      <c r="B544" t="s">
        <v>347</v>
      </c>
      <c r="C544" t="s">
        <v>453</v>
      </c>
      <c r="D544" t="s">
        <v>891</v>
      </c>
      <c r="E544" t="s">
        <v>689</v>
      </c>
      <c r="F544">
        <v>46</v>
      </c>
      <c r="G544">
        <v>1078.3545652174</v>
      </c>
      <c r="H544">
        <v>49604.31</v>
      </c>
      <c r="I544" t="s">
        <v>1292</v>
      </c>
      <c r="J544">
        <v>1.1724157170217</v>
      </c>
    </row>
    <row r="545" spans="1:10" x14ac:dyDescent="0.25">
      <c r="A545" t="s">
        <v>127</v>
      </c>
      <c r="B545" t="s">
        <v>347</v>
      </c>
      <c r="C545" t="s">
        <v>100</v>
      </c>
      <c r="D545" t="s">
        <v>891</v>
      </c>
      <c r="E545" t="s">
        <v>689</v>
      </c>
      <c r="F545">
        <v>1792</v>
      </c>
      <c r="G545">
        <v>1075.7695368304001</v>
      </c>
      <c r="H545">
        <v>1927779.01</v>
      </c>
      <c r="I545" t="s">
        <v>1292</v>
      </c>
      <c r="J545">
        <v>0.38346662595579001</v>
      </c>
    </row>
    <row r="546" spans="1:10" x14ac:dyDescent="0.25">
      <c r="A546" t="s">
        <v>127</v>
      </c>
      <c r="B546" t="s">
        <v>347</v>
      </c>
      <c r="C546" t="s">
        <v>108</v>
      </c>
      <c r="D546" t="s">
        <v>891</v>
      </c>
      <c r="E546" t="s">
        <v>689</v>
      </c>
      <c r="F546">
        <v>1776</v>
      </c>
      <c r="G546">
        <v>1075.7695382883001</v>
      </c>
      <c r="H546">
        <v>1910566.7</v>
      </c>
      <c r="I546" t="s">
        <v>1292</v>
      </c>
      <c r="J546">
        <v>0.69015881265052004</v>
      </c>
    </row>
    <row r="547" spans="1:10" x14ac:dyDescent="0.25">
      <c r="A547" t="s">
        <v>127</v>
      </c>
      <c r="B547" t="s">
        <v>347</v>
      </c>
      <c r="C547" t="s">
        <v>350</v>
      </c>
      <c r="D547" t="s">
        <v>891</v>
      </c>
      <c r="E547" t="s">
        <v>689</v>
      </c>
      <c r="F547">
        <v>3078</v>
      </c>
      <c r="G547">
        <v>1075.7695386615001</v>
      </c>
      <c r="H547">
        <v>3311218.64</v>
      </c>
      <c r="I547" t="s">
        <v>1292</v>
      </c>
      <c r="J547">
        <v>1.3218919908190001</v>
      </c>
    </row>
    <row r="548" spans="1:10" x14ac:dyDescent="0.25">
      <c r="A548" t="s">
        <v>127</v>
      </c>
      <c r="B548" t="s">
        <v>347</v>
      </c>
      <c r="C548" t="s">
        <v>1064</v>
      </c>
      <c r="D548" t="s">
        <v>891</v>
      </c>
      <c r="E548" t="s">
        <v>689</v>
      </c>
      <c r="F548">
        <v>177</v>
      </c>
      <c r="G548">
        <v>1075.7695480226</v>
      </c>
      <c r="H548">
        <v>190411.21</v>
      </c>
      <c r="I548" t="s">
        <v>1292</v>
      </c>
      <c r="J548">
        <v>0.45226079597649999</v>
      </c>
    </row>
    <row r="549" spans="1:10" x14ac:dyDescent="0.25">
      <c r="A549" t="s">
        <v>127</v>
      </c>
      <c r="B549" t="s">
        <v>48</v>
      </c>
      <c r="C549" t="s">
        <v>920</v>
      </c>
      <c r="D549" t="s">
        <v>1219</v>
      </c>
      <c r="E549" t="s">
        <v>686</v>
      </c>
      <c r="F549">
        <v>2250</v>
      </c>
      <c r="G549">
        <v>976.22348</v>
      </c>
      <c r="H549">
        <v>2196502.83</v>
      </c>
      <c r="I549" t="s">
        <v>1292</v>
      </c>
      <c r="J549">
        <v>1.7889377011022001</v>
      </c>
    </row>
    <row r="550" spans="1:10" x14ac:dyDescent="0.25">
      <c r="A550" t="s">
        <v>127</v>
      </c>
      <c r="B550" t="s">
        <v>48</v>
      </c>
      <c r="C550" t="s">
        <v>998</v>
      </c>
      <c r="D550" t="s">
        <v>1219</v>
      </c>
      <c r="E550" t="s">
        <v>686</v>
      </c>
      <c r="F550">
        <v>620</v>
      </c>
      <c r="G550">
        <v>976.22348387096997</v>
      </c>
      <c r="H550">
        <v>605258.56000000006</v>
      </c>
      <c r="I550" t="s">
        <v>1292</v>
      </c>
      <c r="J550">
        <v>1.2697647234327001</v>
      </c>
    </row>
    <row r="551" spans="1:10" x14ac:dyDescent="0.25">
      <c r="A551" t="s">
        <v>127</v>
      </c>
      <c r="B551" t="s">
        <v>48</v>
      </c>
      <c r="C551" t="s">
        <v>101</v>
      </c>
      <c r="D551" t="s">
        <v>290</v>
      </c>
      <c r="E551" t="s">
        <v>694</v>
      </c>
      <c r="F551">
        <v>13693</v>
      </c>
      <c r="G551">
        <v>31.424086079792001</v>
      </c>
      <c r="H551">
        <v>289855.77</v>
      </c>
      <c r="I551" t="s">
        <v>1292</v>
      </c>
      <c r="J551">
        <v>0.98751255693381002</v>
      </c>
    </row>
    <row r="552" spans="1:10" x14ac:dyDescent="0.25">
      <c r="A552" t="s">
        <v>127</v>
      </c>
      <c r="B552" t="s">
        <v>48</v>
      </c>
      <c r="C552" t="s">
        <v>350</v>
      </c>
      <c r="D552" t="s">
        <v>290</v>
      </c>
      <c r="E552" t="s">
        <v>694</v>
      </c>
      <c r="F552">
        <v>56402</v>
      </c>
      <c r="G552">
        <v>31.424085952315998</v>
      </c>
      <c r="H552">
        <v>927890.41</v>
      </c>
      <c r="I552" t="s">
        <v>1292</v>
      </c>
      <c r="J552">
        <v>0.37042884650371999</v>
      </c>
    </row>
    <row r="553" spans="1:10" x14ac:dyDescent="0.25">
      <c r="A553" t="s">
        <v>127</v>
      </c>
      <c r="B553" t="s">
        <v>48</v>
      </c>
      <c r="C553" t="s">
        <v>999</v>
      </c>
      <c r="D553" t="s">
        <v>1219</v>
      </c>
      <c r="E553" t="s">
        <v>686</v>
      </c>
      <c r="F553">
        <v>334</v>
      </c>
      <c r="G553">
        <v>976.22347305388996</v>
      </c>
      <c r="H553">
        <v>326058.64</v>
      </c>
      <c r="I553" t="s">
        <v>1292</v>
      </c>
      <c r="J553">
        <v>1.0263352190495001</v>
      </c>
    </row>
    <row r="554" spans="1:10" x14ac:dyDescent="0.25">
      <c r="A554" t="s">
        <v>127</v>
      </c>
      <c r="B554" t="s">
        <v>388</v>
      </c>
      <c r="C554" t="s">
        <v>453</v>
      </c>
      <c r="D554" t="s">
        <v>1241</v>
      </c>
      <c r="E554" t="s">
        <v>688</v>
      </c>
      <c r="F554">
        <v>18</v>
      </c>
      <c r="G554">
        <v>410.89222222222003</v>
      </c>
      <c r="H554">
        <v>7396.06</v>
      </c>
      <c r="I554" t="s">
        <v>1292</v>
      </c>
      <c r="J554">
        <v>0.17480853958125001</v>
      </c>
    </row>
    <row r="555" spans="1:10" x14ac:dyDescent="0.25">
      <c r="A555" t="s">
        <v>127</v>
      </c>
      <c r="B555" t="s">
        <v>388</v>
      </c>
      <c r="C555" t="s">
        <v>453</v>
      </c>
      <c r="D555" t="s">
        <v>1242</v>
      </c>
      <c r="E555" t="s">
        <v>688</v>
      </c>
      <c r="F555">
        <v>26</v>
      </c>
      <c r="G555">
        <v>51.790769230769001</v>
      </c>
      <c r="H555">
        <v>1346.56</v>
      </c>
      <c r="I555" t="s">
        <v>1292</v>
      </c>
      <c r="J555">
        <v>3.182643016127E-2</v>
      </c>
    </row>
    <row r="556" spans="1:10" x14ac:dyDescent="0.25">
      <c r="A556" t="s">
        <v>127</v>
      </c>
      <c r="B556" t="s">
        <v>388</v>
      </c>
      <c r="C556" t="s">
        <v>354</v>
      </c>
      <c r="D556" t="s">
        <v>1241</v>
      </c>
      <c r="E556" t="s">
        <v>688</v>
      </c>
      <c r="F556">
        <v>51</v>
      </c>
      <c r="G556">
        <v>410.89235294117998</v>
      </c>
      <c r="H556">
        <v>20955.509999999998</v>
      </c>
      <c r="I556" t="s">
        <v>1292</v>
      </c>
      <c r="J556">
        <v>3.6699922414522002</v>
      </c>
    </row>
    <row r="557" spans="1:10" x14ac:dyDescent="0.25">
      <c r="A557" t="s">
        <v>127</v>
      </c>
      <c r="B557" t="s">
        <v>388</v>
      </c>
      <c r="C557" t="s">
        <v>354</v>
      </c>
      <c r="D557" t="s">
        <v>1242</v>
      </c>
      <c r="E557" t="s">
        <v>688</v>
      </c>
      <c r="F557">
        <v>75</v>
      </c>
      <c r="G557">
        <v>51.790933333333001</v>
      </c>
      <c r="H557">
        <v>3884.32</v>
      </c>
      <c r="I557" t="s">
        <v>1292</v>
      </c>
      <c r="J557">
        <v>0.68027092937931999</v>
      </c>
    </row>
    <row r="558" spans="1:10" x14ac:dyDescent="0.25">
      <c r="A558" t="s">
        <v>127</v>
      </c>
      <c r="B558" t="s">
        <v>388</v>
      </c>
      <c r="C558" t="s">
        <v>920</v>
      </c>
      <c r="D558" t="s">
        <v>1241</v>
      </c>
      <c r="E558" t="s">
        <v>688</v>
      </c>
      <c r="F558">
        <v>105</v>
      </c>
      <c r="G558">
        <v>410.93895238095001</v>
      </c>
      <c r="H558">
        <v>43148.59</v>
      </c>
      <c r="I558" t="s">
        <v>1292</v>
      </c>
      <c r="J558">
        <v>3.5142289983029998E-2</v>
      </c>
    </row>
    <row r="559" spans="1:10" x14ac:dyDescent="0.25">
      <c r="A559" t="s">
        <v>127</v>
      </c>
      <c r="B559" t="s">
        <v>388</v>
      </c>
      <c r="C559" t="s">
        <v>920</v>
      </c>
      <c r="D559" t="s">
        <v>1242</v>
      </c>
      <c r="E559" t="s">
        <v>688</v>
      </c>
      <c r="F559">
        <v>155</v>
      </c>
      <c r="G559">
        <v>51.790838709676997</v>
      </c>
      <c r="H559">
        <v>8027.58</v>
      </c>
      <c r="I559" t="s">
        <v>1292</v>
      </c>
      <c r="J559">
        <v>6.53804780694E-3</v>
      </c>
    </row>
    <row r="560" spans="1:10" x14ac:dyDescent="0.25">
      <c r="A560" t="s">
        <v>127</v>
      </c>
      <c r="B560" t="s">
        <v>388</v>
      </c>
      <c r="C560" t="s">
        <v>998</v>
      </c>
      <c r="D560" t="s">
        <v>1241</v>
      </c>
      <c r="E560" t="s">
        <v>688</v>
      </c>
      <c r="F560">
        <v>44</v>
      </c>
      <c r="G560">
        <v>410.93886363636</v>
      </c>
      <c r="H560">
        <v>18081.310000000001</v>
      </c>
      <c r="I560" t="s">
        <v>1292</v>
      </c>
      <c r="J560">
        <v>3.7932564871860003E-2</v>
      </c>
    </row>
    <row r="561" spans="1:10" x14ac:dyDescent="0.25">
      <c r="A561" t="s">
        <v>127</v>
      </c>
      <c r="B561" t="s">
        <v>388</v>
      </c>
      <c r="C561" t="s">
        <v>998</v>
      </c>
      <c r="D561" t="s">
        <v>1242</v>
      </c>
      <c r="E561" t="s">
        <v>688</v>
      </c>
      <c r="F561">
        <v>66</v>
      </c>
      <c r="G561">
        <v>51.790909090908997</v>
      </c>
      <c r="H561">
        <v>3418.2</v>
      </c>
      <c r="I561" t="s">
        <v>1292</v>
      </c>
      <c r="J561">
        <v>7.1710010638099996E-3</v>
      </c>
    </row>
    <row r="562" spans="1:10" x14ac:dyDescent="0.25">
      <c r="A562" t="s">
        <v>127</v>
      </c>
      <c r="B562" t="s">
        <v>388</v>
      </c>
      <c r="C562" t="s">
        <v>100</v>
      </c>
      <c r="D562" t="s">
        <v>1241</v>
      </c>
      <c r="E562" t="s">
        <v>688</v>
      </c>
      <c r="F562">
        <v>488</v>
      </c>
      <c r="G562">
        <v>410.93891393442999</v>
      </c>
      <c r="H562">
        <v>200538.19</v>
      </c>
      <c r="I562" t="s">
        <v>1292</v>
      </c>
      <c r="J562">
        <v>3.9890310401600002E-2</v>
      </c>
    </row>
    <row r="563" spans="1:10" x14ac:dyDescent="0.25">
      <c r="A563" t="s">
        <v>127</v>
      </c>
      <c r="B563" t="s">
        <v>388</v>
      </c>
      <c r="C563" t="s">
        <v>100</v>
      </c>
      <c r="D563" t="s">
        <v>1242</v>
      </c>
      <c r="E563" t="s">
        <v>688</v>
      </c>
      <c r="F563">
        <v>722</v>
      </c>
      <c r="G563">
        <v>51.790872576177001</v>
      </c>
      <c r="H563">
        <v>37393.01</v>
      </c>
      <c r="I563" t="s">
        <v>1292</v>
      </c>
      <c r="J563">
        <v>7.4380783817299999E-3</v>
      </c>
    </row>
    <row r="564" spans="1:10" x14ac:dyDescent="0.25">
      <c r="A564" t="s">
        <v>127</v>
      </c>
      <c r="B564" t="s">
        <v>388</v>
      </c>
      <c r="C564" t="s">
        <v>108</v>
      </c>
      <c r="D564" t="s">
        <v>1241</v>
      </c>
      <c r="E564" t="s">
        <v>688</v>
      </c>
      <c r="F564">
        <v>687</v>
      </c>
      <c r="G564">
        <v>410.93890829693999</v>
      </c>
      <c r="H564">
        <v>282315.03000000003</v>
      </c>
      <c r="I564" t="s">
        <v>1292</v>
      </c>
      <c r="J564">
        <v>0.10198136809262</v>
      </c>
    </row>
    <row r="565" spans="1:10" x14ac:dyDescent="0.25">
      <c r="A565" t="s">
        <v>127</v>
      </c>
      <c r="B565" t="s">
        <v>388</v>
      </c>
      <c r="C565" t="s">
        <v>108</v>
      </c>
      <c r="D565" t="s">
        <v>1242</v>
      </c>
      <c r="E565" t="s">
        <v>688</v>
      </c>
      <c r="F565">
        <v>1015</v>
      </c>
      <c r="G565">
        <v>51.790866995073998</v>
      </c>
      <c r="H565">
        <v>52567.73</v>
      </c>
      <c r="I565" t="s">
        <v>1292</v>
      </c>
      <c r="J565">
        <v>1.8989173275409998E-2</v>
      </c>
    </row>
    <row r="566" spans="1:10" x14ac:dyDescent="0.25">
      <c r="A566" t="s">
        <v>127</v>
      </c>
      <c r="B566" t="s">
        <v>388</v>
      </c>
      <c r="C566" t="s">
        <v>355</v>
      </c>
      <c r="D566" t="s">
        <v>1241</v>
      </c>
      <c r="E566" t="s">
        <v>688</v>
      </c>
      <c r="F566">
        <v>33</v>
      </c>
      <c r="G566">
        <v>410.89242424242002</v>
      </c>
      <c r="H566">
        <v>13559.45</v>
      </c>
      <c r="I566" t="s">
        <v>1292</v>
      </c>
      <c r="J566">
        <v>2.2239048337432998</v>
      </c>
    </row>
    <row r="567" spans="1:10" x14ac:dyDescent="0.25">
      <c r="A567" t="s">
        <v>127</v>
      </c>
      <c r="B567" t="s">
        <v>388</v>
      </c>
      <c r="C567" t="s">
        <v>355</v>
      </c>
      <c r="D567" t="s">
        <v>1242</v>
      </c>
      <c r="E567" t="s">
        <v>688</v>
      </c>
      <c r="F567">
        <v>48</v>
      </c>
      <c r="G567">
        <v>51.790833333332998</v>
      </c>
      <c r="H567">
        <v>2485.96</v>
      </c>
      <c r="I567" t="s">
        <v>1292</v>
      </c>
      <c r="J567">
        <v>0.40772586354849</v>
      </c>
    </row>
    <row r="568" spans="1:10" x14ac:dyDescent="0.25">
      <c r="A568" t="s">
        <v>127</v>
      </c>
      <c r="B568" t="s">
        <v>388</v>
      </c>
      <c r="C568" t="s">
        <v>999</v>
      </c>
      <c r="D568" t="s">
        <v>1241</v>
      </c>
      <c r="E568" t="s">
        <v>688</v>
      </c>
      <c r="F568">
        <v>30</v>
      </c>
      <c r="G568">
        <v>410.93900000000002</v>
      </c>
      <c r="H568">
        <v>12328.17</v>
      </c>
      <c r="I568" t="s">
        <v>1292</v>
      </c>
      <c r="J568">
        <v>3.8805397266669997E-2</v>
      </c>
    </row>
    <row r="569" spans="1:10" x14ac:dyDescent="0.25">
      <c r="A569" t="s">
        <v>127</v>
      </c>
      <c r="B569" t="s">
        <v>388</v>
      </c>
      <c r="C569" t="s">
        <v>999</v>
      </c>
      <c r="D569" t="s">
        <v>1242</v>
      </c>
      <c r="E569" t="s">
        <v>688</v>
      </c>
      <c r="F569">
        <v>45</v>
      </c>
      <c r="G569">
        <v>51.790888888889</v>
      </c>
      <c r="H569">
        <v>2330.59</v>
      </c>
      <c r="I569" t="s">
        <v>1292</v>
      </c>
      <c r="J569">
        <v>7.3360012731599998E-3</v>
      </c>
    </row>
    <row r="570" spans="1:10" x14ac:dyDescent="0.25">
      <c r="A570" t="s">
        <v>127</v>
      </c>
      <c r="B570" t="s">
        <v>1299</v>
      </c>
      <c r="C570" t="s">
        <v>1294</v>
      </c>
      <c r="D570" t="s">
        <v>1300</v>
      </c>
      <c r="E570" t="s">
        <v>688</v>
      </c>
      <c r="F570">
        <v>92</v>
      </c>
      <c r="G570">
        <v>1058.0964130435</v>
      </c>
      <c r="H570">
        <v>97344.87</v>
      </c>
      <c r="I570" t="s">
        <v>1292</v>
      </c>
      <c r="J570">
        <v>0.13299512407924</v>
      </c>
    </row>
    <row r="571" spans="1:10" x14ac:dyDescent="0.25">
      <c r="A571" t="s">
        <v>127</v>
      </c>
      <c r="B571" t="s">
        <v>1407</v>
      </c>
      <c r="C571" t="s">
        <v>1294</v>
      </c>
      <c r="D571" t="s">
        <v>1375</v>
      </c>
      <c r="E571" t="s">
        <v>688</v>
      </c>
      <c r="F571">
        <v>1752</v>
      </c>
      <c r="G571">
        <v>1021.3446803653</v>
      </c>
      <c r="H571">
        <v>1789395.88</v>
      </c>
      <c r="I571" t="s">
        <v>1292</v>
      </c>
      <c r="J571">
        <v>2.4447197586013001</v>
      </c>
    </row>
    <row r="572" spans="1:10" x14ac:dyDescent="0.25">
      <c r="A572" t="s">
        <v>127</v>
      </c>
      <c r="B572" t="s">
        <v>384</v>
      </c>
      <c r="C572" t="s">
        <v>245</v>
      </c>
      <c r="D572" t="s">
        <v>385</v>
      </c>
      <c r="E572" t="s">
        <v>686</v>
      </c>
      <c r="F572">
        <v>370</v>
      </c>
      <c r="G572">
        <v>1198.9840540540999</v>
      </c>
      <c r="H572">
        <v>443624.1</v>
      </c>
      <c r="I572" t="s">
        <v>1292</v>
      </c>
      <c r="J572">
        <v>3.6165053397800002</v>
      </c>
    </row>
    <row r="573" spans="1:10" x14ac:dyDescent="0.25">
      <c r="A573" t="s">
        <v>127</v>
      </c>
      <c r="B573" t="s">
        <v>384</v>
      </c>
      <c r="C573" t="s">
        <v>920</v>
      </c>
      <c r="D573" t="s">
        <v>385</v>
      </c>
      <c r="E573" t="s">
        <v>686</v>
      </c>
      <c r="F573">
        <v>1246</v>
      </c>
      <c r="G573">
        <v>1198.9840529695</v>
      </c>
      <c r="H573">
        <v>1493934.13</v>
      </c>
      <c r="I573" t="s">
        <v>1292</v>
      </c>
      <c r="J573">
        <v>1.2167319120278</v>
      </c>
    </row>
    <row r="574" spans="1:10" x14ac:dyDescent="0.25">
      <c r="A574" t="s">
        <v>127</v>
      </c>
      <c r="B574" t="s">
        <v>384</v>
      </c>
      <c r="C574" t="s">
        <v>998</v>
      </c>
      <c r="D574" t="s">
        <v>385</v>
      </c>
      <c r="E574" t="s">
        <v>686</v>
      </c>
      <c r="F574">
        <v>300</v>
      </c>
      <c r="G574">
        <v>1198.9840333333</v>
      </c>
      <c r="H574">
        <v>359695.21</v>
      </c>
      <c r="I574" t="s">
        <v>1292</v>
      </c>
      <c r="J574">
        <v>0.75460029651742999</v>
      </c>
    </row>
    <row r="575" spans="1:10" x14ac:dyDescent="0.25">
      <c r="A575" t="s">
        <v>127</v>
      </c>
      <c r="B575" t="s">
        <v>719</v>
      </c>
      <c r="C575" t="s">
        <v>453</v>
      </c>
      <c r="D575" t="s">
        <v>720</v>
      </c>
      <c r="E575" t="s">
        <v>689</v>
      </c>
      <c r="F575">
        <v>10</v>
      </c>
      <c r="G575">
        <v>865.68499999999995</v>
      </c>
      <c r="H575">
        <v>8656.85</v>
      </c>
      <c r="I575" t="s">
        <v>1292</v>
      </c>
      <c r="J575">
        <v>0.20460776492808</v>
      </c>
    </row>
    <row r="576" spans="1:10" x14ac:dyDescent="0.25">
      <c r="A576" t="s">
        <v>127</v>
      </c>
      <c r="B576" t="s">
        <v>719</v>
      </c>
      <c r="C576" t="s">
        <v>920</v>
      </c>
      <c r="D576" t="s">
        <v>720</v>
      </c>
      <c r="E576" t="s">
        <v>689</v>
      </c>
      <c r="F576">
        <v>250</v>
      </c>
      <c r="G576">
        <v>865.68532000000005</v>
      </c>
      <c r="H576">
        <v>216421.33</v>
      </c>
      <c r="I576" t="s">
        <v>1292</v>
      </c>
      <c r="J576">
        <v>0.17626395526187</v>
      </c>
    </row>
    <row r="577" spans="1:10" x14ac:dyDescent="0.25">
      <c r="A577" t="s">
        <v>127</v>
      </c>
      <c r="B577" t="s">
        <v>719</v>
      </c>
      <c r="C577" t="s">
        <v>100</v>
      </c>
      <c r="D577" t="s">
        <v>720</v>
      </c>
      <c r="E577" t="s">
        <v>689</v>
      </c>
      <c r="F577">
        <v>1220</v>
      </c>
      <c r="G577">
        <v>865.68532786884998</v>
      </c>
      <c r="H577">
        <v>1056136.1000000001</v>
      </c>
      <c r="I577" t="s">
        <v>1292</v>
      </c>
      <c r="J577">
        <v>0.21008266233643999</v>
      </c>
    </row>
    <row r="578" spans="1:10" x14ac:dyDescent="0.25">
      <c r="A578" t="s">
        <v>127</v>
      </c>
      <c r="B578" t="s">
        <v>719</v>
      </c>
      <c r="C578" t="s">
        <v>108</v>
      </c>
      <c r="D578" t="s">
        <v>720</v>
      </c>
      <c r="E578" t="s">
        <v>689</v>
      </c>
      <c r="F578">
        <v>1130</v>
      </c>
      <c r="G578">
        <v>865.68532743363005</v>
      </c>
      <c r="H578">
        <v>978224.42</v>
      </c>
      <c r="I578" t="s">
        <v>1292</v>
      </c>
      <c r="J578">
        <v>0.35336646672055</v>
      </c>
    </row>
    <row r="579" spans="1:10" x14ac:dyDescent="0.25">
      <c r="A579" t="s">
        <v>127</v>
      </c>
      <c r="B579" t="s">
        <v>719</v>
      </c>
      <c r="C579" t="s">
        <v>350</v>
      </c>
      <c r="D579" t="s">
        <v>720</v>
      </c>
      <c r="E579" t="s">
        <v>689</v>
      </c>
      <c r="F579">
        <v>1080</v>
      </c>
      <c r="G579">
        <v>865.68532407406997</v>
      </c>
      <c r="H579">
        <v>934940.15</v>
      </c>
      <c r="I579" t="s">
        <v>1292</v>
      </c>
      <c r="J579">
        <v>0.37324321663644999</v>
      </c>
    </row>
    <row r="580" spans="1:10" x14ac:dyDescent="0.25">
      <c r="A580" t="s">
        <v>127</v>
      </c>
      <c r="B580" t="s">
        <v>719</v>
      </c>
      <c r="C580" t="s">
        <v>1064</v>
      </c>
      <c r="D580" t="s">
        <v>720</v>
      </c>
      <c r="E580" t="s">
        <v>689</v>
      </c>
      <c r="F580">
        <v>80</v>
      </c>
      <c r="G580">
        <v>865.68537500000002</v>
      </c>
      <c r="H580">
        <v>69254.83</v>
      </c>
      <c r="I580" t="s">
        <v>1292</v>
      </c>
      <c r="J580">
        <v>0.16449265009669001</v>
      </c>
    </row>
    <row r="581" spans="1:10" x14ac:dyDescent="0.25">
      <c r="A581" t="s">
        <v>127</v>
      </c>
      <c r="B581" t="s">
        <v>1301</v>
      </c>
      <c r="C581" t="s">
        <v>998</v>
      </c>
      <c r="D581" t="s">
        <v>1302</v>
      </c>
      <c r="E581" t="s">
        <v>686</v>
      </c>
      <c r="F581">
        <v>1250</v>
      </c>
      <c r="G581">
        <v>1001.0475280000001</v>
      </c>
      <c r="H581">
        <v>1251309.4099999999</v>
      </c>
      <c r="I581" t="s">
        <v>1292</v>
      </c>
      <c r="J581">
        <v>2.6251071061553999</v>
      </c>
    </row>
    <row r="582" spans="1:10" x14ac:dyDescent="0.25">
      <c r="A582" t="s">
        <v>127</v>
      </c>
      <c r="B582" t="s">
        <v>1301</v>
      </c>
      <c r="C582" t="s">
        <v>1294</v>
      </c>
      <c r="D582" t="s">
        <v>1302</v>
      </c>
      <c r="E582" t="s">
        <v>686</v>
      </c>
      <c r="F582">
        <v>-2000</v>
      </c>
      <c r="G582">
        <v>1001.0475287356001</v>
      </c>
      <c r="H582">
        <v>696729.08</v>
      </c>
      <c r="I582" t="s">
        <v>1292</v>
      </c>
      <c r="J582">
        <v>0.95188961107259995</v>
      </c>
    </row>
    <row r="583" spans="1:10" x14ac:dyDescent="0.25">
      <c r="A583" t="s">
        <v>127</v>
      </c>
      <c r="B583" t="s">
        <v>1301</v>
      </c>
      <c r="C583" t="s">
        <v>999</v>
      </c>
      <c r="D583" t="s">
        <v>1302</v>
      </c>
      <c r="E583" t="s">
        <v>686</v>
      </c>
      <c r="F583">
        <v>750</v>
      </c>
      <c r="G583">
        <v>1001.04752</v>
      </c>
      <c r="H583">
        <v>750785.64</v>
      </c>
      <c r="I583" t="s">
        <v>1292</v>
      </c>
      <c r="J583">
        <v>2.3632489673902</v>
      </c>
    </row>
    <row r="584" spans="1:10" x14ac:dyDescent="0.25">
      <c r="A584" t="s">
        <v>127</v>
      </c>
      <c r="B584" t="s">
        <v>37</v>
      </c>
      <c r="C584" t="s">
        <v>920</v>
      </c>
      <c r="D584" t="s">
        <v>255</v>
      </c>
      <c r="E584" t="s">
        <v>688</v>
      </c>
      <c r="F584">
        <v>257</v>
      </c>
      <c r="G584">
        <v>1078.6930739300001</v>
      </c>
      <c r="H584">
        <v>277224.12</v>
      </c>
      <c r="I584" t="s">
        <v>1292</v>
      </c>
      <c r="J584">
        <v>0.22578467605384001</v>
      </c>
    </row>
    <row r="585" spans="1:10" x14ac:dyDescent="0.25">
      <c r="A585" t="s">
        <v>127</v>
      </c>
      <c r="B585" t="s">
        <v>37</v>
      </c>
      <c r="C585" t="s">
        <v>100</v>
      </c>
      <c r="D585" t="s">
        <v>255</v>
      </c>
      <c r="E585" t="s">
        <v>689</v>
      </c>
      <c r="F585">
        <v>331</v>
      </c>
      <c r="G585">
        <v>1078.6930810811</v>
      </c>
      <c r="H585">
        <v>199558.22</v>
      </c>
      <c r="I585" t="s">
        <v>1292</v>
      </c>
      <c r="J585">
        <v>3.9695378416400001E-2</v>
      </c>
    </row>
    <row r="586" spans="1:10" x14ac:dyDescent="0.25">
      <c r="A586" t="s">
        <v>127</v>
      </c>
      <c r="B586" t="s">
        <v>37</v>
      </c>
      <c r="C586" t="s">
        <v>350</v>
      </c>
      <c r="D586" t="s">
        <v>255</v>
      </c>
      <c r="E586" t="s">
        <v>689</v>
      </c>
      <c r="F586">
        <v>2949</v>
      </c>
      <c r="G586">
        <v>1078.6930824008</v>
      </c>
      <c r="H586">
        <v>3181065.9</v>
      </c>
      <c r="I586" t="s">
        <v>1292</v>
      </c>
      <c r="J586">
        <v>1.2699329137255999</v>
      </c>
    </row>
    <row r="587" spans="1:10" x14ac:dyDescent="0.25">
      <c r="A587" t="s">
        <v>127</v>
      </c>
      <c r="B587" t="s">
        <v>37</v>
      </c>
      <c r="C587" t="s">
        <v>1064</v>
      </c>
      <c r="D587" t="s">
        <v>255</v>
      </c>
      <c r="E587" t="s">
        <v>689</v>
      </c>
      <c r="F587">
        <v>67</v>
      </c>
      <c r="G587">
        <v>1078.6931343284</v>
      </c>
      <c r="H587">
        <v>72272.44</v>
      </c>
      <c r="I587" t="s">
        <v>1292</v>
      </c>
      <c r="J587">
        <v>0.17166001540331</v>
      </c>
    </row>
    <row r="588" spans="1:10" x14ac:dyDescent="0.25">
      <c r="A588" t="s">
        <v>127</v>
      </c>
      <c r="B588" t="s">
        <v>1209</v>
      </c>
      <c r="C588" t="s">
        <v>920</v>
      </c>
      <c r="D588" t="s">
        <v>1206</v>
      </c>
      <c r="E588" t="s">
        <v>686</v>
      </c>
      <c r="F588">
        <v>145089</v>
      </c>
      <c r="G588">
        <v>10.238819000751</v>
      </c>
      <c r="H588">
        <v>1485540.01</v>
      </c>
      <c r="I588" t="s">
        <v>1292</v>
      </c>
      <c r="J588">
        <v>1.2098953363900999</v>
      </c>
    </row>
    <row r="589" spans="1:10" x14ac:dyDescent="0.25">
      <c r="A589" t="s">
        <v>127</v>
      </c>
      <c r="B589" t="s">
        <v>1209</v>
      </c>
      <c r="C589" t="s">
        <v>998</v>
      </c>
      <c r="D589" t="s">
        <v>1206</v>
      </c>
      <c r="E589" t="s">
        <v>686</v>
      </c>
      <c r="F589">
        <v>40234</v>
      </c>
      <c r="G589">
        <v>10.238818909380001</v>
      </c>
      <c r="H589">
        <v>411948.64</v>
      </c>
      <c r="I589" t="s">
        <v>1292</v>
      </c>
      <c r="J589">
        <v>0.86422214489303995</v>
      </c>
    </row>
    <row r="590" spans="1:10" x14ac:dyDescent="0.25">
      <c r="A590" t="s">
        <v>127</v>
      </c>
      <c r="B590" t="s">
        <v>1209</v>
      </c>
      <c r="C590" t="s">
        <v>1294</v>
      </c>
      <c r="D590" t="s">
        <v>1303</v>
      </c>
      <c r="E590" t="s">
        <v>688</v>
      </c>
      <c r="F590">
        <v>4527</v>
      </c>
      <c r="G590">
        <v>9.6456174066711</v>
      </c>
      <c r="H590">
        <v>43665.71</v>
      </c>
      <c r="I590" t="s">
        <v>1292</v>
      </c>
      <c r="J590">
        <v>5.9657242538389998E-2</v>
      </c>
    </row>
    <row r="591" spans="1:10" x14ac:dyDescent="0.25">
      <c r="A591" t="s">
        <v>127</v>
      </c>
      <c r="B591" t="s">
        <v>1209</v>
      </c>
      <c r="C591" t="s">
        <v>999</v>
      </c>
      <c r="D591" t="s">
        <v>1206</v>
      </c>
      <c r="E591" t="s">
        <v>686</v>
      </c>
      <c r="F591">
        <v>68864</v>
      </c>
      <c r="G591">
        <v>10.238818976533</v>
      </c>
      <c r="H591">
        <v>705086.03</v>
      </c>
      <c r="I591" t="s">
        <v>1292</v>
      </c>
      <c r="J591">
        <v>2.2194002436150999</v>
      </c>
    </row>
    <row r="592" spans="1:10" x14ac:dyDescent="0.25">
      <c r="A592" t="s">
        <v>127</v>
      </c>
      <c r="B592" t="s">
        <v>289</v>
      </c>
      <c r="C592" t="s">
        <v>245</v>
      </c>
      <c r="D592" t="s">
        <v>259</v>
      </c>
      <c r="E592" t="s">
        <v>686</v>
      </c>
      <c r="F592">
        <v>174</v>
      </c>
      <c r="G592">
        <v>1129.0016666667</v>
      </c>
      <c r="H592">
        <v>196446.29</v>
      </c>
      <c r="I592" t="s">
        <v>1292</v>
      </c>
      <c r="J592">
        <v>1.6014663242258</v>
      </c>
    </row>
    <row r="593" spans="1:10" x14ac:dyDescent="0.25">
      <c r="A593" t="s">
        <v>127</v>
      </c>
      <c r="B593" t="s">
        <v>289</v>
      </c>
      <c r="C593" t="s">
        <v>453</v>
      </c>
      <c r="D593" t="s">
        <v>294</v>
      </c>
      <c r="E593" t="s">
        <v>689</v>
      </c>
      <c r="F593">
        <v>81</v>
      </c>
      <c r="G593">
        <v>959.49679012345996</v>
      </c>
      <c r="H593">
        <v>77719.240000000005</v>
      </c>
      <c r="I593" t="s">
        <v>1292</v>
      </c>
      <c r="J593">
        <v>1.8369222047638001</v>
      </c>
    </row>
    <row r="594" spans="1:10" x14ac:dyDescent="0.25">
      <c r="A594" t="s">
        <v>127</v>
      </c>
      <c r="B594" t="s">
        <v>289</v>
      </c>
      <c r="C594" t="s">
        <v>920</v>
      </c>
      <c r="D594" t="s">
        <v>294</v>
      </c>
      <c r="E594" t="s">
        <v>689</v>
      </c>
      <c r="F594">
        <v>468</v>
      </c>
      <c r="G594">
        <v>959.49683760684002</v>
      </c>
      <c r="H594">
        <v>449044.52</v>
      </c>
      <c r="I594" t="s">
        <v>1292</v>
      </c>
      <c r="J594">
        <v>0.36572348568353003</v>
      </c>
    </row>
    <row r="595" spans="1:10" x14ac:dyDescent="0.25">
      <c r="A595" t="s">
        <v>127</v>
      </c>
      <c r="B595" t="s">
        <v>289</v>
      </c>
      <c r="C595" t="s">
        <v>100</v>
      </c>
      <c r="D595" t="s">
        <v>494</v>
      </c>
      <c r="E595" t="s">
        <v>689</v>
      </c>
      <c r="F595">
        <v>5019</v>
      </c>
      <c r="G595">
        <v>963.31678421996003</v>
      </c>
      <c r="H595">
        <v>4834886.9400000004</v>
      </c>
      <c r="I595" t="s">
        <v>1292</v>
      </c>
      <c r="J595">
        <v>0.96173771585961998</v>
      </c>
    </row>
    <row r="596" spans="1:10" x14ac:dyDescent="0.25">
      <c r="A596" t="s">
        <v>127</v>
      </c>
      <c r="B596" t="s">
        <v>289</v>
      </c>
      <c r="C596" t="s">
        <v>100</v>
      </c>
      <c r="D596" t="s">
        <v>294</v>
      </c>
      <c r="E596" t="s">
        <v>689</v>
      </c>
      <c r="F596">
        <v>1177</v>
      </c>
      <c r="G596">
        <v>959.49683942226</v>
      </c>
      <c r="H596">
        <v>1129327.78</v>
      </c>
      <c r="I596" t="s">
        <v>1292</v>
      </c>
      <c r="J596">
        <v>0.22464167892084</v>
      </c>
    </row>
    <row r="597" spans="1:10" x14ac:dyDescent="0.25">
      <c r="A597" t="s">
        <v>127</v>
      </c>
      <c r="B597" t="s">
        <v>289</v>
      </c>
      <c r="C597" t="s">
        <v>108</v>
      </c>
      <c r="D597" t="s">
        <v>494</v>
      </c>
      <c r="E597" t="s">
        <v>689</v>
      </c>
      <c r="F597">
        <v>2376</v>
      </c>
      <c r="G597">
        <v>963.31678451178004</v>
      </c>
      <c r="H597">
        <v>2288840.6800000002</v>
      </c>
      <c r="I597" t="s">
        <v>1292</v>
      </c>
      <c r="J597">
        <v>0.82680367351478001</v>
      </c>
    </row>
    <row r="598" spans="1:10" x14ac:dyDescent="0.25">
      <c r="A598" t="s">
        <v>127</v>
      </c>
      <c r="B598" t="s">
        <v>289</v>
      </c>
      <c r="C598" t="s">
        <v>350</v>
      </c>
      <c r="D598" t="s">
        <v>294</v>
      </c>
      <c r="E598" t="s">
        <v>689</v>
      </c>
      <c r="F598">
        <v>2847</v>
      </c>
      <c r="G598">
        <v>959.49683526519004</v>
      </c>
      <c r="H598">
        <v>2731687.49</v>
      </c>
      <c r="I598" t="s">
        <v>1292</v>
      </c>
      <c r="J598">
        <v>1.090533790439</v>
      </c>
    </row>
    <row r="599" spans="1:10" x14ac:dyDescent="0.25">
      <c r="A599" t="s">
        <v>127</v>
      </c>
      <c r="B599" t="s">
        <v>289</v>
      </c>
      <c r="C599" t="s">
        <v>350</v>
      </c>
      <c r="D599" t="s">
        <v>494</v>
      </c>
      <c r="E599" t="s">
        <v>689</v>
      </c>
      <c r="F599">
        <v>583</v>
      </c>
      <c r="G599">
        <v>963.31679245282999</v>
      </c>
      <c r="H599">
        <v>561613.68999999994</v>
      </c>
      <c r="I599" t="s">
        <v>1292</v>
      </c>
      <c r="J599">
        <v>0.22420526079948999</v>
      </c>
    </row>
    <row r="600" spans="1:10" x14ac:dyDescent="0.25">
      <c r="A600" t="s">
        <v>127</v>
      </c>
      <c r="B600" t="s">
        <v>289</v>
      </c>
      <c r="C600" t="s">
        <v>999</v>
      </c>
      <c r="D600" t="s">
        <v>494</v>
      </c>
      <c r="E600" t="s">
        <v>688</v>
      </c>
      <c r="F600">
        <v>185</v>
      </c>
      <c r="G600">
        <v>963.31681081081001</v>
      </c>
      <c r="H600">
        <v>178213.61</v>
      </c>
      <c r="I600" t="s">
        <v>1292</v>
      </c>
      <c r="J600">
        <v>0.56096321955143003</v>
      </c>
    </row>
    <row r="601" spans="1:10" x14ac:dyDescent="0.25">
      <c r="A601" t="s">
        <v>127</v>
      </c>
      <c r="B601" t="s">
        <v>207</v>
      </c>
      <c r="C601" t="s">
        <v>453</v>
      </c>
      <c r="D601" t="s">
        <v>933</v>
      </c>
      <c r="E601" t="s">
        <v>689</v>
      </c>
      <c r="F601">
        <v>22</v>
      </c>
      <c r="G601">
        <v>1034.0990909090999</v>
      </c>
      <c r="H601">
        <v>22750.18</v>
      </c>
      <c r="I601" t="s">
        <v>1292</v>
      </c>
      <c r="J601">
        <v>0.53770869098014995</v>
      </c>
    </row>
    <row r="602" spans="1:10" x14ac:dyDescent="0.25">
      <c r="A602" t="s">
        <v>127</v>
      </c>
      <c r="B602" t="s">
        <v>207</v>
      </c>
      <c r="C602" t="s">
        <v>453</v>
      </c>
      <c r="D602" t="s">
        <v>185</v>
      </c>
      <c r="E602" t="s">
        <v>689</v>
      </c>
      <c r="F602">
        <v>4</v>
      </c>
      <c r="G602">
        <v>1067.0050000000001</v>
      </c>
      <c r="H602">
        <v>4268.0200000000004</v>
      </c>
      <c r="I602" t="s">
        <v>1292</v>
      </c>
      <c r="J602">
        <v>0.10087618855223</v>
      </c>
    </row>
    <row r="603" spans="1:10" x14ac:dyDescent="0.25">
      <c r="A603" t="s">
        <v>127</v>
      </c>
      <c r="B603" t="s">
        <v>207</v>
      </c>
      <c r="C603" t="s">
        <v>100</v>
      </c>
      <c r="D603" t="s">
        <v>185</v>
      </c>
      <c r="E603" t="s">
        <v>689</v>
      </c>
      <c r="F603">
        <v>4090</v>
      </c>
      <c r="G603">
        <v>1067.0051174288999</v>
      </c>
      <c r="H603">
        <v>3452828.56</v>
      </c>
      <c r="I603" t="s">
        <v>1292</v>
      </c>
      <c r="J603">
        <v>0.68682380658715003</v>
      </c>
    </row>
    <row r="604" spans="1:10" x14ac:dyDescent="0.25">
      <c r="A604" t="s">
        <v>127</v>
      </c>
      <c r="B604" t="s">
        <v>207</v>
      </c>
      <c r="C604" t="s">
        <v>100</v>
      </c>
      <c r="D604" t="s">
        <v>933</v>
      </c>
      <c r="E604" t="s">
        <v>689</v>
      </c>
      <c r="F604">
        <v>1394</v>
      </c>
      <c r="G604">
        <v>1034.0992754663</v>
      </c>
      <c r="H604">
        <v>1441534.39</v>
      </c>
      <c r="I604" t="s">
        <v>1292</v>
      </c>
      <c r="J604">
        <v>0.28674465582677999</v>
      </c>
    </row>
    <row r="605" spans="1:10" x14ac:dyDescent="0.25">
      <c r="A605" t="s">
        <v>127</v>
      </c>
      <c r="B605" t="s">
        <v>207</v>
      </c>
      <c r="C605" t="s">
        <v>108</v>
      </c>
      <c r="D605" t="s">
        <v>933</v>
      </c>
      <c r="E605" t="s">
        <v>689</v>
      </c>
      <c r="F605">
        <v>1898</v>
      </c>
      <c r="G605">
        <v>1034.0992729188999</v>
      </c>
      <c r="H605">
        <v>1962720.42</v>
      </c>
      <c r="I605" t="s">
        <v>1292</v>
      </c>
      <c r="J605">
        <v>0.70899843205271995</v>
      </c>
    </row>
    <row r="606" spans="1:10" x14ac:dyDescent="0.25">
      <c r="A606" t="s">
        <v>127</v>
      </c>
      <c r="B606" t="s">
        <v>207</v>
      </c>
      <c r="C606" t="s">
        <v>108</v>
      </c>
      <c r="D606" t="s">
        <v>185</v>
      </c>
      <c r="E606" t="s">
        <v>689</v>
      </c>
      <c r="F606">
        <v>1098</v>
      </c>
      <c r="G606">
        <v>1067.0051183971</v>
      </c>
      <c r="H606">
        <v>1171571.6200000001</v>
      </c>
      <c r="I606" t="s">
        <v>1292</v>
      </c>
      <c r="J606">
        <v>0.42320976189643</v>
      </c>
    </row>
    <row r="607" spans="1:10" x14ac:dyDescent="0.25">
      <c r="A607" t="s">
        <v>127</v>
      </c>
      <c r="B607" t="s">
        <v>207</v>
      </c>
      <c r="C607" t="s">
        <v>350</v>
      </c>
      <c r="D607" t="s">
        <v>185</v>
      </c>
      <c r="E607" t="s">
        <v>689</v>
      </c>
      <c r="F607">
        <v>2138</v>
      </c>
      <c r="G607">
        <v>1067.0051169317001</v>
      </c>
      <c r="H607">
        <v>2281256.94</v>
      </c>
      <c r="I607" t="s">
        <v>1292</v>
      </c>
      <c r="J607">
        <v>0.91071463586179002</v>
      </c>
    </row>
    <row r="608" spans="1:10" x14ac:dyDescent="0.25">
      <c r="A608" t="s">
        <v>127</v>
      </c>
      <c r="B608" t="s">
        <v>207</v>
      </c>
      <c r="C608" t="s">
        <v>350</v>
      </c>
      <c r="D608" t="s">
        <v>933</v>
      </c>
      <c r="E608" t="s">
        <v>689</v>
      </c>
      <c r="F608">
        <v>251</v>
      </c>
      <c r="G608">
        <v>1034.0992828685</v>
      </c>
      <c r="H608">
        <v>259558.92</v>
      </c>
      <c r="I608" t="s">
        <v>1292</v>
      </c>
      <c r="J608">
        <v>0.10362011537047</v>
      </c>
    </row>
    <row r="609" spans="1:10" x14ac:dyDescent="0.25">
      <c r="A609" t="s">
        <v>127</v>
      </c>
      <c r="B609" t="s">
        <v>207</v>
      </c>
      <c r="C609" t="s">
        <v>1064</v>
      </c>
      <c r="D609" t="s">
        <v>185</v>
      </c>
      <c r="E609" t="s">
        <v>689</v>
      </c>
      <c r="F609">
        <v>619</v>
      </c>
      <c r="G609">
        <v>1067.0051211632001</v>
      </c>
      <c r="H609">
        <v>660476.17000000004</v>
      </c>
      <c r="I609" t="s">
        <v>1292</v>
      </c>
      <c r="J609">
        <v>1.5687494363787999</v>
      </c>
    </row>
    <row r="610" spans="1:10" x14ac:dyDescent="0.25">
      <c r="A610" t="s">
        <v>127</v>
      </c>
      <c r="B610" t="s">
        <v>207</v>
      </c>
      <c r="C610" t="s">
        <v>1064</v>
      </c>
      <c r="D610" t="s">
        <v>933</v>
      </c>
      <c r="E610" t="s">
        <v>689</v>
      </c>
      <c r="F610">
        <v>313</v>
      </c>
      <c r="G610">
        <v>1034.0992651757001</v>
      </c>
      <c r="H610">
        <v>323673.07</v>
      </c>
      <c r="I610" t="s">
        <v>1292</v>
      </c>
      <c r="J610">
        <v>0.76878162937128003</v>
      </c>
    </row>
    <row r="611" spans="1:10" x14ac:dyDescent="0.25">
      <c r="A611" t="s">
        <v>127</v>
      </c>
      <c r="B611" t="s">
        <v>229</v>
      </c>
      <c r="C611" t="s">
        <v>453</v>
      </c>
      <c r="D611" t="s">
        <v>320</v>
      </c>
      <c r="E611" t="s">
        <v>689</v>
      </c>
      <c r="F611">
        <v>69</v>
      </c>
      <c r="G611">
        <v>1076.7424637680999</v>
      </c>
      <c r="H611">
        <v>74295.23</v>
      </c>
      <c r="I611" t="s">
        <v>1292</v>
      </c>
      <c r="J611">
        <v>1.7559944962795999</v>
      </c>
    </row>
    <row r="612" spans="1:10" x14ac:dyDescent="0.25">
      <c r="A612" t="s">
        <v>127</v>
      </c>
      <c r="B612" t="s">
        <v>229</v>
      </c>
      <c r="C612" t="s">
        <v>354</v>
      </c>
      <c r="D612" t="s">
        <v>210</v>
      </c>
      <c r="E612" t="s">
        <v>689</v>
      </c>
      <c r="F612">
        <v>28</v>
      </c>
      <c r="G612">
        <v>353.21892857143001</v>
      </c>
      <c r="H612">
        <v>9890.1299999999992</v>
      </c>
      <c r="I612" t="s">
        <v>1292</v>
      </c>
      <c r="J612">
        <v>1.7320838465374</v>
      </c>
    </row>
    <row r="613" spans="1:10" x14ac:dyDescent="0.25">
      <c r="A613" t="s">
        <v>127</v>
      </c>
      <c r="B613" t="s">
        <v>229</v>
      </c>
      <c r="C613" t="s">
        <v>920</v>
      </c>
      <c r="D613" t="s">
        <v>210</v>
      </c>
      <c r="E613" t="s">
        <v>689</v>
      </c>
      <c r="F613">
        <v>263</v>
      </c>
      <c r="G613">
        <v>353.21897338402999</v>
      </c>
      <c r="H613">
        <v>92896.59</v>
      </c>
      <c r="I613" t="s">
        <v>1292</v>
      </c>
      <c r="J613">
        <v>7.5659457336021002E-2</v>
      </c>
    </row>
    <row r="614" spans="1:10" x14ac:dyDescent="0.25">
      <c r="A614" t="s">
        <v>127</v>
      </c>
      <c r="B614" t="s">
        <v>229</v>
      </c>
      <c r="C614" t="s">
        <v>100</v>
      </c>
      <c r="D614" t="s">
        <v>210</v>
      </c>
      <c r="E614" t="s">
        <v>689</v>
      </c>
      <c r="F614">
        <v>1282</v>
      </c>
      <c r="G614">
        <v>353.21897815913002</v>
      </c>
      <c r="H614">
        <v>452826.73</v>
      </c>
      <c r="I614" t="s">
        <v>1292</v>
      </c>
      <c r="J614">
        <v>9.0074607823277003E-2</v>
      </c>
    </row>
    <row r="615" spans="1:10" x14ac:dyDescent="0.25">
      <c r="A615" t="s">
        <v>127</v>
      </c>
      <c r="B615" t="s">
        <v>229</v>
      </c>
      <c r="C615" t="s">
        <v>100</v>
      </c>
      <c r="D615" t="s">
        <v>320</v>
      </c>
      <c r="E615" t="s">
        <v>689</v>
      </c>
      <c r="F615">
        <v>412</v>
      </c>
      <c r="G615">
        <v>1076.7425242718</v>
      </c>
      <c r="H615">
        <v>443617.92</v>
      </c>
      <c r="I615" t="s">
        <v>1292</v>
      </c>
      <c r="J615">
        <v>8.8242825610974004E-2</v>
      </c>
    </row>
    <row r="616" spans="1:10" x14ac:dyDescent="0.25">
      <c r="A616" t="s">
        <v>127</v>
      </c>
      <c r="B616" t="s">
        <v>229</v>
      </c>
      <c r="C616" t="s">
        <v>108</v>
      </c>
      <c r="D616" t="s">
        <v>210</v>
      </c>
      <c r="E616" t="s">
        <v>689</v>
      </c>
      <c r="F616">
        <v>1222</v>
      </c>
      <c r="G616">
        <v>353.21896890343999</v>
      </c>
      <c r="H616">
        <v>431633.58</v>
      </c>
      <c r="I616" t="s">
        <v>1292</v>
      </c>
      <c r="J616">
        <v>0.15592008333071999</v>
      </c>
    </row>
    <row r="617" spans="1:10" x14ac:dyDescent="0.25">
      <c r="A617" t="s">
        <v>127</v>
      </c>
      <c r="B617" t="s">
        <v>229</v>
      </c>
      <c r="C617" t="s">
        <v>108</v>
      </c>
      <c r="D617" t="s">
        <v>320</v>
      </c>
      <c r="E617" t="s">
        <v>689</v>
      </c>
      <c r="F617">
        <v>361</v>
      </c>
      <c r="G617">
        <v>1076.7425207756</v>
      </c>
      <c r="H617">
        <v>388704.05</v>
      </c>
      <c r="I617" t="s">
        <v>1292</v>
      </c>
      <c r="J617">
        <v>0.14041254127398001</v>
      </c>
    </row>
    <row r="618" spans="1:10" x14ac:dyDescent="0.25">
      <c r="A618" t="s">
        <v>127</v>
      </c>
      <c r="B618" t="s">
        <v>229</v>
      </c>
      <c r="C618" t="s">
        <v>350</v>
      </c>
      <c r="D618" t="s">
        <v>320</v>
      </c>
      <c r="E618" t="s">
        <v>689</v>
      </c>
      <c r="F618">
        <v>2951</v>
      </c>
      <c r="G618">
        <v>1076.7425032852</v>
      </c>
      <c r="H618">
        <v>1638802.09</v>
      </c>
      <c r="I618" t="s">
        <v>1292</v>
      </c>
      <c r="J618">
        <v>0.65423627758645997</v>
      </c>
    </row>
    <row r="619" spans="1:10" x14ac:dyDescent="0.25">
      <c r="A619" t="s">
        <v>127</v>
      </c>
      <c r="B619" t="s">
        <v>229</v>
      </c>
      <c r="C619" t="s">
        <v>1064</v>
      </c>
      <c r="D619" t="s">
        <v>320</v>
      </c>
      <c r="E619" t="s">
        <v>689</v>
      </c>
      <c r="F619">
        <v>142</v>
      </c>
      <c r="G619">
        <v>1076.7425352113</v>
      </c>
      <c r="H619">
        <v>152897.44</v>
      </c>
      <c r="I619" t="s">
        <v>1292</v>
      </c>
      <c r="J619">
        <v>0.36315885980225998</v>
      </c>
    </row>
    <row r="620" spans="1:10" x14ac:dyDescent="0.25">
      <c r="A620" t="s">
        <v>127</v>
      </c>
      <c r="B620" t="s">
        <v>336</v>
      </c>
      <c r="C620" t="s">
        <v>245</v>
      </c>
      <c r="D620" t="s">
        <v>277</v>
      </c>
      <c r="E620" t="s">
        <v>686</v>
      </c>
      <c r="F620">
        <v>720</v>
      </c>
      <c r="G620">
        <v>1073.7657222222001</v>
      </c>
      <c r="H620">
        <v>773111.32</v>
      </c>
      <c r="I620" t="s">
        <v>1292</v>
      </c>
      <c r="J620">
        <v>6.3025458198155002</v>
      </c>
    </row>
    <row r="621" spans="1:10" x14ac:dyDescent="0.25">
      <c r="A621" t="s">
        <v>127</v>
      </c>
      <c r="B621" t="s">
        <v>336</v>
      </c>
      <c r="C621" t="s">
        <v>1294</v>
      </c>
      <c r="D621" t="s">
        <v>1304</v>
      </c>
      <c r="E621" t="s">
        <v>688</v>
      </c>
      <c r="F621">
        <v>1956</v>
      </c>
      <c r="G621">
        <v>926.96357361962998</v>
      </c>
      <c r="H621">
        <v>1813140.75</v>
      </c>
      <c r="I621" t="s">
        <v>1292</v>
      </c>
      <c r="J621">
        <v>2.4771606250988998</v>
      </c>
    </row>
    <row r="622" spans="1:10" x14ac:dyDescent="0.25">
      <c r="A622" t="s">
        <v>127</v>
      </c>
      <c r="B622" t="s">
        <v>336</v>
      </c>
      <c r="C622" t="s">
        <v>1294</v>
      </c>
      <c r="D622" t="s">
        <v>1305</v>
      </c>
      <c r="E622" t="s">
        <v>688</v>
      </c>
      <c r="F622">
        <v>302</v>
      </c>
      <c r="G622">
        <v>912.61201986754998</v>
      </c>
      <c r="H622">
        <v>275608.83</v>
      </c>
      <c r="I622" t="s">
        <v>1292</v>
      </c>
      <c r="J622">
        <v>0.37654403917930002</v>
      </c>
    </row>
    <row r="623" spans="1:10" x14ac:dyDescent="0.25">
      <c r="A623" t="s">
        <v>127</v>
      </c>
      <c r="B623" t="s">
        <v>8</v>
      </c>
      <c r="C623" t="s">
        <v>100</v>
      </c>
      <c r="D623" t="s">
        <v>137</v>
      </c>
      <c r="E623" t="s">
        <v>689</v>
      </c>
      <c r="F623">
        <v>2094</v>
      </c>
      <c r="G623">
        <v>708.22419770774002</v>
      </c>
      <c r="H623">
        <v>1483021.47</v>
      </c>
      <c r="I623" t="s">
        <v>1292</v>
      </c>
      <c r="J623">
        <v>0.29499711137579998</v>
      </c>
    </row>
    <row r="624" spans="1:10" x14ac:dyDescent="0.25">
      <c r="A624" t="s">
        <v>127</v>
      </c>
      <c r="B624" t="s">
        <v>8</v>
      </c>
      <c r="C624" t="s">
        <v>108</v>
      </c>
      <c r="D624" t="s">
        <v>137</v>
      </c>
      <c r="E624" t="s">
        <v>689</v>
      </c>
      <c r="F624">
        <v>2742</v>
      </c>
      <c r="G624">
        <v>708.22420131291005</v>
      </c>
      <c r="H624">
        <v>1941950.76</v>
      </c>
      <c r="I624" t="s">
        <v>1292</v>
      </c>
      <c r="J624">
        <v>0.70149575555115995</v>
      </c>
    </row>
    <row r="625" spans="1:10" x14ac:dyDescent="0.25">
      <c r="A625" t="s">
        <v>127</v>
      </c>
      <c r="B625" t="s">
        <v>8</v>
      </c>
      <c r="C625" t="s">
        <v>350</v>
      </c>
      <c r="D625" t="s">
        <v>137</v>
      </c>
      <c r="E625" t="s">
        <v>689</v>
      </c>
      <c r="F625">
        <v>3249</v>
      </c>
      <c r="G625">
        <v>708.22419513697002</v>
      </c>
      <c r="H625">
        <v>2301020.41</v>
      </c>
      <c r="I625" t="s">
        <v>1292</v>
      </c>
      <c r="J625">
        <v>0.91860453246607998</v>
      </c>
    </row>
    <row r="626" spans="1:10" x14ac:dyDescent="0.25">
      <c r="A626" t="s">
        <v>127</v>
      </c>
      <c r="B626" t="s">
        <v>8</v>
      </c>
      <c r="C626" t="s">
        <v>1064</v>
      </c>
      <c r="D626" t="s">
        <v>137</v>
      </c>
      <c r="E626" t="s">
        <v>689</v>
      </c>
      <c r="F626">
        <v>136</v>
      </c>
      <c r="G626">
        <v>708.22419117646996</v>
      </c>
      <c r="H626">
        <v>96318.49</v>
      </c>
      <c r="I626" t="s">
        <v>1292</v>
      </c>
      <c r="J626">
        <v>0.22877369958762001</v>
      </c>
    </row>
    <row r="627" spans="1:10" x14ac:dyDescent="0.25">
      <c r="A627" t="s">
        <v>127</v>
      </c>
      <c r="B627" t="s">
        <v>1306</v>
      </c>
      <c r="C627" t="s">
        <v>1294</v>
      </c>
      <c r="D627" t="s">
        <v>1307</v>
      </c>
      <c r="E627" t="s">
        <v>688</v>
      </c>
      <c r="F627">
        <v>1007</v>
      </c>
      <c r="G627">
        <v>1112.0402184707</v>
      </c>
      <c r="H627">
        <v>1119824.5</v>
      </c>
      <c r="I627" t="s">
        <v>1292</v>
      </c>
      <c r="J627">
        <v>1.5299337122179</v>
      </c>
    </row>
    <row r="628" spans="1:10" x14ac:dyDescent="0.25">
      <c r="A628" t="s">
        <v>127</v>
      </c>
      <c r="B628" t="s">
        <v>230</v>
      </c>
      <c r="C628" t="s">
        <v>453</v>
      </c>
      <c r="D628" t="s">
        <v>220</v>
      </c>
      <c r="E628" t="s">
        <v>689</v>
      </c>
      <c r="F628">
        <v>53</v>
      </c>
      <c r="G628">
        <v>1051.8977358490999</v>
      </c>
      <c r="H628">
        <v>55750.58</v>
      </c>
      <c r="I628" t="s">
        <v>1292</v>
      </c>
      <c r="J628">
        <v>1.3176850202145001</v>
      </c>
    </row>
    <row r="629" spans="1:10" x14ac:dyDescent="0.25">
      <c r="A629" t="s">
        <v>127</v>
      </c>
      <c r="B629" t="s">
        <v>230</v>
      </c>
      <c r="C629" t="s">
        <v>100</v>
      </c>
      <c r="D629" t="s">
        <v>220</v>
      </c>
      <c r="E629" t="s">
        <v>689</v>
      </c>
      <c r="F629">
        <v>1885</v>
      </c>
      <c r="G629">
        <v>1051.8976498674001</v>
      </c>
      <c r="H629">
        <v>1982827.07</v>
      </c>
      <c r="I629" t="s">
        <v>1292</v>
      </c>
      <c r="J629">
        <v>0.39441658117582001</v>
      </c>
    </row>
    <row r="630" spans="1:10" x14ac:dyDescent="0.25">
      <c r="A630" t="s">
        <v>127</v>
      </c>
      <c r="B630" t="s">
        <v>230</v>
      </c>
      <c r="C630" t="s">
        <v>108</v>
      </c>
      <c r="D630" t="s">
        <v>220</v>
      </c>
      <c r="E630" t="s">
        <v>689</v>
      </c>
      <c r="F630">
        <v>1613</v>
      </c>
      <c r="G630">
        <v>1051.8976503409999</v>
      </c>
      <c r="H630">
        <v>1696710.91</v>
      </c>
      <c r="I630" t="s">
        <v>1292</v>
      </c>
      <c r="J630">
        <v>0.61290714794557</v>
      </c>
    </row>
    <row r="631" spans="1:10" x14ac:dyDescent="0.25">
      <c r="A631" t="s">
        <v>127</v>
      </c>
      <c r="B631" t="s">
        <v>230</v>
      </c>
      <c r="C631" t="s">
        <v>108</v>
      </c>
      <c r="D631" t="s">
        <v>256</v>
      </c>
      <c r="E631" t="s">
        <v>689</v>
      </c>
      <c r="F631">
        <v>483</v>
      </c>
      <c r="G631">
        <v>1050.5479710145</v>
      </c>
      <c r="H631">
        <v>507414.67</v>
      </c>
      <c r="I631" t="s">
        <v>1292</v>
      </c>
      <c r="J631">
        <v>0.18329467700272001</v>
      </c>
    </row>
    <row r="632" spans="1:10" x14ac:dyDescent="0.25">
      <c r="A632" t="s">
        <v>127</v>
      </c>
      <c r="B632" t="s">
        <v>230</v>
      </c>
      <c r="C632" t="s">
        <v>350</v>
      </c>
      <c r="D632" t="s">
        <v>220</v>
      </c>
      <c r="E632" t="s">
        <v>689</v>
      </c>
      <c r="F632">
        <v>1822</v>
      </c>
      <c r="G632">
        <v>1051.897650933</v>
      </c>
      <c r="H632">
        <v>1916557.52</v>
      </c>
      <c r="I632" t="s">
        <v>1292</v>
      </c>
      <c r="J632">
        <v>0.76512073380694001</v>
      </c>
    </row>
    <row r="633" spans="1:10" x14ac:dyDescent="0.25">
      <c r="A633" t="s">
        <v>127</v>
      </c>
      <c r="B633" t="s">
        <v>230</v>
      </c>
      <c r="C633" t="s">
        <v>350</v>
      </c>
      <c r="D633" t="s">
        <v>256</v>
      </c>
      <c r="E633" t="s">
        <v>689</v>
      </c>
      <c r="F633">
        <v>1447</v>
      </c>
      <c r="G633">
        <v>1050.5479751209</v>
      </c>
      <c r="H633">
        <v>1520142.92</v>
      </c>
      <c r="I633" t="s">
        <v>1292</v>
      </c>
      <c r="J633">
        <v>0.60686561937459005</v>
      </c>
    </row>
    <row r="634" spans="1:10" x14ac:dyDescent="0.25">
      <c r="A634" t="s">
        <v>127</v>
      </c>
      <c r="B634" t="s">
        <v>230</v>
      </c>
      <c r="C634" t="s">
        <v>1064</v>
      </c>
      <c r="D634" t="s">
        <v>220</v>
      </c>
      <c r="E634" t="s">
        <v>689</v>
      </c>
      <c r="F634">
        <v>1055</v>
      </c>
      <c r="G634">
        <v>1051.8976492890999</v>
      </c>
      <c r="H634">
        <v>1109752.02</v>
      </c>
      <c r="I634" t="s">
        <v>1292</v>
      </c>
      <c r="J634">
        <v>2.6358602096049002</v>
      </c>
    </row>
    <row r="635" spans="1:10" x14ac:dyDescent="0.25">
      <c r="A635" t="s">
        <v>127</v>
      </c>
      <c r="B635" t="s">
        <v>1308</v>
      </c>
      <c r="C635" t="s">
        <v>1294</v>
      </c>
      <c r="D635" t="s">
        <v>1309</v>
      </c>
      <c r="E635" t="s">
        <v>688</v>
      </c>
      <c r="F635">
        <v>576</v>
      </c>
      <c r="G635">
        <v>1085.1383159722</v>
      </c>
      <c r="H635">
        <v>625039.67000000004</v>
      </c>
      <c r="I635" t="s">
        <v>1292</v>
      </c>
      <c r="J635">
        <v>0.85394565184684001</v>
      </c>
    </row>
    <row r="636" spans="1:10" x14ac:dyDescent="0.25">
      <c r="A636" t="s">
        <v>127</v>
      </c>
      <c r="B636" t="s">
        <v>1310</v>
      </c>
      <c r="C636" t="s">
        <v>1294</v>
      </c>
      <c r="D636" t="s">
        <v>1311</v>
      </c>
      <c r="E636" t="s">
        <v>688</v>
      </c>
      <c r="F636">
        <v>2250</v>
      </c>
      <c r="G636">
        <v>934.18215999999995</v>
      </c>
      <c r="H636">
        <v>2101909.86</v>
      </c>
      <c r="I636" t="s">
        <v>1292</v>
      </c>
      <c r="J636">
        <v>2.8716845852696</v>
      </c>
    </row>
    <row r="637" spans="1:10" x14ac:dyDescent="0.25">
      <c r="A637" t="s">
        <v>127</v>
      </c>
      <c r="B637" t="s">
        <v>415</v>
      </c>
      <c r="C637" t="s">
        <v>453</v>
      </c>
      <c r="D637" t="s">
        <v>342</v>
      </c>
      <c r="E637" t="s">
        <v>689</v>
      </c>
      <c r="F637">
        <v>134</v>
      </c>
      <c r="G637">
        <v>766.00776119402997</v>
      </c>
      <c r="H637">
        <v>102645.04</v>
      </c>
      <c r="I637" t="s">
        <v>1292</v>
      </c>
      <c r="J637">
        <v>2.4260524573433999</v>
      </c>
    </row>
    <row r="638" spans="1:10" x14ac:dyDescent="0.25">
      <c r="A638" t="s">
        <v>127</v>
      </c>
      <c r="B638" t="s">
        <v>415</v>
      </c>
      <c r="C638" t="s">
        <v>920</v>
      </c>
      <c r="D638" t="s">
        <v>342</v>
      </c>
      <c r="E638" t="s">
        <v>689</v>
      </c>
      <c r="F638">
        <v>847</v>
      </c>
      <c r="G638">
        <v>766.00774498228998</v>
      </c>
      <c r="H638">
        <v>648808.56000000006</v>
      </c>
      <c r="I638" t="s">
        <v>1292</v>
      </c>
      <c r="J638">
        <v>0.52842094165744002</v>
      </c>
    </row>
    <row r="639" spans="1:10" x14ac:dyDescent="0.25">
      <c r="A639" t="s">
        <v>127</v>
      </c>
      <c r="B639" t="s">
        <v>415</v>
      </c>
      <c r="C639" t="s">
        <v>998</v>
      </c>
      <c r="D639" t="s">
        <v>342</v>
      </c>
      <c r="E639" t="s">
        <v>689</v>
      </c>
      <c r="F639">
        <v>-7</v>
      </c>
      <c r="G639">
        <v>766.00775086504996</v>
      </c>
      <c r="H639">
        <v>5362.0542560554004</v>
      </c>
      <c r="I639" t="s">
        <v>1292</v>
      </c>
      <c r="J639">
        <v>1.1248989753191E-2</v>
      </c>
    </row>
    <row r="640" spans="1:10" x14ac:dyDescent="0.25">
      <c r="A640" t="s">
        <v>127</v>
      </c>
      <c r="B640" t="s">
        <v>415</v>
      </c>
      <c r="C640" t="s">
        <v>998</v>
      </c>
      <c r="D640" t="s">
        <v>342</v>
      </c>
      <c r="E640" t="s">
        <v>688</v>
      </c>
      <c r="F640">
        <v>282</v>
      </c>
      <c r="G640">
        <v>766.00775086504996</v>
      </c>
      <c r="H640">
        <v>216014.18574394</v>
      </c>
      <c r="I640" t="s">
        <v>1292</v>
      </c>
      <c r="J640">
        <v>0.45317358719999001</v>
      </c>
    </row>
    <row r="641" spans="1:10" x14ac:dyDescent="0.25">
      <c r="A641" t="s">
        <v>127</v>
      </c>
      <c r="B641" t="s">
        <v>415</v>
      </c>
      <c r="C641" t="s">
        <v>100</v>
      </c>
      <c r="D641" t="s">
        <v>342</v>
      </c>
      <c r="E641" t="s">
        <v>689</v>
      </c>
      <c r="F641">
        <v>3924</v>
      </c>
      <c r="G641">
        <v>766.00774822694996</v>
      </c>
      <c r="H641">
        <v>3005814.4040426002</v>
      </c>
      <c r="I641" t="s">
        <v>1292</v>
      </c>
      <c r="J641">
        <v>0.59790541435945999</v>
      </c>
    </row>
    <row r="642" spans="1:10" x14ac:dyDescent="0.25">
      <c r="A642" t="s">
        <v>127</v>
      </c>
      <c r="B642" t="s">
        <v>415</v>
      </c>
      <c r="C642" t="s">
        <v>100</v>
      </c>
      <c r="D642" t="s">
        <v>342</v>
      </c>
      <c r="E642" t="s">
        <v>688</v>
      </c>
      <c r="F642">
        <v>24</v>
      </c>
      <c r="G642">
        <v>766.00774822694996</v>
      </c>
      <c r="H642">
        <v>18384.185957447</v>
      </c>
      <c r="I642" t="s">
        <v>1292</v>
      </c>
      <c r="J642">
        <v>3.6569138492933001E-3</v>
      </c>
    </row>
    <row r="643" spans="1:10" x14ac:dyDescent="0.25">
      <c r="A643" t="s">
        <v>127</v>
      </c>
      <c r="B643" t="s">
        <v>415</v>
      </c>
      <c r="C643" t="s">
        <v>108</v>
      </c>
      <c r="D643" t="s">
        <v>342</v>
      </c>
      <c r="E643" t="s">
        <v>689</v>
      </c>
      <c r="F643">
        <v>4745</v>
      </c>
      <c r="G643">
        <v>766.00774710221003</v>
      </c>
      <c r="H643">
        <v>3634706.76</v>
      </c>
      <c r="I643" t="s">
        <v>1292</v>
      </c>
      <c r="J643">
        <v>1.3129742614138999</v>
      </c>
    </row>
    <row r="644" spans="1:10" x14ac:dyDescent="0.25">
      <c r="A644" t="s">
        <v>127</v>
      </c>
      <c r="B644" t="s">
        <v>415</v>
      </c>
      <c r="C644" t="s">
        <v>350</v>
      </c>
      <c r="D644" t="s">
        <v>342</v>
      </c>
      <c r="E644" t="s">
        <v>689</v>
      </c>
      <c r="F644">
        <v>4766</v>
      </c>
      <c r="G644">
        <v>766.00774653797998</v>
      </c>
      <c r="H644">
        <v>3650792.92</v>
      </c>
      <c r="I644" t="s">
        <v>1292</v>
      </c>
      <c r="J644">
        <v>1.4574555309602999</v>
      </c>
    </row>
    <row r="645" spans="1:10" x14ac:dyDescent="0.25">
      <c r="A645" t="s">
        <v>127</v>
      </c>
      <c r="B645" t="s">
        <v>415</v>
      </c>
      <c r="C645" t="s">
        <v>999</v>
      </c>
      <c r="D645" t="s">
        <v>342</v>
      </c>
      <c r="E645" t="s">
        <v>689</v>
      </c>
      <c r="F645">
        <v>-5</v>
      </c>
      <c r="G645">
        <v>766.00772222221997</v>
      </c>
      <c r="H645">
        <v>3830.0386111111002</v>
      </c>
      <c r="I645" t="s">
        <v>1292</v>
      </c>
      <c r="J645">
        <v>1.2055817680228001E-2</v>
      </c>
    </row>
    <row r="646" spans="1:10" x14ac:dyDescent="0.25">
      <c r="A646" t="s">
        <v>127</v>
      </c>
      <c r="B646" t="s">
        <v>415</v>
      </c>
      <c r="C646" t="s">
        <v>999</v>
      </c>
      <c r="D646" t="s">
        <v>342</v>
      </c>
      <c r="E646" t="s">
        <v>688</v>
      </c>
      <c r="F646">
        <v>175</v>
      </c>
      <c r="G646">
        <v>766.00772222221997</v>
      </c>
      <c r="H646">
        <v>134051.35138889001</v>
      </c>
      <c r="I646" t="s">
        <v>1292</v>
      </c>
      <c r="J646">
        <v>0.42195361880796001</v>
      </c>
    </row>
    <row r="647" spans="1:10" x14ac:dyDescent="0.25">
      <c r="A647" t="s">
        <v>127</v>
      </c>
      <c r="B647" t="s">
        <v>491</v>
      </c>
      <c r="C647" t="s">
        <v>245</v>
      </c>
      <c r="D647" t="s">
        <v>398</v>
      </c>
      <c r="E647" t="s">
        <v>686</v>
      </c>
      <c r="F647">
        <v>120</v>
      </c>
      <c r="G647">
        <v>1124.7685686274999</v>
      </c>
      <c r="H647">
        <v>134972.22823529001</v>
      </c>
      <c r="I647" t="s">
        <v>1292</v>
      </c>
      <c r="J647">
        <v>1.1003184545992</v>
      </c>
    </row>
    <row r="648" spans="1:10" x14ac:dyDescent="0.25">
      <c r="A648" t="s">
        <v>127</v>
      </c>
      <c r="B648" t="s">
        <v>491</v>
      </c>
      <c r="C648" t="s">
        <v>245</v>
      </c>
      <c r="D648" t="s">
        <v>398</v>
      </c>
      <c r="E648" t="s">
        <v>688</v>
      </c>
      <c r="F648">
        <v>390</v>
      </c>
      <c r="G648">
        <v>1124.7685686274999</v>
      </c>
      <c r="H648">
        <v>438659.74176470999</v>
      </c>
      <c r="I648" t="s">
        <v>1292</v>
      </c>
      <c r="J648">
        <v>3.5760349774472999</v>
      </c>
    </row>
    <row r="649" spans="1:10" x14ac:dyDescent="0.25">
      <c r="A649" t="s">
        <v>127</v>
      </c>
      <c r="B649" t="s">
        <v>491</v>
      </c>
      <c r="C649" t="s">
        <v>453</v>
      </c>
      <c r="D649" t="s">
        <v>723</v>
      </c>
      <c r="E649" t="s">
        <v>689</v>
      </c>
      <c r="F649">
        <v>26</v>
      </c>
      <c r="G649">
        <v>1043.3161538462</v>
      </c>
      <c r="H649">
        <v>27126.22</v>
      </c>
      <c r="I649" t="s">
        <v>1292</v>
      </c>
      <c r="J649">
        <v>0.64113797110351001</v>
      </c>
    </row>
    <row r="650" spans="1:10" x14ac:dyDescent="0.25">
      <c r="A650" t="s">
        <v>127</v>
      </c>
      <c r="B650" t="s">
        <v>491</v>
      </c>
      <c r="C650" t="s">
        <v>920</v>
      </c>
      <c r="D650" t="s">
        <v>398</v>
      </c>
      <c r="E650" t="s">
        <v>686</v>
      </c>
      <c r="F650">
        <v>4249</v>
      </c>
      <c r="G650">
        <v>1124.7685714285999</v>
      </c>
      <c r="H650">
        <v>4779141.66</v>
      </c>
      <c r="I650" t="s">
        <v>1292</v>
      </c>
      <c r="J650">
        <v>3.8923631591598</v>
      </c>
    </row>
    <row r="651" spans="1:10" x14ac:dyDescent="0.25">
      <c r="A651" t="s">
        <v>127</v>
      </c>
      <c r="B651" t="s">
        <v>491</v>
      </c>
      <c r="C651" t="s">
        <v>998</v>
      </c>
      <c r="D651" t="s">
        <v>398</v>
      </c>
      <c r="E651" t="s">
        <v>686</v>
      </c>
      <c r="F651">
        <v>1168</v>
      </c>
      <c r="G651">
        <v>1124.7685655400001</v>
      </c>
      <c r="H651">
        <v>1313729.6845507</v>
      </c>
      <c r="I651" t="s">
        <v>1292</v>
      </c>
      <c r="J651">
        <v>2.7560578566106</v>
      </c>
    </row>
    <row r="652" spans="1:10" x14ac:dyDescent="0.25">
      <c r="A652" t="s">
        <v>127</v>
      </c>
      <c r="B652" t="s">
        <v>491</v>
      </c>
      <c r="C652" t="s">
        <v>998</v>
      </c>
      <c r="D652" t="s">
        <v>398</v>
      </c>
      <c r="E652" t="s">
        <v>688</v>
      </c>
      <c r="F652">
        <v>45</v>
      </c>
      <c r="G652">
        <v>1124.7685655400001</v>
      </c>
      <c r="H652">
        <v>50614.585449298997</v>
      </c>
      <c r="I652" t="s">
        <v>1292</v>
      </c>
      <c r="J652">
        <v>0.10618373591393999</v>
      </c>
    </row>
    <row r="653" spans="1:10" x14ac:dyDescent="0.25">
      <c r="A653" t="s">
        <v>127</v>
      </c>
      <c r="B653" t="s">
        <v>491</v>
      </c>
      <c r="C653" t="s">
        <v>100</v>
      </c>
      <c r="D653" t="s">
        <v>723</v>
      </c>
      <c r="E653" t="s">
        <v>689</v>
      </c>
      <c r="F653">
        <v>1397</v>
      </c>
      <c r="G653">
        <v>1043.316241947</v>
      </c>
      <c r="H653">
        <v>1457512.79</v>
      </c>
      <c r="I653" t="s">
        <v>1292</v>
      </c>
      <c r="J653">
        <v>0.28992301968715001</v>
      </c>
    </row>
    <row r="654" spans="1:10" x14ac:dyDescent="0.25">
      <c r="A654" t="s">
        <v>127</v>
      </c>
      <c r="B654" t="s">
        <v>491</v>
      </c>
      <c r="C654" t="s">
        <v>108</v>
      </c>
      <c r="D654" t="s">
        <v>723</v>
      </c>
      <c r="E654" t="s">
        <v>686</v>
      </c>
      <c r="F654">
        <v>722</v>
      </c>
      <c r="G654">
        <v>1043.3162326869999</v>
      </c>
      <c r="H654">
        <v>753274.32</v>
      </c>
      <c r="I654" t="s">
        <v>1292</v>
      </c>
      <c r="J654">
        <v>0.27210717652062999</v>
      </c>
    </row>
    <row r="655" spans="1:10" x14ac:dyDescent="0.25">
      <c r="A655" t="s">
        <v>127</v>
      </c>
      <c r="B655" t="s">
        <v>491</v>
      </c>
      <c r="C655" t="s">
        <v>350</v>
      </c>
      <c r="D655" t="s">
        <v>723</v>
      </c>
      <c r="E655" t="s">
        <v>689</v>
      </c>
      <c r="F655">
        <v>1373</v>
      </c>
      <c r="G655">
        <v>1043.3162418063</v>
      </c>
      <c r="H655">
        <v>1432473.2</v>
      </c>
      <c r="I655" t="s">
        <v>1292</v>
      </c>
      <c r="J655">
        <v>0.57186645039632</v>
      </c>
    </row>
    <row r="656" spans="1:10" x14ac:dyDescent="0.25">
      <c r="A656" t="s">
        <v>127</v>
      </c>
      <c r="B656" t="s">
        <v>491</v>
      </c>
      <c r="C656" t="s">
        <v>1294</v>
      </c>
      <c r="D656" t="s">
        <v>1312</v>
      </c>
      <c r="E656" t="s">
        <v>688</v>
      </c>
      <c r="F656">
        <v>1245</v>
      </c>
      <c r="G656">
        <v>982.49820080321001</v>
      </c>
      <c r="H656">
        <v>1223210.26</v>
      </c>
      <c r="I656" t="s">
        <v>1292</v>
      </c>
      <c r="J656">
        <v>1.6711820592466</v>
      </c>
    </row>
    <row r="657" spans="1:10" x14ac:dyDescent="0.25">
      <c r="A657" t="s">
        <v>127</v>
      </c>
      <c r="B657" t="s">
        <v>491</v>
      </c>
      <c r="C657" t="s">
        <v>1294</v>
      </c>
      <c r="D657" t="s">
        <v>398</v>
      </c>
      <c r="E657" t="s">
        <v>688</v>
      </c>
      <c r="F657">
        <v>221</v>
      </c>
      <c r="G657">
        <v>1124.7685520361999</v>
      </c>
      <c r="H657">
        <v>248573.85</v>
      </c>
      <c r="I657" t="s">
        <v>1292</v>
      </c>
      <c r="J657">
        <v>0.33960813778479998</v>
      </c>
    </row>
    <row r="658" spans="1:10" x14ac:dyDescent="0.25">
      <c r="A658" t="s">
        <v>127</v>
      </c>
      <c r="B658" t="s">
        <v>491</v>
      </c>
      <c r="C658" t="s">
        <v>999</v>
      </c>
      <c r="D658" t="s">
        <v>398</v>
      </c>
      <c r="E658" t="s">
        <v>686</v>
      </c>
      <c r="F658">
        <v>655</v>
      </c>
      <c r="G658">
        <v>1124.7685731706999</v>
      </c>
      <c r="H658">
        <v>736723.41542682995</v>
      </c>
      <c r="I658" t="s">
        <v>1292</v>
      </c>
      <c r="J658">
        <v>2.3189852842145999</v>
      </c>
    </row>
    <row r="659" spans="1:10" x14ac:dyDescent="0.25">
      <c r="A659" t="s">
        <v>127</v>
      </c>
      <c r="B659" t="s">
        <v>491</v>
      </c>
      <c r="C659" t="s">
        <v>999</v>
      </c>
      <c r="D659" t="s">
        <v>398</v>
      </c>
      <c r="E659" t="s">
        <v>688</v>
      </c>
      <c r="F659">
        <v>165</v>
      </c>
      <c r="G659">
        <v>1124.7685731706999</v>
      </c>
      <c r="H659">
        <v>185586.81457317001</v>
      </c>
      <c r="I659" t="s">
        <v>1292</v>
      </c>
      <c r="J659">
        <v>0.58417186548916999</v>
      </c>
    </row>
    <row r="660" spans="1:10" x14ac:dyDescent="0.25">
      <c r="A660" t="s">
        <v>127</v>
      </c>
      <c r="B660" t="s">
        <v>1498</v>
      </c>
      <c r="C660" t="s">
        <v>350</v>
      </c>
      <c r="D660" t="s">
        <v>1499</v>
      </c>
      <c r="E660" t="s">
        <v>688</v>
      </c>
      <c r="F660">
        <v>840</v>
      </c>
      <c r="G660">
        <v>1029.4597738094999</v>
      </c>
      <c r="H660">
        <v>864746.21</v>
      </c>
      <c r="I660" t="s">
        <v>1292</v>
      </c>
      <c r="J660">
        <v>0.34522066144509</v>
      </c>
    </row>
    <row r="661" spans="1:10" x14ac:dyDescent="0.25">
      <c r="A661" t="s">
        <v>127</v>
      </c>
      <c r="B661" t="s">
        <v>1410</v>
      </c>
      <c r="C661" t="s">
        <v>1294</v>
      </c>
      <c r="D661" t="s">
        <v>1378</v>
      </c>
      <c r="E661" t="s">
        <v>688</v>
      </c>
      <c r="F661">
        <v>906</v>
      </c>
      <c r="G661">
        <v>1099.3669757174</v>
      </c>
      <c r="H661">
        <v>996026.48</v>
      </c>
      <c r="I661" t="s">
        <v>1292</v>
      </c>
      <c r="J661">
        <v>1.3607975982073</v>
      </c>
    </row>
    <row r="662" spans="1:10" x14ac:dyDescent="0.25">
      <c r="A662" t="s">
        <v>127</v>
      </c>
      <c r="B662" t="s">
        <v>483</v>
      </c>
      <c r="C662" t="s">
        <v>453</v>
      </c>
      <c r="D662" t="s">
        <v>484</v>
      </c>
      <c r="E662" t="s">
        <v>689</v>
      </c>
      <c r="F662">
        <v>68</v>
      </c>
      <c r="G662">
        <v>749.09676470587999</v>
      </c>
      <c r="H662">
        <v>50938.58</v>
      </c>
      <c r="I662" t="s">
        <v>1292</v>
      </c>
      <c r="J662">
        <v>1.2039516686103999</v>
      </c>
    </row>
    <row r="663" spans="1:10" x14ac:dyDescent="0.25">
      <c r="A663" t="s">
        <v>127</v>
      </c>
      <c r="B663" t="s">
        <v>483</v>
      </c>
      <c r="C663" t="s">
        <v>354</v>
      </c>
      <c r="D663" t="s">
        <v>484</v>
      </c>
      <c r="E663" t="s">
        <v>689</v>
      </c>
      <c r="F663">
        <v>173</v>
      </c>
      <c r="G663">
        <v>749.09670520230998</v>
      </c>
      <c r="H663">
        <v>129593.73</v>
      </c>
      <c r="I663" t="s">
        <v>1292</v>
      </c>
      <c r="J663">
        <v>22.696082492902999</v>
      </c>
    </row>
    <row r="664" spans="1:10" x14ac:dyDescent="0.25">
      <c r="A664" t="s">
        <v>127</v>
      </c>
      <c r="B664" t="s">
        <v>483</v>
      </c>
      <c r="C664" t="s">
        <v>998</v>
      </c>
      <c r="D664" t="s">
        <v>484</v>
      </c>
      <c r="E664" t="s">
        <v>688</v>
      </c>
      <c r="F664">
        <v>254</v>
      </c>
      <c r="G664">
        <v>749.09673228346003</v>
      </c>
      <c r="H664">
        <v>190270.57</v>
      </c>
      <c r="I664" t="s">
        <v>1292</v>
      </c>
      <c r="J664">
        <v>0.39916636237814002</v>
      </c>
    </row>
    <row r="665" spans="1:10" x14ac:dyDescent="0.25">
      <c r="A665" t="s">
        <v>127</v>
      </c>
      <c r="B665" t="s">
        <v>483</v>
      </c>
      <c r="C665" t="s">
        <v>100</v>
      </c>
      <c r="D665" t="s">
        <v>484</v>
      </c>
      <c r="E665" t="s">
        <v>689</v>
      </c>
      <c r="F665">
        <v>2711</v>
      </c>
      <c r="G665">
        <v>749.09672814459998</v>
      </c>
      <c r="H665">
        <v>2030801.23</v>
      </c>
      <c r="I665" t="s">
        <v>1292</v>
      </c>
      <c r="J665">
        <v>0.40395942253514999</v>
      </c>
    </row>
    <row r="666" spans="1:10" x14ac:dyDescent="0.25">
      <c r="A666" t="s">
        <v>127</v>
      </c>
      <c r="B666" t="s">
        <v>483</v>
      </c>
      <c r="C666" t="s">
        <v>108</v>
      </c>
      <c r="D666" t="s">
        <v>484</v>
      </c>
      <c r="E666" t="s">
        <v>689</v>
      </c>
      <c r="F666">
        <v>2977</v>
      </c>
      <c r="G666">
        <v>749.09672489083005</v>
      </c>
      <c r="H666">
        <v>2230060.9500000002</v>
      </c>
      <c r="I666" t="s">
        <v>1292</v>
      </c>
      <c r="J666">
        <v>0.80557052386094996</v>
      </c>
    </row>
    <row r="667" spans="1:10" x14ac:dyDescent="0.25">
      <c r="A667" t="s">
        <v>127</v>
      </c>
      <c r="B667" t="s">
        <v>483</v>
      </c>
      <c r="C667" t="s">
        <v>999</v>
      </c>
      <c r="D667" t="s">
        <v>484</v>
      </c>
      <c r="E667" t="s">
        <v>689</v>
      </c>
      <c r="F667">
        <v>-12</v>
      </c>
      <c r="G667">
        <v>749.09670588234997</v>
      </c>
      <c r="H667">
        <v>8989.1604705882</v>
      </c>
      <c r="I667" t="s">
        <v>1292</v>
      </c>
      <c r="J667">
        <v>2.8295192486396999E-2</v>
      </c>
    </row>
    <row r="668" spans="1:10" x14ac:dyDescent="0.25">
      <c r="A668" t="s">
        <v>127</v>
      </c>
      <c r="B668" t="s">
        <v>483</v>
      </c>
      <c r="C668" t="s">
        <v>999</v>
      </c>
      <c r="D668" t="s">
        <v>484</v>
      </c>
      <c r="E668" t="s">
        <v>688</v>
      </c>
      <c r="F668">
        <v>158</v>
      </c>
      <c r="G668">
        <v>749.09670588234997</v>
      </c>
      <c r="H668">
        <v>118357.27952941001</v>
      </c>
      <c r="I668" t="s">
        <v>1292</v>
      </c>
      <c r="J668">
        <v>0.37255336773754999</v>
      </c>
    </row>
    <row r="669" spans="1:10" x14ac:dyDescent="0.25">
      <c r="A669" t="s">
        <v>127</v>
      </c>
      <c r="B669" t="s">
        <v>45</v>
      </c>
      <c r="C669" t="s">
        <v>453</v>
      </c>
      <c r="D669" t="s">
        <v>424</v>
      </c>
      <c r="E669" t="s">
        <v>689</v>
      </c>
      <c r="F669">
        <v>110</v>
      </c>
      <c r="G669">
        <v>798.52763636364</v>
      </c>
      <c r="H669">
        <v>87838.04</v>
      </c>
      <c r="I669" t="s">
        <v>1292</v>
      </c>
      <c r="J669">
        <v>2.0760836840263002</v>
      </c>
    </row>
    <row r="670" spans="1:10" x14ac:dyDescent="0.25">
      <c r="A670" t="s">
        <v>127</v>
      </c>
      <c r="B670" t="s">
        <v>45</v>
      </c>
      <c r="C670" t="s">
        <v>998</v>
      </c>
      <c r="D670" t="s">
        <v>1484</v>
      </c>
      <c r="E670" t="s">
        <v>688</v>
      </c>
      <c r="F670">
        <v>684</v>
      </c>
      <c r="G670">
        <v>1205.8891812864999</v>
      </c>
      <c r="H670">
        <v>824828.2</v>
      </c>
      <c r="I670" t="s">
        <v>1292</v>
      </c>
      <c r="J670">
        <v>1.7303972557653</v>
      </c>
    </row>
    <row r="671" spans="1:10" x14ac:dyDescent="0.25">
      <c r="A671" t="s">
        <v>127</v>
      </c>
      <c r="B671" t="s">
        <v>45</v>
      </c>
      <c r="C671" t="s">
        <v>100</v>
      </c>
      <c r="D671" t="s">
        <v>424</v>
      </c>
      <c r="E671" t="s">
        <v>689</v>
      </c>
      <c r="F671">
        <v>1608</v>
      </c>
      <c r="G671">
        <v>798.52762437810998</v>
      </c>
      <c r="H671">
        <v>1284032.42</v>
      </c>
      <c r="I671" t="s">
        <v>1292</v>
      </c>
      <c r="J671">
        <v>0.25541495013748999</v>
      </c>
    </row>
    <row r="672" spans="1:10" x14ac:dyDescent="0.25">
      <c r="A672" t="s">
        <v>127</v>
      </c>
      <c r="B672" t="s">
        <v>45</v>
      </c>
      <c r="C672" t="s">
        <v>108</v>
      </c>
      <c r="D672" t="s">
        <v>424</v>
      </c>
      <c r="E672" t="s">
        <v>689</v>
      </c>
      <c r="F672">
        <v>1662</v>
      </c>
      <c r="G672">
        <v>798.52762334536999</v>
      </c>
      <c r="H672">
        <v>1327152.9099999999</v>
      </c>
      <c r="I672" t="s">
        <v>1292</v>
      </c>
      <c r="J672">
        <v>0.47941078245072</v>
      </c>
    </row>
    <row r="673" spans="1:10" x14ac:dyDescent="0.25">
      <c r="A673" t="s">
        <v>127</v>
      </c>
      <c r="B673" t="s">
        <v>45</v>
      </c>
      <c r="C673" t="s">
        <v>1064</v>
      </c>
      <c r="D673" t="s">
        <v>424</v>
      </c>
      <c r="E673" t="s">
        <v>689</v>
      </c>
      <c r="F673">
        <v>176</v>
      </c>
      <c r="G673">
        <v>798.52761363636</v>
      </c>
      <c r="H673">
        <v>140540.85999999999</v>
      </c>
      <c r="I673" t="s">
        <v>1292</v>
      </c>
      <c r="J673">
        <v>0.33380976472351997</v>
      </c>
    </row>
    <row r="674" spans="1:10" x14ac:dyDescent="0.25">
      <c r="A674" t="s">
        <v>127</v>
      </c>
      <c r="B674" t="s">
        <v>45</v>
      </c>
      <c r="C674" t="s">
        <v>999</v>
      </c>
      <c r="D674" t="s">
        <v>1484</v>
      </c>
      <c r="E674" t="s">
        <v>688</v>
      </c>
      <c r="F674">
        <v>463</v>
      </c>
      <c r="G674">
        <v>1205.8891792657</v>
      </c>
      <c r="H674">
        <v>558326.68999999994</v>
      </c>
      <c r="I674" t="s">
        <v>1292</v>
      </c>
      <c r="J674">
        <v>1.7574456719881999</v>
      </c>
    </row>
    <row r="675" spans="1:10" x14ac:dyDescent="0.25">
      <c r="A675" t="s">
        <v>127</v>
      </c>
      <c r="B675" t="s">
        <v>695</v>
      </c>
      <c r="C675" t="s">
        <v>453</v>
      </c>
      <c r="D675" t="s">
        <v>1029</v>
      </c>
      <c r="E675" t="s">
        <v>689</v>
      </c>
      <c r="F675">
        <v>23</v>
      </c>
      <c r="G675">
        <v>1047.6247826086999</v>
      </c>
      <c r="H675">
        <v>24095.37</v>
      </c>
      <c r="I675" t="s">
        <v>1292</v>
      </c>
      <c r="J675">
        <v>0.56950274069842</v>
      </c>
    </row>
    <row r="676" spans="1:10" x14ac:dyDescent="0.25">
      <c r="A676" t="s">
        <v>127</v>
      </c>
      <c r="B676" t="s">
        <v>695</v>
      </c>
      <c r="C676" t="s">
        <v>920</v>
      </c>
      <c r="D676" t="s">
        <v>1029</v>
      </c>
      <c r="E676" t="s">
        <v>689</v>
      </c>
      <c r="F676">
        <v>665</v>
      </c>
      <c r="G676">
        <v>1047.6249172932</v>
      </c>
      <c r="H676">
        <v>696670.57</v>
      </c>
      <c r="I676" t="s">
        <v>1292</v>
      </c>
      <c r="J676">
        <v>0.56740206791419001</v>
      </c>
    </row>
    <row r="677" spans="1:10" x14ac:dyDescent="0.25">
      <c r="A677" t="s">
        <v>127</v>
      </c>
      <c r="B677" t="s">
        <v>695</v>
      </c>
      <c r="C677" t="s">
        <v>100</v>
      </c>
      <c r="D677" t="s">
        <v>1029</v>
      </c>
      <c r="E677" t="s">
        <v>689</v>
      </c>
      <c r="F677">
        <v>2162</v>
      </c>
      <c r="G677">
        <v>1047.6249121184001</v>
      </c>
      <c r="H677">
        <v>2264965.06</v>
      </c>
      <c r="I677" t="s">
        <v>1292</v>
      </c>
      <c r="J677">
        <v>0.45053842009928002</v>
      </c>
    </row>
    <row r="678" spans="1:10" x14ac:dyDescent="0.25">
      <c r="A678" t="s">
        <v>127</v>
      </c>
      <c r="B678" t="s">
        <v>695</v>
      </c>
      <c r="C678" t="s">
        <v>108</v>
      </c>
      <c r="D678" t="s">
        <v>1029</v>
      </c>
      <c r="E678" t="s">
        <v>689</v>
      </c>
      <c r="F678">
        <v>2491</v>
      </c>
      <c r="G678">
        <v>1047.6249136893</v>
      </c>
      <c r="H678">
        <v>2609633.66</v>
      </c>
      <c r="I678" t="s">
        <v>1292</v>
      </c>
      <c r="J678">
        <v>0.94268452822841997</v>
      </c>
    </row>
    <row r="679" spans="1:10" x14ac:dyDescent="0.25">
      <c r="A679" t="s">
        <v>127</v>
      </c>
      <c r="B679" t="s">
        <v>695</v>
      </c>
      <c r="C679" t="s">
        <v>350</v>
      </c>
      <c r="D679" t="s">
        <v>427</v>
      </c>
      <c r="E679" t="s">
        <v>689</v>
      </c>
      <c r="F679">
        <v>3809</v>
      </c>
      <c r="G679">
        <v>1055.7001443949</v>
      </c>
      <c r="H679">
        <v>4021161.85</v>
      </c>
      <c r="I679" t="s">
        <v>1292</v>
      </c>
      <c r="J679">
        <v>1.6053127930272</v>
      </c>
    </row>
    <row r="680" spans="1:10" x14ac:dyDescent="0.25">
      <c r="A680" t="s">
        <v>127</v>
      </c>
      <c r="B680" t="s">
        <v>1313</v>
      </c>
      <c r="C680" t="s">
        <v>1294</v>
      </c>
      <c r="D680" t="s">
        <v>1314</v>
      </c>
      <c r="E680" t="s">
        <v>688</v>
      </c>
      <c r="F680">
        <v>577</v>
      </c>
      <c r="G680">
        <v>1210.1927729636</v>
      </c>
      <c r="H680">
        <v>698281.23</v>
      </c>
      <c r="I680" t="s">
        <v>1292</v>
      </c>
      <c r="J680">
        <v>0.95401019926425001</v>
      </c>
    </row>
    <row r="681" spans="1:10" x14ac:dyDescent="0.25">
      <c r="A681" t="s">
        <v>127</v>
      </c>
      <c r="B681" t="s">
        <v>43</v>
      </c>
      <c r="C681" t="s">
        <v>245</v>
      </c>
      <c r="D681" t="s">
        <v>44</v>
      </c>
      <c r="E681" t="s">
        <v>686</v>
      </c>
      <c r="F681">
        <v>210</v>
      </c>
      <c r="G681">
        <v>1048.5568095238</v>
      </c>
      <c r="H681">
        <v>220196.93</v>
      </c>
      <c r="I681" t="s">
        <v>1292</v>
      </c>
      <c r="J681">
        <v>1.7950859142868001</v>
      </c>
    </row>
    <row r="682" spans="1:10" x14ac:dyDescent="0.25">
      <c r="A682" t="s">
        <v>127</v>
      </c>
      <c r="B682" t="s">
        <v>1315</v>
      </c>
      <c r="C682" t="s">
        <v>1294</v>
      </c>
      <c r="D682" t="s">
        <v>1316</v>
      </c>
      <c r="E682" t="s">
        <v>686</v>
      </c>
      <c r="F682">
        <v>-770</v>
      </c>
      <c r="G682">
        <v>980.80852054795002</v>
      </c>
      <c r="H682">
        <v>715990.22</v>
      </c>
      <c r="I682" t="s">
        <v>1292</v>
      </c>
      <c r="J682">
        <v>0.97820468760625001</v>
      </c>
    </row>
    <row r="683" spans="1:10" x14ac:dyDescent="0.25">
      <c r="A683" t="s">
        <v>127</v>
      </c>
      <c r="B683" t="s">
        <v>1315</v>
      </c>
      <c r="C683" t="s">
        <v>999</v>
      </c>
      <c r="D683" t="s">
        <v>1316</v>
      </c>
      <c r="E683" t="s">
        <v>686</v>
      </c>
      <c r="F683">
        <v>770</v>
      </c>
      <c r="G683">
        <v>980.80851948051998</v>
      </c>
      <c r="H683">
        <v>755222.56</v>
      </c>
      <c r="I683" t="s">
        <v>1292</v>
      </c>
      <c r="J683">
        <v>2.3772150664332998</v>
      </c>
    </row>
    <row r="684" spans="1:10" x14ac:dyDescent="0.25">
      <c r="A684" t="s">
        <v>127</v>
      </c>
      <c r="B684" t="s">
        <v>1317</v>
      </c>
      <c r="C684" t="s">
        <v>1294</v>
      </c>
      <c r="D684" t="s">
        <v>1318</v>
      </c>
      <c r="E684" t="s">
        <v>688</v>
      </c>
      <c r="F684">
        <v>1427</v>
      </c>
      <c r="G684">
        <v>963.89723896286</v>
      </c>
      <c r="H684">
        <v>1375481.36</v>
      </c>
      <c r="I684" t="s">
        <v>1292</v>
      </c>
      <c r="J684">
        <v>1.8792188447309</v>
      </c>
    </row>
    <row r="685" spans="1:10" x14ac:dyDescent="0.25">
      <c r="A685" t="s">
        <v>127</v>
      </c>
      <c r="B685" t="s">
        <v>1317</v>
      </c>
      <c r="C685" t="s">
        <v>1294</v>
      </c>
      <c r="D685" t="s">
        <v>1319</v>
      </c>
      <c r="E685" t="s">
        <v>688</v>
      </c>
      <c r="F685">
        <v>685</v>
      </c>
      <c r="G685">
        <v>996.67116788321005</v>
      </c>
      <c r="H685">
        <v>682719.75</v>
      </c>
      <c r="I685" t="s">
        <v>1292</v>
      </c>
      <c r="J685">
        <v>0.93274969561926002</v>
      </c>
    </row>
    <row r="686" spans="1:10" x14ac:dyDescent="0.25">
      <c r="A686" t="s">
        <v>127</v>
      </c>
      <c r="B686" t="s">
        <v>1317</v>
      </c>
      <c r="C686" t="s">
        <v>1294</v>
      </c>
      <c r="D686" t="s">
        <v>1320</v>
      </c>
      <c r="E686" t="s">
        <v>688</v>
      </c>
      <c r="F686">
        <v>444</v>
      </c>
      <c r="G686">
        <v>991.30159909910003</v>
      </c>
      <c r="H686">
        <v>440137.91</v>
      </c>
      <c r="I686" t="s">
        <v>1292</v>
      </c>
      <c r="J686">
        <v>0.60132799964113004</v>
      </c>
    </row>
    <row r="687" spans="1:10" x14ac:dyDescent="0.25">
      <c r="A687" t="s">
        <v>127</v>
      </c>
      <c r="B687" t="s">
        <v>1243</v>
      </c>
      <c r="C687" t="s">
        <v>245</v>
      </c>
      <c r="D687" t="s">
        <v>227</v>
      </c>
      <c r="E687" t="s">
        <v>686</v>
      </c>
      <c r="F687">
        <v>237</v>
      </c>
      <c r="G687">
        <v>1046.9200421941</v>
      </c>
      <c r="H687">
        <v>248120.05</v>
      </c>
      <c r="I687" t="s">
        <v>1292</v>
      </c>
      <c r="J687">
        <v>2.0227203295120999</v>
      </c>
    </row>
    <row r="688" spans="1:10" x14ac:dyDescent="0.25">
      <c r="A688" t="s">
        <v>127</v>
      </c>
      <c r="B688" t="s">
        <v>1243</v>
      </c>
      <c r="C688" t="s">
        <v>453</v>
      </c>
      <c r="D688" t="s">
        <v>991</v>
      </c>
      <c r="E688" t="s">
        <v>688</v>
      </c>
      <c r="F688">
        <v>50</v>
      </c>
      <c r="G688">
        <v>962.99879999999996</v>
      </c>
      <c r="H688">
        <v>48149.94</v>
      </c>
      <c r="I688" t="s">
        <v>1292</v>
      </c>
      <c r="J688">
        <v>1.1380411587149</v>
      </c>
    </row>
    <row r="689" spans="1:10" x14ac:dyDescent="0.25">
      <c r="A689" t="s">
        <v>127</v>
      </c>
      <c r="B689" t="s">
        <v>1243</v>
      </c>
      <c r="C689" t="s">
        <v>920</v>
      </c>
      <c r="D689" t="s">
        <v>991</v>
      </c>
      <c r="E689" t="s">
        <v>688</v>
      </c>
      <c r="F689">
        <v>310</v>
      </c>
      <c r="G689">
        <v>962.99877419355005</v>
      </c>
      <c r="H689">
        <v>298529.62</v>
      </c>
      <c r="I689" t="s">
        <v>1292</v>
      </c>
      <c r="J689">
        <v>0.24313690145062</v>
      </c>
    </row>
    <row r="690" spans="1:10" x14ac:dyDescent="0.25">
      <c r="A690" t="s">
        <v>127</v>
      </c>
      <c r="B690" t="s">
        <v>1243</v>
      </c>
      <c r="C690" t="s">
        <v>920</v>
      </c>
      <c r="D690" t="s">
        <v>227</v>
      </c>
      <c r="E690" t="s">
        <v>686</v>
      </c>
      <c r="F690">
        <v>229</v>
      </c>
      <c r="G690">
        <v>1046.9200436681001</v>
      </c>
      <c r="H690">
        <v>239744.69</v>
      </c>
      <c r="I690" t="s">
        <v>1292</v>
      </c>
      <c r="J690">
        <v>0.19525962303451999</v>
      </c>
    </row>
    <row r="691" spans="1:10" x14ac:dyDescent="0.25">
      <c r="A691" t="s">
        <v>127</v>
      </c>
      <c r="B691" t="s">
        <v>1243</v>
      </c>
      <c r="C691" t="s">
        <v>998</v>
      </c>
      <c r="D691" t="s">
        <v>227</v>
      </c>
      <c r="E691" t="s">
        <v>688</v>
      </c>
      <c r="F691">
        <v>155</v>
      </c>
      <c r="G691">
        <v>1046.9200645161</v>
      </c>
      <c r="H691">
        <v>162272.60999999999</v>
      </c>
      <c r="I691" t="s">
        <v>1292</v>
      </c>
      <c r="J691">
        <v>0.34042977559434001</v>
      </c>
    </row>
    <row r="692" spans="1:10" x14ac:dyDescent="0.25">
      <c r="A692" t="s">
        <v>127</v>
      </c>
      <c r="B692" t="s">
        <v>1243</v>
      </c>
      <c r="C692" t="s">
        <v>100</v>
      </c>
      <c r="D692" t="s">
        <v>991</v>
      </c>
      <c r="E692" t="s">
        <v>688</v>
      </c>
      <c r="F692">
        <v>1590</v>
      </c>
      <c r="G692">
        <v>962.99876100629001</v>
      </c>
      <c r="H692">
        <v>1531168.03</v>
      </c>
      <c r="I692" t="s">
        <v>1292</v>
      </c>
      <c r="J692">
        <v>0.30457424590149001</v>
      </c>
    </row>
    <row r="693" spans="1:10" x14ac:dyDescent="0.25">
      <c r="A693" t="s">
        <v>127</v>
      </c>
      <c r="B693" t="s">
        <v>1243</v>
      </c>
      <c r="C693" t="s">
        <v>108</v>
      </c>
      <c r="D693" t="s">
        <v>991</v>
      </c>
      <c r="E693" t="s">
        <v>688</v>
      </c>
      <c r="F693">
        <v>1910</v>
      </c>
      <c r="G693">
        <v>962.99876439791001</v>
      </c>
      <c r="H693">
        <v>1839327.64</v>
      </c>
      <c r="I693" t="s">
        <v>1292</v>
      </c>
      <c r="J693">
        <v>0.66442494789513995</v>
      </c>
    </row>
    <row r="694" spans="1:10" x14ac:dyDescent="0.25">
      <c r="A694" t="s">
        <v>127</v>
      </c>
      <c r="B694" t="s">
        <v>1243</v>
      </c>
      <c r="C694" t="s">
        <v>350</v>
      </c>
      <c r="D694" t="s">
        <v>7</v>
      </c>
      <c r="E694" t="s">
        <v>689</v>
      </c>
      <c r="F694">
        <v>2016</v>
      </c>
      <c r="G694">
        <v>991.66677083333002</v>
      </c>
      <c r="H694">
        <v>1999200.21</v>
      </c>
      <c r="I694" t="s">
        <v>1292</v>
      </c>
      <c r="J694">
        <v>0.79811303117174004</v>
      </c>
    </row>
    <row r="695" spans="1:10" x14ac:dyDescent="0.25">
      <c r="A695" t="s">
        <v>127</v>
      </c>
      <c r="B695" t="s">
        <v>1243</v>
      </c>
      <c r="C695" t="s">
        <v>999</v>
      </c>
      <c r="D695" t="s">
        <v>227</v>
      </c>
      <c r="E695" t="s">
        <v>688</v>
      </c>
      <c r="F695">
        <v>117</v>
      </c>
      <c r="G695">
        <v>1046.9200854701</v>
      </c>
      <c r="H695">
        <v>122489.65</v>
      </c>
      <c r="I695" t="s">
        <v>1292</v>
      </c>
      <c r="J695">
        <v>0.38556083581791001</v>
      </c>
    </row>
    <row r="696" spans="1:10" x14ac:dyDescent="0.25">
      <c r="A696" t="s">
        <v>127</v>
      </c>
      <c r="B696" t="s">
        <v>498</v>
      </c>
      <c r="C696" t="s">
        <v>920</v>
      </c>
      <c r="D696" t="s">
        <v>499</v>
      </c>
      <c r="E696" t="s">
        <v>689</v>
      </c>
      <c r="F696">
        <v>340</v>
      </c>
      <c r="G696">
        <v>1004.3459411765</v>
      </c>
      <c r="H696">
        <v>341477.62</v>
      </c>
      <c r="I696" t="s">
        <v>1292</v>
      </c>
      <c r="J696">
        <v>0.27811582127606999</v>
      </c>
    </row>
    <row r="697" spans="1:10" x14ac:dyDescent="0.25">
      <c r="A697" t="s">
        <v>127</v>
      </c>
      <c r="B697" t="s">
        <v>498</v>
      </c>
      <c r="C697" t="s">
        <v>100</v>
      </c>
      <c r="D697" t="s">
        <v>499</v>
      </c>
      <c r="E697" t="s">
        <v>689</v>
      </c>
      <c r="F697">
        <v>1432</v>
      </c>
      <c r="G697">
        <v>1004.3459497207</v>
      </c>
      <c r="H697">
        <v>1438223.4</v>
      </c>
      <c r="I697" t="s">
        <v>1292</v>
      </c>
      <c r="J697">
        <v>0.28608604601866</v>
      </c>
    </row>
    <row r="698" spans="1:10" x14ac:dyDescent="0.25">
      <c r="A698" t="s">
        <v>127</v>
      </c>
      <c r="B698" t="s">
        <v>498</v>
      </c>
      <c r="C698" t="s">
        <v>108</v>
      </c>
      <c r="D698" t="s">
        <v>499</v>
      </c>
      <c r="E698" t="s">
        <v>689</v>
      </c>
      <c r="F698">
        <v>1670</v>
      </c>
      <c r="G698">
        <v>1004.3459520958</v>
      </c>
      <c r="H698">
        <v>1677257.74</v>
      </c>
      <c r="I698" t="s">
        <v>1292</v>
      </c>
      <c r="J698">
        <v>0.60588003043667005</v>
      </c>
    </row>
    <row r="699" spans="1:10" x14ac:dyDescent="0.25">
      <c r="A699" t="s">
        <v>127</v>
      </c>
      <c r="B699" t="s">
        <v>498</v>
      </c>
      <c r="C699" t="s">
        <v>350</v>
      </c>
      <c r="D699" t="s">
        <v>499</v>
      </c>
      <c r="E699" t="s">
        <v>689</v>
      </c>
      <c r="F699">
        <v>1129</v>
      </c>
      <c r="G699">
        <v>1004.3459521701</v>
      </c>
      <c r="H699">
        <v>1133906.58</v>
      </c>
      <c r="I699" t="s">
        <v>1292</v>
      </c>
      <c r="J699">
        <v>0.45267383081626</v>
      </c>
    </row>
    <row r="700" spans="1:10" x14ac:dyDescent="0.25">
      <c r="A700" t="s">
        <v>127</v>
      </c>
      <c r="B700" t="s">
        <v>498</v>
      </c>
      <c r="C700" t="s">
        <v>1064</v>
      </c>
      <c r="D700" t="s">
        <v>499</v>
      </c>
      <c r="E700" t="s">
        <v>689</v>
      </c>
      <c r="F700">
        <v>115</v>
      </c>
      <c r="G700">
        <v>1004.3459130435</v>
      </c>
      <c r="H700">
        <v>115499.78</v>
      </c>
      <c r="I700" t="s">
        <v>1292</v>
      </c>
      <c r="J700">
        <v>0.27433270571575002</v>
      </c>
    </row>
    <row r="701" spans="1:10" x14ac:dyDescent="0.25">
      <c r="A701" t="s">
        <v>127</v>
      </c>
      <c r="B701" t="s">
        <v>167</v>
      </c>
      <c r="C701" t="s">
        <v>245</v>
      </c>
      <c r="D701" t="s">
        <v>257</v>
      </c>
      <c r="E701" t="s">
        <v>344</v>
      </c>
      <c r="F701">
        <v>100</v>
      </c>
      <c r="G701">
        <v>1012.9327</v>
      </c>
      <c r="H701">
        <v>101293.27</v>
      </c>
      <c r="I701" t="s">
        <v>1292</v>
      </c>
      <c r="J701">
        <v>0.82576138636017005</v>
      </c>
    </row>
    <row r="702" spans="1:10" x14ac:dyDescent="0.25">
      <c r="A702" t="s">
        <v>127</v>
      </c>
      <c r="B702" t="s">
        <v>167</v>
      </c>
      <c r="C702" t="s">
        <v>245</v>
      </c>
      <c r="D702" t="s">
        <v>258</v>
      </c>
      <c r="E702" t="s">
        <v>686</v>
      </c>
      <c r="F702">
        <v>6</v>
      </c>
      <c r="G702">
        <v>1021.7016666667</v>
      </c>
      <c r="H702">
        <v>6130.21</v>
      </c>
      <c r="I702" t="s">
        <v>1292</v>
      </c>
      <c r="J702">
        <v>4.9974600566049E-2</v>
      </c>
    </row>
    <row r="703" spans="1:10" x14ac:dyDescent="0.25">
      <c r="A703" t="s">
        <v>127</v>
      </c>
      <c r="B703" t="s">
        <v>167</v>
      </c>
      <c r="C703" t="s">
        <v>920</v>
      </c>
      <c r="D703" t="s">
        <v>258</v>
      </c>
      <c r="E703" t="s">
        <v>686</v>
      </c>
      <c r="F703">
        <v>272</v>
      </c>
      <c r="G703">
        <v>1021.7011764706</v>
      </c>
      <c r="H703">
        <v>277902.71999999997</v>
      </c>
      <c r="I703" t="s">
        <v>1292</v>
      </c>
      <c r="J703">
        <v>0.22633736057916001</v>
      </c>
    </row>
    <row r="704" spans="1:10" x14ac:dyDescent="0.25">
      <c r="A704" t="s">
        <v>127</v>
      </c>
      <c r="B704" t="s">
        <v>167</v>
      </c>
      <c r="C704" t="s">
        <v>1294</v>
      </c>
      <c r="D704" t="s">
        <v>257</v>
      </c>
      <c r="E704" t="s">
        <v>688</v>
      </c>
      <c r="F704">
        <v>2091</v>
      </c>
      <c r="G704">
        <v>1012.9326924916001</v>
      </c>
      <c r="H704">
        <v>2118042.2599999998</v>
      </c>
      <c r="I704" t="s">
        <v>1292</v>
      </c>
      <c r="J704">
        <v>2.8937250948485</v>
      </c>
    </row>
    <row r="705" spans="1:10" x14ac:dyDescent="0.25">
      <c r="A705" t="s">
        <v>127</v>
      </c>
      <c r="B705" t="s">
        <v>1210</v>
      </c>
      <c r="C705" t="s">
        <v>100</v>
      </c>
      <c r="D705" t="s">
        <v>319</v>
      </c>
      <c r="E705" t="s">
        <v>688</v>
      </c>
      <c r="F705">
        <v>3575</v>
      </c>
      <c r="G705">
        <v>1012.2383328671</v>
      </c>
      <c r="H705">
        <v>3618752.04</v>
      </c>
      <c r="I705" t="s">
        <v>1292</v>
      </c>
      <c r="J705">
        <v>0.71982868770287001</v>
      </c>
    </row>
    <row r="706" spans="1:10" x14ac:dyDescent="0.25">
      <c r="A706" t="s">
        <v>127</v>
      </c>
      <c r="B706" t="s">
        <v>1210</v>
      </c>
      <c r="C706" t="s">
        <v>108</v>
      </c>
      <c r="D706" t="s">
        <v>319</v>
      </c>
      <c r="E706" t="s">
        <v>688</v>
      </c>
      <c r="F706">
        <v>949</v>
      </c>
      <c r="G706">
        <v>1012.2383350896</v>
      </c>
      <c r="H706">
        <v>960614.18</v>
      </c>
      <c r="I706" t="s">
        <v>1292</v>
      </c>
      <c r="J706">
        <v>0.34700507544911002</v>
      </c>
    </row>
    <row r="707" spans="1:10" x14ac:dyDescent="0.25">
      <c r="A707" t="s">
        <v>127</v>
      </c>
      <c r="B707" t="s">
        <v>1210</v>
      </c>
      <c r="C707" t="s">
        <v>350</v>
      </c>
      <c r="D707" t="s">
        <v>324</v>
      </c>
      <c r="E707" t="s">
        <v>689</v>
      </c>
      <c r="F707">
        <v>5000</v>
      </c>
      <c r="G707">
        <v>1068.6762080000001</v>
      </c>
      <c r="H707">
        <v>5343381.04</v>
      </c>
      <c r="I707" t="s">
        <v>1292</v>
      </c>
      <c r="J707">
        <v>2.1331640609121001</v>
      </c>
    </row>
    <row r="708" spans="1:10" x14ac:dyDescent="0.25">
      <c r="A708" t="s">
        <v>127</v>
      </c>
      <c r="B708" t="s">
        <v>1210</v>
      </c>
      <c r="C708" t="s">
        <v>350</v>
      </c>
      <c r="D708" t="s">
        <v>319</v>
      </c>
      <c r="E708" t="s">
        <v>688</v>
      </c>
      <c r="F708">
        <v>2088</v>
      </c>
      <c r="G708">
        <v>1012.2383333333</v>
      </c>
      <c r="H708">
        <v>2113553.64</v>
      </c>
      <c r="I708" t="s">
        <v>1292</v>
      </c>
      <c r="J708">
        <v>0.84376476839429004</v>
      </c>
    </row>
    <row r="709" spans="1:10" x14ac:dyDescent="0.25">
      <c r="A709" t="s">
        <v>127</v>
      </c>
      <c r="B709" t="s">
        <v>1210</v>
      </c>
      <c r="C709" t="s">
        <v>350</v>
      </c>
      <c r="D709" t="s">
        <v>283</v>
      </c>
      <c r="E709" t="s">
        <v>689</v>
      </c>
      <c r="F709">
        <v>1627</v>
      </c>
      <c r="G709">
        <v>1037.38414874</v>
      </c>
      <c r="H709">
        <v>1687824.01</v>
      </c>
      <c r="I709" t="s">
        <v>1292</v>
      </c>
      <c r="J709">
        <v>0.67380662025117</v>
      </c>
    </row>
    <row r="710" spans="1:10" x14ac:dyDescent="0.25">
      <c r="A710" t="s">
        <v>127</v>
      </c>
      <c r="B710" t="s">
        <v>1321</v>
      </c>
      <c r="C710" t="s">
        <v>1294</v>
      </c>
      <c r="D710" t="s">
        <v>1322</v>
      </c>
      <c r="E710" t="s">
        <v>688</v>
      </c>
      <c r="F710">
        <v>1477</v>
      </c>
      <c r="G710">
        <v>1061.3330399458</v>
      </c>
      <c r="H710">
        <v>1567588.9</v>
      </c>
      <c r="I710" t="s">
        <v>1292</v>
      </c>
      <c r="J710">
        <v>2.1416812232707998</v>
      </c>
    </row>
    <row r="711" spans="1:10" x14ac:dyDescent="0.25">
      <c r="A711" t="s">
        <v>127</v>
      </c>
      <c r="B711" t="s">
        <v>1211</v>
      </c>
      <c r="C711" t="s">
        <v>453</v>
      </c>
      <c r="D711" t="s">
        <v>209</v>
      </c>
      <c r="E711" t="s">
        <v>688</v>
      </c>
      <c r="F711">
        <v>521</v>
      </c>
      <c r="G711">
        <v>61.958349328215</v>
      </c>
      <c r="H711">
        <v>32280.3</v>
      </c>
      <c r="I711" t="s">
        <v>1292</v>
      </c>
      <c r="J711">
        <v>0.76295650660550995</v>
      </c>
    </row>
    <row r="712" spans="1:10" x14ac:dyDescent="0.25">
      <c r="A712" t="s">
        <v>127</v>
      </c>
      <c r="B712" t="s">
        <v>1211</v>
      </c>
      <c r="C712" t="s">
        <v>453</v>
      </c>
      <c r="D712" t="s">
        <v>1088</v>
      </c>
      <c r="E712" t="s">
        <v>688</v>
      </c>
      <c r="F712">
        <v>1796</v>
      </c>
      <c r="G712">
        <v>9.34</v>
      </c>
      <c r="H712">
        <v>16774.64</v>
      </c>
      <c r="I712" t="s">
        <v>1292</v>
      </c>
      <c r="J712">
        <v>0.39647465277476002</v>
      </c>
    </row>
    <row r="713" spans="1:10" x14ac:dyDescent="0.25">
      <c r="A713" t="s">
        <v>127</v>
      </c>
      <c r="B713" t="s">
        <v>1211</v>
      </c>
      <c r="C713" t="s">
        <v>453</v>
      </c>
      <c r="D713" t="s">
        <v>1089</v>
      </c>
      <c r="E713" t="s">
        <v>688</v>
      </c>
      <c r="F713">
        <v>227</v>
      </c>
      <c r="G713">
        <v>37.909867841409998</v>
      </c>
      <c r="H713">
        <v>8605.5400000000009</v>
      </c>
      <c r="I713" t="s">
        <v>1292</v>
      </c>
      <c r="J713">
        <v>0.20339503461410999</v>
      </c>
    </row>
    <row r="714" spans="1:10" x14ac:dyDescent="0.25">
      <c r="A714" t="s">
        <v>127</v>
      </c>
      <c r="B714" t="s">
        <v>1211</v>
      </c>
      <c r="C714" t="s">
        <v>354</v>
      </c>
      <c r="D714" t="s">
        <v>209</v>
      </c>
      <c r="E714" t="s">
        <v>688</v>
      </c>
      <c r="F714">
        <v>604</v>
      </c>
      <c r="G714">
        <v>61.958344370860999</v>
      </c>
      <c r="H714">
        <v>37422.839999999997</v>
      </c>
      <c r="I714" t="s">
        <v>1292</v>
      </c>
      <c r="J714">
        <v>6.5539580021247996</v>
      </c>
    </row>
    <row r="715" spans="1:10" x14ac:dyDescent="0.25">
      <c r="A715" t="s">
        <v>127</v>
      </c>
      <c r="B715" t="s">
        <v>1211</v>
      </c>
      <c r="C715" t="s">
        <v>354</v>
      </c>
      <c r="D715" t="s">
        <v>1088</v>
      </c>
      <c r="E715" t="s">
        <v>688</v>
      </c>
      <c r="F715">
        <v>3568</v>
      </c>
      <c r="G715">
        <v>9.34</v>
      </c>
      <c r="H715">
        <v>33325.120000000003</v>
      </c>
      <c r="I715" t="s">
        <v>1292</v>
      </c>
      <c r="J715">
        <v>5.8363137831273999</v>
      </c>
    </row>
    <row r="716" spans="1:10" x14ac:dyDescent="0.25">
      <c r="A716" t="s">
        <v>127</v>
      </c>
      <c r="B716" t="s">
        <v>1211</v>
      </c>
      <c r="C716" t="s">
        <v>354</v>
      </c>
      <c r="D716" t="s">
        <v>12</v>
      </c>
      <c r="E716" t="s">
        <v>688</v>
      </c>
      <c r="F716">
        <v>429</v>
      </c>
      <c r="G716">
        <v>61.958344988344997</v>
      </c>
      <c r="H716">
        <v>26580.13</v>
      </c>
      <c r="I716" t="s">
        <v>1292</v>
      </c>
      <c r="J716">
        <v>4.6550463757165002</v>
      </c>
    </row>
    <row r="717" spans="1:10" x14ac:dyDescent="0.25">
      <c r="A717" t="s">
        <v>127</v>
      </c>
      <c r="B717" t="s">
        <v>1211</v>
      </c>
      <c r="C717" t="s">
        <v>354</v>
      </c>
      <c r="D717" t="s">
        <v>1089</v>
      </c>
      <c r="E717" t="s">
        <v>688</v>
      </c>
      <c r="F717">
        <v>257</v>
      </c>
      <c r="G717">
        <v>37.909883268481998</v>
      </c>
      <c r="H717">
        <v>9742.84</v>
      </c>
      <c r="I717" t="s">
        <v>1292</v>
      </c>
      <c r="J717">
        <v>1.706288570868</v>
      </c>
    </row>
    <row r="718" spans="1:10" x14ac:dyDescent="0.25">
      <c r="A718" t="s">
        <v>127</v>
      </c>
      <c r="B718" t="s">
        <v>1211</v>
      </c>
      <c r="C718" t="s">
        <v>354</v>
      </c>
      <c r="D718" t="s">
        <v>1135</v>
      </c>
      <c r="E718" t="s">
        <v>688</v>
      </c>
      <c r="F718">
        <v>186</v>
      </c>
      <c r="G718">
        <v>39.598978494623999</v>
      </c>
      <c r="H718">
        <v>7365.41</v>
      </c>
      <c r="I718" t="s">
        <v>1292</v>
      </c>
      <c r="J718">
        <v>1.2899231541067</v>
      </c>
    </row>
    <row r="719" spans="1:10" x14ac:dyDescent="0.25">
      <c r="A719" t="s">
        <v>127</v>
      </c>
      <c r="B719" t="s">
        <v>1211</v>
      </c>
      <c r="C719" t="s">
        <v>106</v>
      </c>
      <c r="D719" t="s">
        <v>209</v>
      </c>
      <c r="E719" t="s">
        <v>688</v>
      </c>
      <c r="F719">
        <v>3528</v>
      </c>
      <c r="G719">
        <v>61.958339002267998</v>
      </c>
      <c r="H719">
        <v>218589.02</v>
      </c>
      <c r="I719" t="s">
        <v>1292</v>
      </c>
      <c r="J719">
        <v>39.274158409621002</v>
      </c>
    </row>
    <row r="720" spans="1:10" x14ac:dyDescent="0.25">
      <c r="A720" t="s">
        <v>127</v>
      </c>
      <c r="B720" t="s">
        <v>1211</v>
      </c>
      <c r="C720" t="s">
        <v>106</v>
      </c>
      <c r="D720" t="s">
        <v>1088</v>
      </c>
      <c r="E720" t="s">
        <v>688</v>
      </c>
      <c r="F720">
        <v>12276</v>
      </c>
      <c r="G720">
        <v>9.34</v>
      </c>
      <c r="H720">
        <v>114657.84</v>
      </c>
      <c r="I720" t="s">
        <v>1292</v>
      </c>
      <c r="J720">
        <v>20.6007153107</v>
      </c>
    </row>
    <row r="721" spans="1:10" x14ac:dyDescent="0.25">
      <c r="A721" t="s">
        <v>127</v>
      </c>
      <c r="B721" t="s">
        <v>1211</v>
      </c>
      <c r="C721" t="s">
        <v>106</v>
      </c>
      <c r="D721" t="s">
        <v>1089</v>
      </c>
      <c r="E721" t="s">
        <v>688</v>
      </c>
      <c r="F721">
        <v>1481</v>
      </c>
      <c r="G721">
        <v>37.909878460500003</v>
      </c>
      <c r="H721">
        <v>56144.53</v>
      </c>
      <c r="I721" t="s">
        <v>1292</v>
      </c>
      <c r="J721">
        <v>10.087556845507001</v>
      </c>
    </row>
    <row r="722" spans="1:10" x14ac:dyDescent="0.25">
      <c r="A722" t="s">
        <v>127</v>
      </c>
      <c r="B722" t="s">
        <v>1211</v>
      </c>
      <c r="C722" t="s">
        <v>1001</v>
      </c>
      <c r="D722" t="s">
        <v>209</v>
      </c>
      <c r="E722" t="s">
        <v>688</v>
      </c>
      <c r="F722">
        <v>1151</v>
      </c>
      <c r="G722">
        <v>61.958340573413999</v>
      </c>
      <c r="H722">
        <v>71314.05</v>
      </c>
      <c r="I722" t="s">
        <v>1292</v>
      </c>
      <c r="J722">
        <v>4.1163832817118999</v>
      </c>
    </row>
    <row r="723" spans="1:10" x14ac:dyDescent="0.25">
      <c r="A723" t="s">
        <v>127</v>
      </c>
      <c r="B723" t="s">
        <v>1211</v>
      </c>
      <c r="C723" t="s">
        <v>1001</v>
      </c>
      <c r="D723" t="s">
        <v>1088</v>
      </c>
      <c r="E723" t="s">
        <v>688</v>
      </c>
      <c r="F723">
        <v>7168</v>
      </c>
      <c r="G723">
        <v>9.34</v>
      </c>
      <c r="H723">
        <v>66949.119999999995</v>
      </c>
      <c r="I723" t="s">
        <v>1292</v>
      </c>
      <c r="J723">
        <v>3.8644311786152001</v>
      </c>
    </row>
    <row r="724" spans="1:10" x14ac:dyDescent="0.25">
      <c r="A724" t="s">
        <v>127</v>
      </c>
      <c r="B724" t="s">
        <v>1211</v>
      </c>
      <c r="C724" t="s">
        <v>1001</v>
      </c>
      <c r="D724" t="s">
        <v>12</v>
      </c>
      <c r="E724" t="s">
        <v>688</v>
      </c>
      <c r="F724">
        <v>893</v>
      </c>
      <c r="G724">
        <v>61.958342665174001</v>
      </c>
      <c r="H724">
        <v>55328.800000000003</v>
      </c>
      <c r="I724" t="s">
        <v>1292</v>
      </c>
      <c r="J724">
        <v>3.1936840961519</v>
      </c>
    </row>
    <row r="725" spans="1:10" x14ac:dyDescent="0.25">
      <c r="A725" t="s">
        <v>127</v>
      </c>
      <c r="B725" t="s">
        <v>1211</v>
      </c>
      <c r="C725" t="s">
        <v>1001</v>
      </c>
      <c r="D725" t="s">
        <v>1089</v>
      </c>
      <c r="E725" t="s">
        <v>688</v>
      </c>
      <c r="F725">
        <v>507</v>
      </c>
      <c r="G725">
        <v>37.909881656804998</v>
      </c>
      <c r="H725">
        <v>19220.310000000001</v>
      </c>
      <c r="I725" t="s">
        <v>1292</v>
      </c>
      <c r="J725">
        <v>1.1094330325274999</v>
      </c>
    </row>
    <row r="726" spans="1:10" x14ac:dyDescent="0.25">
      <c r="A726" t="s">
        <v>127</v>
      </c>
      <c r="B726" t="s">
        <v>1211</v>
      </c>
      <c r="C726" t="s">
        <v>1001</v>
      </c>
      <c r="D726" t="s">
        <v>1135</v>
      </c>
      <c r="E726" t="s">
        <v>688</v>
      </c>
      <c r="F726">
        <v>384</v>
      </c>
      <c r="G726">
        <v>39.598958333333002</v>
      </c>
      <c r="H726">
        <v>15206</v>
      </c>
      <c r="I726" t="s">
        <v>1292</v>
      </c>
      <c r="J726">
        <v>0.87771938603557997</v>
      </c>
    </row>
    <row r="727" spans="1:10" x14ac:dyDescent="0.25">
      <c r="A727" t="s">
        <v>127</v>
      </c>
      <c r="B727" t="s">
        <v>1211</v>
      </c>
      <c r="C727" t="s">
        <v>998</v>
      </c>
      <c r="D727" t="s">
        <v>209</v>
      </c>
      <c r="E727" t="s">
        <v>688</v>
      </c>
      <c r="F727">
        <v>50</v>
      </c>
      <c r="G727">
        <v>61.958399999999997</v>
      </c>
      <c r="H727">
        <v>3097.92</v>
      </c>
      <c r="I727" t="s">
        <v>1292</v>
      </c>
      <c r="J727">
        <v>6.4990894668500001E-3</v>
      </c>
    </row>
    <row r="728" spans="1:10" x14ac:dyDescent="0.25">
      <c r="A728" t="s">
        <v>127</v>
      </c>
      <c r="B728" t="s">
        <v>1211</v>
      </c>
      <c r="C728" t="s">
        <v>100</v>
      </c>
      <c r="D728" t="s">
        <v>209</v>
      </c>
      <c r="E728" t="s">
        <v>688</v>
      </c>
      <c r="F728">
        <v>18096</v>
      </c>
      <c r="G728">
        <v>61.958339964632998</v>
      </c>
      <c r="H728">
        <v>1121198.1200000001</v>
      </c>
      <c r="I728" t="s">
        <v>1292</v>
      </c>
      <c r="J728">
        <v>0.22302455721021</v>
      </c>
    </row>
    <row r="729" spans="1:10" x14ac:dyDescent="0.25">
      <c r="A729" t="s">
        <v>127</v>
      </c>
      <c r="B729" t="s">
        <v>1211</v>
      </c>
      <c r="C729" t="s">
        <v>100</v>
      </c>
      <c r="D729" t="s">
        <v>1088</v>
      </c>
      <c r="E729" t="s">
        <v>688</v>
      </c>
      <c r="F729">
        <v>119586</v>
      </c>
      <c r="G729">
        <v>9.34</v>
      </c>
      <c r="H729">
        <v>1116933.24</v>
      </c>
      <c r="I729" t="s">
        <v>1292</v>
      </c>
      <c r="J729">
        <v>0.22217620315343001</v>
      </c>
    </row>
    <row r="730" spans="1:10" x14ac:dyDescent="0.25">
      <c r="A730" t="s">
        <v>127</v>
      </c>
      <c r="B730" t="s">
        <v>1211</v>
      </c>
      <c r="C730" t="s">
        <v>100</v>
      </c>
      <c r="D730" t="s">
        <v>12</v>
      </c>
      <c r="E730" t="s">
        <v>688</v>
      </c>
      <c r="F730">
        <v>16149</v>
      </c>
      <c r="G730">
        <v>61.958339835284001</v>
      </c>
      <c r="H730">
        <v>1000565.23</v>
      </c>
      <c r="I730" t="s">
        <v>1292</v>
      </c>
      <c r="J730">
        <v>0.19902871169698</v>
      </c>
    </row>
    <row r="731" spans="1:10" x14ac:dyDescent="0.25">
      <c r="A731" t="s">
        <v>127</v>
      </c>
      <c r="B731" t="s">
        <v>1211</v>
      </c>
      <c r="C731" t="s">
        <v>100</v>
      </c>
      <c r="D731" t="s">
        <v>1089</v>
      </c>
      <c r="E731" t="s">
        <v>688</v>
      </c>
      <c r="F731">
        <v>7594</v>
      </c>
      <c r="G731">
        <v>37.909880168553997</v>
      </c>
      <c r="H731">
        <v>287887.63</v>
      </c>
      <c r="I731" t="s">
        <v>1292</v>
      </c>
      <c r="J731">
        <v>5.7265535913530001E-2</v>
      </c>
    </row>
    <row r="732" spans="1:10" x14ac:dyDescent="0.25">
      <c r="A732" t="s">
        <v>127</v>
      </c>
      <c r="B732" t="s">
        <v>1211</v>
      </c>
      <c r="C732" t="s">
        <v>100</v>
      </c>
      <c r="D732" t="s">
        <v>1135</v>
      </c>
      <c r="E732" t="s">
        <v>688</v>
      </c>
      <c r="F732">
        <v>6781</v>
      </c>
      <c r="G732">
        <v>39.598957380917</v>
      </c>
      <c r="H732">
        <v>268520.53000000003</v>
      </c>
      <c r="I732" t="s">
        <v>1292</v>
      </c>
      <c r="J732">
        <v>5.3413104461059999E-2</v>
      </c>
    </row>
    <row r="733" spans="1:10" x14ac:dyDescent="0.25">
      <c r="A733" t="s">
        <v>127</v>
      </c>
      <c r="B733" t="s">
        <v>1211</v>
      </c>
      <c r="C733" t="s">
        <v>108</v>
      </c>
      <c r="D733" t="s">
        <v>209</v>
      </c>
      <c r="E733" t="s">
        <v>688</v>
      </c>
      <c r="F733">
        <v>31824</v>
      </c>
      <c r="G733">
        <v>61.958339932126997</v>
      </c>
      <c r="H733">
        <v>1971762.21</v>
      </c>
      <c r="I733" t="s">
        <v>1292</v>
      </c>
      <c r="J733">
        <v>0.71226462058758</v>
      </c>
    </row>
    <row r="734" spans="1:10" x14ac:dyDescent="0.25">
      <c r="A734" t="s">
        <v>127</v>
      </c>
      <c r="B734" t="s">
        <v>1211</v>
      </c>
      <c r="C734" t="s">
        <v>108</v>
      </c>
      <c r="D734" t="s">
        <v>1088</v>
      </c>
      <c r="E734" t="s">
        <v>688</v>
      </c>
      <c r="F734">
        <v>191757</v>
      </c>
      <c r="G734">
        <v>9.34</v>
      </c>
      <c r="H734">
        <v>1791010.38</v>
      </c>
      <c r="I734" t="s">
        <v>1292</v>
      </c>
      <c r="J734">
        <v>0.64697118258450004</v>
      </c>
    </row>
    <row r="735" spans="1:10" x14ac:dyDescent="0.25">
      <c r="A735" t="s">
        <v>127</v>
      </c>
      <c r="B735" t="s">
        <v>1211</v>
      </c>
      <c r="C735" t="s">
        <v>108</v>
      </c>
      <c r="D735" t="s">
        <v>12</v>
      </c>
      <c r="E735" t="s">
        <v>688</v>
      </c>
      <c r="F735">
        <v>23092</v>
      </c>
      <c r="G735">
        <v>61.958340117790001</v>
      </c>
      <c r="H735">
        <v>1430741.99</v>
      </c>
      <c r="I735" t="s">
        <v>1292</v>
      </c>
      <c r="J735">
        <v>0.51683052626617998</v>
      </c>
    </row>
    <row r="736" spans="1:10" x14ac:dyDescent="0.25">
      <c r="A736" t="s">
        <v>127</v>
      </c>
      <c r="B736" t="s">
        <v>1211</v>
      </c>
      <c r="C736" t="s">
        <v>108</v>
      </c>
      <c r="D736" t="s">
        <v>1089</v>
      </c>
      <c r="E736" t="s">
        <v>688</v>
      </c>
      <c r="F736">
        <v>13352</v>
      </c>
      <c r="G736">
        <v>37.909880167765003</v>
      </c>
      <c r="H736">
        <v>506172.72</v>
      </c>
      <c r="I736" t="s">
        <v>1292</v>
      </c>
      <c r="J736">
        <v>0.18284604428167001</v>
      </c>
    </row>
    <row r="737" spans="1:10" x14ac:dyDescent="0.25">
      <c r="A737" t="s">
        <v>127</v>
      </c>
      <c r="B737" t="s">
        <v>1211</v>
      </c>
      <c r="C737" t="s">
        <v>108</v>
      </c>
      <c r="D737" t="s">
        <v>1135</v>
      </c>
      <c r="E737" t="s">
        <v>688</v>
      </c>
      <c r="F737">
        <v>9695</v>
      </c>
      <c r="G737">
        <v>39.598958225890001</v>
      </c>
      <c r="H737">
        <v>383911.9</v>
      </c>
      <c r="I737" t="s">
        <v>1292</v>
      </c>
      <c r="J737">
        <v>0.1386814608809</v>
      </c>
    </row>
    <row r="738" spans="1:10" x14ac:dyDescent="0.25">
      <c r="A738" t="s">
        <v>127</v>
      </c>
      <c r="B738" t="s">
        <v>1211</v>
      </c>
      <c r="C738" t="s">
        <v>350</v>
      </c>
      <c r="D738" t="s">
        <v>209</v>
      </c>
      <c r="E738" t="s">
        <v>688</v>
      </c>
      <c r="F738">
        <v>21752</v>
      </c>
      <c r="G738">
        <v>61.958339922766001</v>
      </c>
      <c r="H738">
        <v>1347717.81</v>
      </c>
      <c r="I738" t="s">
        <v>1292</v>
      </c>
      <c r="J738">
        <v>0.53803072905001004</v>
      </c>
    </row>
    <row r="739" spans="1:10" x14ac:dyDescent="0.25">
      <c r="A739" t="s">
        <v>127</v>
      </c>
      <c r="B739" t="s">
        <v>1211</v>
      </c>
      <c r="C739" t="s">
        <v>350</v>
      </c>
      <c r="D739" t="s">
        <v>1088</v>
      </c>
      <c r="E739" t="s">
        <v>688</v>
      </c>
      <c r="F739">
        <v>75934</v>
      </c>
      <c r="G739">
        <v>9.34</v>
      </c>
      <c r="H739">
        <v>709223.56</v>
      </c>
      <c r="I739" t="s">
        <v>1292</v>
      </c>
      <c r="J739">
        <v>0.28313350629850997</v>
      </c>
    </row>
    <row r="740" spans="1:10" x14ac:dyDescent="0.25">
      <c r="A740" t="s">
        <v>127</v>
      </c>
      <c r="B740" t="s">
        <v>1211</v>
      </c>
      <c r="C740" t="s">
        <v>350</v>
      </c>
      <c r="D740" t="s">
        <v>1089</v>
      </c>
      <c r="E740" t="s">
        <v>688</v>
      </c>
      <c r="F740">
        <v>9128</v>
      </c>
      <c r="G740">
        <v>37.909879491673998</v>
      </c>
      <c r="H740">
        <v>346041.38</v>
      </c>
      <c r="I740" t="s">
        <v>1292</v>
      </c>
      <c r="J740">
        <v>0.13814531097046001</v>
      </c>
    </row>
    <row r="741" spans="1:10" x14ac:dyDescent="0.25">
      <c r="A741" t="s">
        <v>127</v>
      </c>
      <c r="B741" t="s">
        <v>1211</v>
      </c>
      <c r="C741" t="s">
        <v>355</v>
      </c>
      <c r="D741" t="s">
        <v>209</v>
      </c>
      <c r="E741" t="s">
        <v>688</v>
      </c>
      <c r="F741">
        <v>868</v>
      </c>
      <c r="G741">
        <v>61.958341013824999</v>
      </c>
      <c r="H741">
        <v>53779.839999999997</v>
      </c>
      <c r="I741" t="s">
        <v>1292</v>
      </c>
      <c r="J741">
        <v>8.8205086588277997</v>
      </c>
    </row>
    <row r="742" spans="1:10" x14ac:dyDescent="0.25">
      <c r="A742" t="s">
        <v>127</v>
      </c>
      <c r="B742" t="s">
        <v>1211</v>
      </c>
      <c r="C742" t="s">
        <v>355</v>
      </c>
      <c r="D742" t="s">
        <v>1088</v>
      </c>
      <c r="E742" t="s">
        <v>688</v>
      </c>
      <c r="F742">
        <v>2994</v>
      </c>
      <c r="G742">
        <v>9.34</v>
      </c>
      <c r="H742">
        <v>27963.96</v>
      </c>
      <c r="I742" t="s">
        <v>1292</v>
      </c>
      <c r="J742">
        <v>4.5864091695906</v>
      </c>
    </row>
    <row r="743" spans="1:10" x14ac:dyDescent="0.25">
      <c r="A743" t="s">
        <v>127</v>
      </c>
      <c r="B743" t="s">
        <v>1211</v>
      </c>
      <c r="C743" t="s">
        <v>355</v>
      </c>
      <c r="D743" t="s">
        <v>1089</v>
      </c>
      <c r="E743" t="s">
        <v>688</v>
      </c>
      <c r="F743">
        <v>371</v>
      </c>
      <c r="G743">
        <v>37.909892183288001</v>
      </c>
      <c r="H743">
        <v>14064.57</v>
      </c>
      <c r="I743" t="s">
        <v>1292</v>
      </c>
      <c r="J743">
        <v>2.3067502890988001</v>
      </c>
    </row>
    <row r="744" spans="1:10" x14ac:dyDescent="0.25">
      <c r="A744" t="s">
        <v>127</v>
      </c>
      <c r="B744" t="s">
        <v>1211</v>
      </c>
      <c r="C744" t="s">
        <v>1002</v>
      </c>
      <c r="D744" t="s">
        <v>209</v>
      </c>
      <c r="E744" t="s">
        <v>688</v>
      </c>
      <c r="F744">
        <v>1095</v>
      </c>
      <c r="G744">
        <v>61.958337899542997</v>
      </c>
      <c r="H744">
        <v>67844.38</v>
      </c>
      <c r="I744" t="s">
        <v>1292</v>
      </c>
      <c r="J744">
        <v>3.2524969200473999</v>
      </c>
    </row>
    <row r="745" spans="1:10" x14ac:dyDescent="0.25">
      <c r="A745" t="s">
        <v>127</v>
      </c>
      <c r="B745" t="s">
        <v>1211</v>
      </c>
      <c r="C745" t="s">
        <v>1002</v>
      </c>
      <c r="D745" t="s">
        <v>1088</v>
      </c>
      <c r="E745" t="s">
        <v>688</v>
      </c>
      <c r="F745">
        <v>6992</v>
      </c>
      <c r="G745">
        <v>9.34</v>
      </c>
      <c r="H745">
        <v>65305.279999999999</v>
      </c>
      <c r="I745" t="s">
        <v>1292</v>
      </c>
      <c r="J745">
        <v>3.1307710684779999</v>
      </c>
    </row>
    <row r="746" spans="1:10" x14ac:dyDescent="0.25">
      <c r="A746" t="s">
        <v>127</v>
      </c>
      <c r="B746" t="s">
        <v>1211</v>
      </c>
      <c r="C746" t="s">
        <v>1002</v>
      </c>
      <c r="D746" t="s">
        <v>12</v>
      </c>
      <c r="E746" t="s">
        <v>688</v>
      </c>
      <c r="F746">
        <v>940</v>
      </c>
      <c r="G746">
        <v>61.958340425532</v>
      </c>
      <c r="H746">
        <v>58240.84</v>
      </c>
      <c r="I746" t="s">
        <v>1292</v>
      </c>
      <c r="J746">
        <v>2.7920979264748</v>
      </c>
    </row>
    <row r="747" spans="1:10" x14ac:dyDescent="0.25">
      <c r="A747" t="s">
        <v>127</v>
      </c>
      <c r="B747" t="s">
        <v>1211</v>
      </c>
      <c r="C747" t="s">
        <v>1002</v>
      </c>
      <c r="D747" t="s">
        <v>1089</v>
      </c>
      <c r="E747" t="s">
        <v>688</v>
      </c>
      <c r="F747">
        <v>461</v>
      </c>
      <c r="G747">
        <v>37.909869848155999</v>
      </c>
      <c r="H747">
        <v>17476.45</v>
      </c>
      <c r="I747" t="s">
        <v>1292</v>
      </c>
      <c r="J747">
        <v>0.83783063237310995</v>
      </c>
    </row>
    <row r="748" spans="1:10" x14ac:dyDescent="0.25">
      <c r="A748" t="s">
        <v>127</v>
      </c>
      <c r="B748" t="s">
        <v>1211</v>
      </c>
      <c r="C748" t="s">
        <v>1002</v>
      </c>
      <c r="D748" t="s">
        <v>1135</v>
      </c>
      <c r="E748" t="s">
        <v>688</v>
      </c>
      <c r="F748">
        <v>395</v>
      </c>
      <c r="G748">
        <v>39.598962025315998</v>
      </c>
      <c r="H748">
        <v>15641.59</v>
      </c>
      <c r="I748" t="s">
        <v>1292</v>
      </c>
      <c r="J748">
        <v>0.74986643403098996</v>
      </c>
    </row>
    <row r="749" spans="1:10" x14ac:dyDescent="0.25">
      <c r="A749" t="s">
        <v>127</v>
      </c>
      <c r="B749" t="s">
        <v>35</v>
      </c>
      <c r="C749" t="s">
        <v>920</v>
      </c>
      <c r="D749" t="s">
        <v>1225</v>
      </c>
      <c r="E749" t="s">
        <v>686</v>
      </c>
      <c r="F749">
        <v>-285</v>
      </c>
      <c r="G749">
        <v>942.63972447723995</v>
      </c>
      <c r="H749">
        <v>268652.32147601002</v>
      </c>
      <c r="I749" t="s">
        <v>1292</v>
      </c>
      <c r="J749">
        <v>0.21880339046823999</v>
      </c>
    </row>
    <row r="750" spans="1:10" x14ac:dyDescent="0.25">
      <c r="A750" t="s">
        <v>127</v>
      </c>
      <c r="B750" t="s">
        <v>35</v>
      </c>
      <c r="C750" t="s">
        <v>920</v>
      </c>
      <c r="D750" t="s">
        <v>1225</v>
      </c>
      <c r="E750" t="s">
        <v>688</v>
      </c>
      <c r="F750">
        <v>3780</v>
      </c>
      <c r="G750">
        <v>942.63972447723995</v>
      </c>
      <c r="H750">
        <v>3563178.1585240001</v>
      </c>
      <c r="I750" t="s">
        <v>1292</v>
      </c>
      <c r="J750">
        <v>2.902023915684</v>
      </c>
    </row>
    <row r="751" spans="1:10" x14ac:dyDescent="0.25">
      <c r="A751" t="s">
        <v>127</v>
      </c>
      <c r="B751" t="s">
        <v>35</v>
      </c>
      <c r="C751" t="s">
        <v>920</v>
      </c>
      <c r="D751" t="s">
        <v>3</v>
      </c>
      <c r="E751" t="s">
        <v>78</v>
      </c>
      <c r="F751">
        <v>79</v>
      </c>
      <c r="G751">
        <v>10465.04164557</v>
      </c>
      <c r="H751">
        <v>826738.29</v>
      </c>
      <c r="I751" t="s">
        <v>1292</v>
      </c>
      <c r="J751">
        <v>0.67333548389999998</v>
      </c>
    </row>
    <row r="752" spans="1:10" x14ac:dyDescent="0.25">
      <c r="A752" t="s">
        <v>127</v>
      </c>
      <c r="B752" t="s">
        <v>35</v>
      </c>
      <c r="C752" t="s">
        <v>998</v>
      </c>
      <c r="D752" t="s">
        <v>1225</v>
      </c>
      <c r="E752" t="s">
        <v>688</v>
      </c>
      <c r="F752">
        <v>1620</v>
      </c>
      <c r="G752">
        <v>942.63972222222003</v>
      </c>
      <c r="H752">
        <v>1527076.35</v>
      </c>
      <c r="I752" t="s">
        <v>1292</v>
      </c>
      <c r="J752">
        <v>3.2036352847588998</v>
      </c>
    </row>
    <row r="753" spans="1:10" x14ac:dyDescent="0.25">
      <c r="A753" t="s">
        <v>127</v>
      </c>
      <c r="B753" t="s">
        <v>35</v>
      </c>
      <c r="C753" t="s">
        <v>100</v>
      </c>
      <c r="D753" t="s">
        <v>3</v>
      </c>
      <c r="E753" t="s">
        <v>78</v>
      </c>
      <c r="F753">
        <v>191</v>
      </c>
      <c r="G753">
        <v>10465.041619047999</v>
      </c>
      <c r="H753">
        <v>1998822.9492381001</v>
      </c>
      <c r="I753" t="s">
        <v>1292</v>
      </c>
      <c r="J753">
        <v>0.39759842194118</v>
      </c>
    </row>
    <row r="754" spans="1:10" x14ac:dyDescent="0.25">
      <c r="A754" t="s">
        <v>127</v>
      </c>
      <c r="B754" t="s">
        <v>35</v>
      </c>
      <c r="C754" t="s">
        <v>100</v>
      </c>
      <c r="D754" t="s">
        <v>3</v>
      </c>
      <c r="E754" t="s">
        <v>689</v>
      </c>
      <c r="F754">
        <v>19</v>
      </c>
      <c r="G754">
        <v>10465.041619047999</v>
      </c>
      <c r="H754">
        <v>198835.79076189999</v>
      </c>
      <c r="I754" t="s">
        <v>1292</v>
      </c>
      <c r="J754">
        <v>3.9551675481059999E-2</v>
      </c>
    </row>
    <row r="755" spans="1:10" x14ac:dyDescent="0.25">
      <c r="A755" t="s">
        <v>127</v>
      </c>
      <c r="B755" t="s">
        <v>35</v>
      </c>
      <c r="C755" t="s">
        <v>108</v>
      </c>
      <c r="D755" t="s">
        <v>3</v>
      </c>
      <c r="E755" t="s">
        <v>78</v>
      </c>
      <c r="F755">
        <v>217</v>
      </c>
      <c r="G755">
        <v>10465.041658986</v>
      </c>
      <c r="H755">
        <v>2270914.04</v>
      </c>
      <c r="I755" t="s">
        <v>1292</v>
      </c>
      <c r="J755">
        <v>0.82032798827582998</v>
      </c>
    </row>
    <row r="756" spans="1:10" x14ac:dyDescent="0.25">
      <c r="A756" t="s">
        <v>127</v>
      </c>
      <c r="B756" t="s">
        <v>35</v>
      </c>
      <c r="C756" t="s">
        <v>350</v>
      </c>
      <c r="D756" t="s">
        <v>3</v>
      </c>
      <c r="E756" t="s">
        <v>78</v>
      </c>
      <c r="F756">
        <v>222</v>
      </c>
      <c r="G756">
        <v>10465.041621622</v>
      </c>
      <c r="H756">
        <v>2323239.2400000002</v>
      </c>
      <c r="I756" t="s">
        <v>1292</v>
      </c>
      <c r="J756">
        <v>0.92747464846131</v>
      </c>
    </row>
    <row r="757" spans="1:10" x14ac:dyDescent="0.25">
      <c r="A757" t="s">
        <v>127</v>
      </c>
      <c r="B757" t="s">
        <v>35</v>
      </c>
      <c r="C757" t="s">
        <v>1294</v>
      </c>
      <c r="D757" t="s">
        <v>1225</v>
      </c>
      <c r="E757" t="s">
        <v>688</v>
      </c>
      <c r="F757">
        <v>860</v>
      </c>
      <c r="G757">
        <v>942.63972093023006</v>
      </c>
      <c r="H757">
        <v>810670.16</v>
      </c>
      <c r="I757" t="s">
        <v>1292</v>
      </c>
      <c r="J757">
        <v>1.107558914163</v>
      </c>
    </row>
    <row r="758" spans="1:10" x14ac:dyDescent="0.25">
      <c r="A758" t="s">
        <v>127</v>
      </c>
      <c r="B758" t="s">
        <v>35</v>
      </c>
      <c r="C758" t="s">
        <v>999</v>
      </c>
      <c r="D758" t="s">
        <v>1225</v>
      </c>
      <c r="E758" t="s">
        <v>686</v>
      </c>
      <c r="F758">
        <v>285</v>
      </c>
      <c r="G758">
        <v>942.63971929825004</v>
      </c>
      <c r="H758">
        <v>268652.32</v>
      </c>
      <c r="I758" t="s">
        <v>1292</v>
      </c>
      <c r="J758">
        <v>0.84563726848448995</v>
      </c>
    </row>
    <row r="759" spans="1:10" x14ac:dyDescent="0.25">
      <c r="A759" t="s">
        <v>127</v>
      </c>
      <c r="B759" t="s">
        <v>801</v>
      </c>
      <c r="C759" t="s">
        <v>453</v>
      </c>
      <c r="D759" t="s">
        <v>260</v>
      </c>
      <c r="E759" t="s">
        <v>689</v>
      </c>
      <c r="F759">
        <v>130</v>
      </c>
      <c r="G759">
        <v>1045.9260769231</v>
      </c>
      <c r="H759">
        <v>135970.39000000001</v>
      </c>
      <c r="I759" t="s">
        <v>1292</v>
      </c>
      <c r="J759">
        <v>3.2137090967614999</v>
      </c>
    </row>
    <row r="760" spans="1:10" x14ac:dyDescent="0.25">
      <c r="A760" t="s">
        <v>127</v>
      </c>
      <c r="B760" t="s">
        <v>801</v>
      </c>
      <c r="C760" t="s">
        <v>920</v>
      </c>
      <c r="D760" t="s">
        <v>260</v>
      </c>
      <c r="E760" t="s">
        <v>689</v>
      </c>
      <c r="F760">
        <v>1017</v>
      </c>
      <c r="G760">
        <v>1045.9260963618001</v>
      </c>
      <c r="H760">
        <v>1063706.8400000001</v>
      </c>
      <c r="I760" t="s">
        <v>1292</v>
      </c>
      <c r="J760">
        <v>0.86633408480347995</v>
      </c>
    </row>
    <row r="761" spans="1:10" x14ac:dyDescent="0.25">
      <c r="A761" t="s">
        <v>127</v>
      </c>
      <c r="B761" t="s">
        <v>801</v>
      </c>
      <c r="C761" t="s">
        <v>100</v>
      </c>
      <c r="D761" t="s">
        <v>260</v>
      </c>
      <c r="E761" t="s">
        <v>689</v>
      </c>
      <c r="F761">
        <v>7388</v>
      </c>
      <c r="G761">
        <v>1045.9260950189</v>
      </c>
      <c r="H761">
        <v>7727301.9900000002</v>
      </c>
      <c r="I761" t="s">
        <v>1292</v>
      </c>
      <c r="J761">
        <v>1.5370861527571</v>
      </c>
    </row>
    <row r="762" spans="1:10" x14ac:dyDescent="0.25">
      <c r="A762" t="s">
        <v>127</v>
      </c>
      <c r="B762" t="s">
        <v>801</v>
      </c>
      <c r="C762" t="s">
        <v>108</v>
      </c>
      <c r="D762" t="s">
        <v>260</v>
      </c>
      <c r="E762" t="s">
        <v>689</v>
      </c>
      <c r="F762">
        <v>2328</v>
      </c>
      <c r="G762">
        <v>1045.9260953608</v>
      </c>
      <c r="H762">
        <v>2434915.9500000002</v>
      </c>
      <c r="I762" t="s">
        <v>1292</v>
      </c>
      <c r="J762">
        <v>0.87957081056412001</v>
      </c>
    </row>
    <row r="763" spans="1:10" x14ac:dyDescent="0.25">
      <c r="A763" t="s">
        <v>127</v>
      </c>
      <c r="B763" t="s">
        <v>801</v>
      </c>
      <c r="C763" t="s">
        <v>1064</v>
      </c>
      <c r="D763" t="s">
        <v>260</v>
      </c>
      <c r="E763" t="s">
        <v>689</v>
      </c>
      <c r="F763">
        <v>490</v>
      </c>
      <c r="G763">
        <v>1045.9261020408001</v>
      </c>
      <c r="H763">
        <v>512503.79</v>
      </c>
      <c r="I763" t="s">
        <v>1292</v>
      </c>
      <c r="J763">
        <v>1.2172884779544999</v>
      </c>
    </row>
    <row r="764" spans="1:10" x14ac:dyDescent="0.25">
      <c r="A764" t="s">
        <v>127</v>
      </c>
      <c r="B764" t="s">
        <v>801</v>
      </c>
      <c r="C764" t="s">
        <v>999</v>
      </c>
      <c r="D764" t="s">
        <v>260</v>
      </c>
      <c r="E764" t="s">
        <v>688</v>
      </c>
      <c r="F764">
        <v>370</v>
      </c>
      <c r="G764">
        <v>1045.9261081080999</v>
      </c>
      <c r="H764">
        <v>386992.66</v>
      </c>
      <c r="I764" t="s">
        <v>1292</v>
      </c>
      <c r="J764">
        <v>1.2181373156426001</v>
      </c>
    </row>
    <row r="765" spans="1:10" x14ac:dyDescent="0.25">
      <c r="A765" t="s">
        <v>127</v>
      </c>
      <c r="B765" t="s">
        <v>303</v>
      </c>
      <c r="C765" t="s">
        <v>350</v>
      </c>
      <c r="D765" t="s">
        <v>304</v>
      </c>
      <c r="E765" t="s">
        <v>689</v>
      </c>
      <c r="F765">
        <v>2405</v>
      </c>
      <c r="G765">
        <v>1082.2009896049999</v>
      </c>
      <c r="H765">
        <v>2602693.38</v>
      </c>
      <c r="I765" t="s">
        <v>1292</v>
      </c>
      <c r="J765">
        <v>1.0390372571652</v>
      </c>
    </row>
    <row r="766" spans="1:10" x14ac:dyDescent="0.25">
      <c r="A766" t="s">
        <v>127</v>
      </c>
      <c r="B766" t="s">
        <v>303</v>
      </c>
      <c r="C766" t="s">
        <v>1064</v>
      </c>
      <c r="D766" t="s">
        <v>304</v>
      </c>
      <c r="E766" t="s">
        <v>689</v>
      </c>
      <c r="F766">
        <v>380</v>
      </c>
      <c r="G766">
        <v>1082.201</v>
      </c>
      <c r="H766">
        <v>411236.38</v>
      </c>
      <c r="I766" t="s">
        <v>1292</v>
      </c>
      <c r="J766">
        <v>0.97676020520689999</v>
      </c>
    </row>
    <row r="767" spans="1:10" x14ac:dyDescent="0.25">
      <c r="A767" t="s">
        <v>127</v>
      </c>
      <c r="B767" t="s">
        <v>166</v>
      </c>
      <c r="C767" t="s">
        <v>245</v>
      </c>
      <c r="D767" t="s">
        <v>128</v>
      </c>
      <c r="E767" t="s">
        <v>686</v>
      </c>
      <c r="F767">
        <v>536</v>
      </c>
      <c r="G767">
        <v>1104.4519402984999</v>
      </c>
      <c r="H767">
        <v>591986.24</v>
      </c>
      <c r="I767" t="s">
        <v>1292</v>
      </c>
      <c r="J767">
        <v>4.8259808203304004</v>
      </c>
    </row>
    <row r="768" spans="1:10" x14ac:dyDescent="0.25">
      <c r="A768" t="s">
        <v>127</v>
      </c>
      <c r="B768" t="s">
        <v>166</v>
      </c>
      <c r="C768" t="s">
        <v>998</v>
      </c>
      <c r="D768" t="s">
        <v>128</v>
      </c>
      <c r="E768" t="s">
        <v>686</v>
      </c>
      <c r="F768">
        <v>440</v>
      </c>
      <c r="G768">
        <v>1104.4519318181999</v>
      </c>
      <c r="H768">
        <v>485958.85</v>
      </c>
      <c r="I768" t="s">
        <v>1292</v>
      </c>
      <c r="J768">
        <v>1.0194872828728001</v>
      </c>
    </row>
    <row r="769" spans="1:10" x14ac:dyDescent="0.25">
      <c r="A769" t="s">
        <v>127</v>
      </c>
      <c r="B769" t="s">
        <v>284</v>
      </c>
      <c r="C769" t="s">
        <v>354</v>
      </c>
      <c r="D769" t="s">
        <v>261</v>
      </c>
      <c r="E769" t="s">
        <v>689</v>
      </c>
      <c r="F769">
        <v>37</v>
      </c>
      <c r="G769">
        <v>1072.5113513514</v>
      </c>
      <c r="H769">
        <v>39682.92</v>
      </c>
      <c r="I769" t="s">
        <v>1292</v>
      </c>
      <c r="J769">
        <v>6.9497716122475</v>
      </c>
    </row>
    <row r="770" spans="1:10" x14ac:dyDescent="0.25">
      <c r="A770" t="s">
        <v>127</v>
      </c>
      <c r="B770" t="s">
        <v>284</v>
      </c>
      <c r="C770" t="s">
        <v>920</v>
      </c>
      <c r="D770" t="s">
        <v>261</v>
      </c>
      <c r="E770" t="s">
        <v>689</v>
      </c>
      <c r="F770">
        <v>90</v>
      </c>
      <c r="G770">
        <v>1072.5113333332999</v>
      </c>
      <c r="H770">
        <v>96526.02</v>
      </c>
      <c r="I770" t="s">
        <v>1292</v>
      </c>
      <c r="J770">
        <v>7.8615439942476995E-2</v>
      </c>
    </row>
    <row r="771" spans="1:10" x14ac:dyDescent="0.25">
      <c r="A771" t="s">
        <v>127</v>
      </c>
      <c r="B771" t="s">
        <v>284</v>
      </c>
      <c r="C771" t="s">
        <v>100</v>
      </c>
      <c r="D771" t="s">
        <v>261</v>
      </c>
      <c r="E771" t="s">
        <v>689</v>
      </c>
      <c r="F771">
        <v>487</v>
      </c>
      <c r="G771">
        <v>1072.5113489736</v>
      </c>
      <c r="H771">
        <v>365726.37</v>
      </c>
      <c r="I771" t="s">
        <v>1292</v>
      </c>
      <c r="J771">
        <v>7.2748928377926E-2</v>
      </c>
    </row>
    <row r="772" spans="1:10" x14ac:dyDescent="0.25">
      <c r="A772" t="s">
        <v>127</v>
      </c>
      <c r="B772" t="s">
        <v>284</v>
      </c>
      <c r="C772" t="s">
        <v>108</v>
      </c>
      <c r="D772" t="s">
        <v>261</v>
      </c>
      <c r="E772" t="s">
        <v>689</v>
      </c>
      <c r="F772">
        <v>400</v>
      </c>
      <c r="G772">
        <v>1072.51135</v>
      </c>
      <c r="H772">
        <v>429004.54</v>
      </c>
      <c r="I772" t="s">
        <v>1292</v>
      </c>
      <c r="J772">
        <v>0.1549703886015</v>
      </c>
    </row>
    <row r="773" spans="1:10" x14ac:dyDescent="0.25">
      <c r="A773" t="s">
        <v>127</v>
      </c>
      <c r="B773" t="s">
        <v>1323</v>
      </c>
      <c r="C773" t="s">
        <v>1294</v>
      </c>
      <c r="D773" t="s">
        <v>1324</v>
      </c>
      <c r="E773" t="s">
        <v>688</v>
      </c>
      <c r="F773">
        <v>886</v>
      </c>
      <c r="G773">
        <v>1067.0056320542001</v>
      </c>
      <c r="H773">
        <v>945366.99</v>
      </c>
      <c r="I773" t="s">
        <v>1292</v>
      </c>
      <c r="J773">
        <v>1.2915852693158001</v>
      </c>
    </row>
    <row r="774" spans="1:10" x14ac:dyDescent="0.25">
      <c r="A774" t="s">
        <v>127</v>
      </c>
      <c r="B774" t="s">
        <v>414</v>
      </c>
      <c r="C774" t="s">
        <v>453</v>
      </c>
      <c r="D774" t="s">
        <v>456</v>
      </c>
      <c r="E774" t="s">
        <v>689</v>
      </c>
      <c r="F774">
        <v>77</v>
      </c>
      <c r="G774">
        <v>1046.2790909091</v>
      </c>
      <c r="H774">
        <v>80563.490000000005</v>
      </c>
      <c r="I774" t="s">
        <v>1292</v>
      </c>
      <c r="J774">
        <v>1.9041470770205999</v>
      </c>
    </row>
    <row r="775" spans="1:10" x14ac:dyDescent="0.25">
      <c r="A775" t="s">
        <v>127</v>
      </c>
      <c r="B775" t="s">
        <v>414</v>
      </c>
      <c r="C775" t="s">
        <v>920</v>
      </c>
      <c r="D775" t="s">
        <v>456</v>
      </c>
      <c r="E775" t="s">
        <v>689</v>
      </c>
      <c r="F775">
        <v>424</v>
      </c>
      <c r="G775">
        <v>1046.2790330189</v>
      </c>
      <c r="H775">
        <v>443622.31</v>
      </c>
      <c r="I775" t="s">
        <v>1292</v>
      </c>
      <c r="J775">
        <v>0.36130737669437002</v>
      </c>
    </row>
    <row r="776" spans="1:10" x14ac:dyDescent="0.25">
      <c r="A776" t="s">
        <v>127</v>
      </c>
      <c r="B776" t="s">
        <v>414</v>
      </c>
      <c r="C776" t="s">
        <v>100</v>
      </c>
      <c r="D776" t="s">
        <v>456</v>
      </c>
      <c r="E776" t="s">
        <v>689</v>
      </c>
      <c r="F776">
        <v>1322</v>
      </c>
      <c r="G776">
        <v>1046.2790393343</v>
      </c>
      <c r="H776">
        <v>1383180.89</v>
      </c>
      <c r="I776" t="s">
        <v>1292</v>
      </c>
      <c r="J776">
        <v>0.27513719478398002</v>
      </c>
    </row>
    <row r="777" spans="1:10" x14ac:dyDescent="0.25">
      <c r="A777" t="s">
        <v>127</v>
      </c>
      <c r="B777" t="s">
        <v>414</v>
      </c>
      <c r="C777" t="s">
        <v>108</v>
      </c>
      <c r="D777" t="s">
        <v>456</v>
      </c>
      <c r="E777" t="s">
        <v>689</v>
      </c>
      <c r="F777">
        <v>1685</v>
      </c>
      <c r="G777">
        <v>1046.2790385757</v>
      </c>
      <c r="H777">
        <v>1762980.18</v>
      </c>
      <c r="I777" t="s">
        <v>1292</v>
      </c>
      <c r="J777">
        <v>0.63684576296405004</v>
      </c>
    </row>
    <row r="778" spans="1:10" x14ac:dyDescent="0.25">
      <c r="A778" t="s">
        <v>127</v>
      </c>
      <c r="B778" t="s">
        <v>414</v>
      </c>
      <c r="C778" t="s">
        <v>350</v>
      </c>
      <c r="D778" t="s">
        <v>456</v>
      </c>
      <c r="E778" t="s">
        <v>689</v>
      </c>
      <c r="F778">
        <v>2385</v>
      </c>
      <c r="G778">
        <v>1046.2790398323</v>
      </c>
      <c r="H778">
        <v>2495375.5099999998</v>
      </c>
      <c r="I778" t="s">
        <v>1292</v>
      </c>
      <c r="J778">
        <v>0.99619422919018996</v>
      </c>
    </row>
    <row r="779" spans="1:10" x14ac:dyDescent="0.25">
      <c r="A779" t="s">
        <v>127</v>
      </c>
      <c r="B779" t="s">
        <v>414</v>
      </c>
      <c r="C779" t="s">
        <v>1064</v>
      </c>
      <c r="D779" t="s">
        <v>456</v>
      </c>
      <c r="E779" t="s">
        <v>689</v>
      </c>
      <c r="F779">
        <v>80</v>
      </c>
      <c r="G779">
        <v>1046.279</v>
      </c>
      <c r="H779">
        <v>83702.320000000007</v>
      </c>
      <c r="I779" t="s">
        <v>1292</v>
      </c>
      <c r="J779">
        <v>0.19880803167145</v>
      </c>
    </row>
    <row r="780" spans="1:10" x14ac:dyDescent="0.25">
      <c r="A780" t="s">
        <v>127</v>
      </c>
      <c r="B780" t="s">
        <v>1325</v>
      </c>
      <c r="C780" t="s">
        <v>1294</v>
      </c>
      <c r="D780" t="s">
        <v>1326</v>
      </c>
      <c r="E780" t="s">
        <v>688</v>
      </c>
      <c r="F780">
        <v>369</v>
      </c>
      <c r="G780">
        <v>1294.2117886179001</v>
      </c>
      <c r="H780">
        <v>477564.15</v>
      </c>
      <c r="I780" t="s">
        <v>1292</v>
      </c>
      <c r="J780">
        <v>0.65246071400625005</v>
      </c>
    </row>
    <row r="781" spans="1:10" x14ac:dyDescent="0.25">
      <c r="A781" t="s">
        <v>127</v>
      </c>
      <c r="B781" t="s">
        <v>262</v>
      </c>
      <c r="C781" t="s">
        <v>100</v>
      </c>
      <c r="D781" t="s">
        <v>263</v>
      </c>
      <c r="E781" t="s">
        <v>689</v>
      </c>
      <c r="F781">
        <v>4459</v>
      </c>
      <c r="G781">
        <v>1077.1042057802999</v>
      </c>
      <c r="H781">
        <v>4658475.6900000004</v>
      </c>
      <c r="I781" t="s">
        <v>1292</v>
      </c>
      <c r="J781">
        <v>0.92664664656837004</v>
      </c>
    </row>
    <row r="782" spans="1:10" x14ac:dyDescent="0.25">
      <c r="A782" t="s">
        <v>127</v>
      </c>
      <c r="B782" t="s">
        <v>262</v>
      </c>
      <c r="C782" t="s">
        <v>108</v>
      </c>
      <c r="D782" t="s">
        <v>263</v>
      </c>
      <c r="E782" t="s">
        <v>689</v>
      </c>
      <c r="F782">
        <v>4145</v>
      </c>
      <c r="G782">
        <v>1077.1042026538</v>
      </c>
      <c r="H782">
        <v>4464596.92</v>
      </c>
      <c r="I782" t="s">
        <v>1292</v>
      </c>
      <c r="J782">
        <v>1.6127575704477</v>
      </c>
    </row>
    <row r="783" spans="1:10" x14ac:dyDescent="0.25">
      <c r="A783" t="s">
        <v>127</v>
      </c>
      <c r="B783" t="s">
        <v>262</v>
      </c>
      <c r="C783" t="s">
        <v>350</v>
      </c>
      <c r="D783" t="s">
        <v>263</v>
      </c>
      <c r="E783" t="s">
        <v>689</v>
      </c>
      <c r="F783">
        <v>5544</v>
      </c>
      <c r="G783">
        <v>1077.1042009380001</v>
      </c>
      <c r="H783">
        <v>5971465.6900000004</v>
      </c>
      <c r="I783" t="s">
        <v>1292</v>
      </c>
      <c r="J783">
        <v>2.3839056031230998</v>
      </c>
    </row>
    <row r="784" spans="1:10" x14ac:dyDescent="0.25">
      <c r="A784" t="s">
        <v>127</v>
      </c>
      <c r="B784" t="s">
        <v>262</v>
      </c>
      <c r="C784" t="s">
        <v>1064</v>
      </c>
      <c r="D784" t="s">
        <v>263</v>
      </c>
      <c r="E784" t="s">
        <v>689</v>
      </c>
      <c r="F784">
        <v>1340</v>
      </c>
      <c r="G784">
        <v>1077.1042014924999</v>
      </c>
      <c r="H784">
        <v>1443319.63</v>
      </c>
      <c r="I784" t="s">
        <v>1292</v>
      </c>
      <c r="J784">
        <v>3.4281431472039001</v>
      </c>
    </row>
    <row r="785" spans="1:10" x14ac:dyDescent="0.25">
      <c r="A785" t="s">
        <v>127</v>
      </c>
      <c r="B785" t="s">
        <v>1224</v>
      </c>
      <c r="C785" t="s">
        <v>920</v>
      </c>
      <c r="D785" t="s">
        <v>1207</v>
      </c>
      <c r="E785" t="s">
        <v>686</v>
      </c>
      <c r="F785">
        <v>1510</v>
      </c>
      <c r="G785">
        <v>992.69180794702004</v>
      </c>
      <c r="H785">
        <v>1498964.63</v>
      </c>
      <c r="I785" t="s">
        <v>1292</v>
      </c>
      <c r="J785">
        <v>1.2208289935259</v>
      </c>
    </row>
    <row r="786" spans="1:10" x14ac:dyDescent="0.25">
      <c r="A786" t="s">
        <v>127</v>
      </c>
      <c r="B786" t="s">
        <v>1224</v>
      </c>
      <c r="C786" t="s">
        <v>998</v>
      </c>
      <c r="D786" t="s">
        <v>1207</v>
      </c>
      <c r="E786" t="s">
        <v>686</v>
      </c>
      <c r="F786">
        <v>715</v>
      </c>
      <c r="G786">
        <v>992.69180419580005</v>
      </c>
      <c r="H786">
        <v>709774.64</v>
      </c>
      <c r="I786" t="s">
        <v>1292</v>
      </c>
      <c r="J786">
        <v>1.4890277627121</v>
      </c>
    </row>
    <row r="787" spans="1:10" x14ac:dyDescent="0.25">
      <c r="A787" t="s">
        <v>127</v>
      </c>
      <c r="B787" t="s">
        <v>1224</v>
      </c>
      <c r="C787" t="s">
        <v>1064</v>
      </c>
      <c r="D787" t="s">
        <v>1207</v>
      </c>
      <c r="E787" t="s">
        <v>686</v>
      </c>
      <c r="F787">
        <v>875</v>
      </c>
      <c r="G787">
        <v>992.69180571429001</v>
      </c>
      <c r="H787">
        <v>868605.33</v>
      </c>
      <c r="I787" t="s">
        <v>1292</v>
      </c>
      <c r="J787">
        <v>2.0630935433644999</v>
      </c>
    </row>
    <row r="788" spans="1:10" x14ac:dyDescent="0.25">
      <c r="A788" t="s">
        <v>127</v>
      </c>
      <c r="B788" t="s">
        <v>1224</v>
      </c>
      <c r="C788" t="s">
        <v>1294</v>
      </c>
      <c r="D788" t="s">
        <v>1207</v>
      </c>
      <c r="E788" t="s">
        <v>686</v>
      </c>
      <c r="F788">
        <v>1515</v>
      </c>
      <c r="G788">
        <v>992.69180858085997</v>
      </c>
      <c r="H788">
        <v>1503928.09</v>
      </c>
      <c r="I788" t="s">
        <v>1292</v>
      </c>
      <c r="J788">
        <v>2.0547061487246001</v>
      </c>
    </row>
    <row r="789" spans="1:10" x14ac:dyDescent="0.25">
      <c r="A789" t="s">
        <v>127</v>
      </c>
      <c r="B789" t="s">
        <v>1224</v>
      </c>
      <c r="C789" t="s">
        <v>999</v>
      </c>
      <c r="D789" t="s">
        <v>1207</v>
      </c>
      <c r="E789" t="s">
        <v>686</v>
      </c>
      <c r="F789">
        <v>660</v>
      </c>
      <c r="G789">
        <v>992.69181818182005</v>
      </c>
      <c r="H789">
        <v>655176.6</v>
      </c>
      <c r="I789" t="s">
        <v>1292</v>
      </c>
      <c r="J789">
        <v>2.0623002637719998</v>
      </c>
    </row>
    <row r="790" spans="1:10" x14ac:dyDescent="0.25">
      <c r="A790" t="s">
        <v>127</v>
      </c>
      <c r="B790" t="s">
        <v>1327</v>
      </c>
      <c r="C790" t="s">
        <v>1294</v>
      </c>
      <c r="D790" t="s">
        <v>1328</v>
      </c>
      <c r="E790" t="s">
        <v>688</v>
      </c>
      <c r="F790">
        <v>381</v>
      </c>
      <c r="G790">
        <v>1014.1643307087</v>
      </c>
      <c r="H790">
        <v>386396.61</v>
      </c>
      <c r="I790" t="s">
        <v>1292</v>
      </c>
      <c r="J790">
        <v>0.52790522079640001</v>
      </c>
    </row>
    <row r="791" spans="1:10" x14ac:dyDescent="0.25">
      <c r="A791" t="s">
        <v>127</v>
      </c>
      <c r="B791" t="s">
        <v>1284</v>
      </c>
      <c r="C791" t="s">
        <v>920</v>
      </c>
      <c r="D791" t="s">
        <v>1270</v>
      </c>
      <c r="E791" t="s">
        <v>686</v>
      </c>
      <c r="F791">
        <v>2013</v>
      </c>
      <c r="G791">
        <v>1011.8732886239</v>
      </c>
      <c r="H791">
        <v>2036900.93</v>
      </c>
      <c r="I791" t="s">
        <v>1292</v>
      </c>
      <c r="J791">
        <v>1.6589502263864999</v>
      </c>
    </row>
    <row r="792" spans="1:10" x14ac:dyDescent="0.25">
      <c r="A792" t="s">
        <v>127</v>
      </c>
      <c r="B792" t="s">
        <v>1284</v>
      </c>
      <c r="C792" t="s">
        <v>998</v>
      </c>
      <c r="D792" t="s">
        <v>1270</v>
      </c>
      <c r="E792" t="s">
        <v>686</v>
      </c>
      <c r="F792">
        <v>1987</v>
      </c>
      <c r="G792">
        <v>1011.8732913941</v>
      </c>
      <c r="H792">
        <v>2010592.23</v>
      </c>
      <c r="I792" t="s">
        <v>1292</v>
      </c>
      <c r="J792">
        <v>4.2179974899683996</v>
      </c>
    </row>
    <row r="793" spans="1:10" x14ac:dyDescent="0.25">
      <c r="A793" t="s">
        <v>127</v>
      </c>
      <c r="B793" t="s">
        <v>1540</v>
      </c>
      <c r="C793" t="s">
        <v>453</v>
      </c>
      <c r="D793" t="s">
        <v>1541</v>
      </c>
      <c r="E793" t="s">
        <v>689</v>
      </c>
      <c r="F793">
        <v>29</v>
      </c>
      <c r="G793">
        <v>1009.0755172414</v>
      </c>
      <c r="H793">
        <v>29263.19</v>
      </c>
      <c r="I793" t="s">
        <v>1292</v>
      </c>
      <c r="J793">
        <v>0.69164602604477998</v>
      </c>
    </row>
    <row r="794" spans="1:10" x14ac:dyDescent="0.25">
      <c r="A794" t="s">
        <v>127</v>
      </c>
      <c r="B794" t="s">
        <v>1540</v>
      </c>
      <c r="C794" t="s">
        <v>100</v>
      </c>
      <c r="D794" t="s">
        <v>1541</v>
      </c>
      <c r="E794" t="s">
        <v>689</v>
      </c>
      <c r="F794">
        <v>1782</v>
      </c>
      <c r="G794">
        <v>1009.0754601571</v>
      </c>
      <c r="H794">
        <v>1798172.47</v>
      </c>
      <c r="I794" t="s">
        <v>1292</v>
      </c>
      <c r="J794">
        <v>0.35768577538225999</v>
      </c>
    </row>
    <row r="795" spans="1:10" x14ac:dyDescent="0.25">
      <c r="A795" t="s">
        <v>127</v>
      </c>
      <c r="B795" t="s">
        <v>1540</v>
      </c>
      <c r="C795" t="s">
        <v>108</v>
      </c>
      <c r="D795" t="s">
        <v>1541</v>
      </c>
      <c r="E795" t="s">
        <v>689</v>
      </c>
      <c r="F795">
        <v>1884</v>
      </c>
      <c r="G795">
        <v>1009.0754617834</v>
      </c>
      <c r="H795">
        <v>1901098.17</v>
      </c>
      <c r="I795" t="s">
        <v>1292</v>
      </c>
      <c r="J795">
        <v>0.68673847175253</v>
      </c>
    </row>
    <row r="796" spans="1:10" x14ac:dyDescent="0.25">
      <c r="A796" t="s">
        <v>127</v>
      </c>
      <c r="B796" t="s">
        <v>1078</v>
      </c>
      <c r="C796" t="s">
        <v>920</v>
      </c>
      <c r="D796" t="s">
        <v>1079</v>
      </c>
      <c r="E796" t="s">
        <v>689</v>
      </c>
      <c r="F796">
        <v>150</v>
      </c>
      <c r="G796">
        <v>1057.5419999999999</v>
      </c>
      <c r="H796">
        <v>158631.29999999999</v>
      </c>
      <c r="I796" t="s">
        <v>1292</v>
      </c>
      <c r="J796">
        <v>0.12919697132593999</v>
      </c>
    </row>
    <row r="797" spans="1:10" x14ac:dyDescent="0.25">
      <c r="A797" t="s">
        <v>127</v>
      </c>
      <c r="B797" t="s">
        <v>1078</v>
      </c>
      <c r="C797" t="s">
        <v>108</v>
      </c>
      <c r="D797" t="s">
        <v>1079</v>
      </c>
      <c r="E797" t="s">
        <v>689</v>
      </c>
      <c r="F797">
        <v>850</v>
      </c>
      <c r="G797">
        <v>1057.5420117647</v>
      </c>
      <c r="H797">
        <v>898910.71</v>
      </c>
      <c r="I797" t="s">
        <v>1292</v>
      </c>
      <c r="J797">
        <v>0.32471577584411998</v>
      </c>
    </row>
    <row r="798" spans="1:10" x14ac:dyDescent="0.25">
      <c r="A798" t="s">
        <v>127</v>
      </c>
      <c r="B798" t="s">
        <v>1078</v>
      </c>
      <c r="C798" t="s">
        <v>350</v>
      </c>
      <c r="D798" t="s">
        <v>1079</v>
      </c>
      <c r="E798" t="s">
        <v>689</v>
      </c>
      <c r="F798">
        <v>2635</v>
      </c>
      <c r="G798">
        <v>1057.5420037951001</v>
      </c>
      <c r="H798">
        <v>2786623.18</v>
      </c>
      <c r="I798" t="s">
        <v>1292</v>
      </c>
      <c r="J798">
        <v>1.1124650056551</v>
      </c>
    </row>
    <row r="799" spans="1:10" x14ac:dyDescent="0.25">
      <c r="A799" t="s">
        <v>127</v>
      </c>
      <c r="B799" t="s">
        <v>1078</v>
      </c>
      <c r="C799" t="s">
        <v>1064</v>
      </c>
      <c r="D799" t="s">
        <v>1079</v>
      </c>
      <c r="E799" t="s">
        <v>689</v>
      </c>
      <c r="F799">
        <v>220</v>
      </c>
      <c r="G799">
        <v>1057.5419999999999</v>
      </c>
      <c r="H799">
        <v>232659.24</v>
      </c>
      <c r="I799" t="s">
        <v>1292</v>
      </c>
      <c r="J799">
        <v>0.55260744928665995</v>
      </c>
    </row>
    <row r="800" spans="1:10" x14ac:dyDescent="0.25">
      <c r="A800" t="s">
        <v>127</v>
      </c>
      <c r="B800" t="s">
        <v>42</v>
      </c>
      <c r="C800" t="s">
        <v>245</v>
      </c>
      <c r="D800" t="s">
        <v>41</v>
      </c>
      <c r="E800" t="s">
        <v>686</v>
      </c>
      <c r="F800">
        <v>300</v>
      </c>
      <c r="G800">
        <v>1099.1310000000001</v>
      </c>
      <c r="H800">
        <v>329739.3</v>
      </c>
      <c r="I800" t="s">
        <v>1292</v>
      </c>
      <c r="J800">
        <v>2.6880954826063999</v>
      </c>
    </row>
    <row r="801" spans="1:10" x14ac:dyDescent="0.25">
      <c r="A801" t="s">
        <v>127</v>
      </c>
      <c r="B801" t="s">
        <v>718</v>
      </c>
      <c r="C801" t="s">
        <v>453</v>
      </c>
      <c r="D801" t="s">
        <v>785</v>
      </c>
      <c r="E801" t="s">
        <v>689</v>
      </c>
      <c r="F801">
        <v>28500</v>
      </c>
      <c r="G801">
        <v>1.0267070175438999</v>
      </c>
      <c r="H801">
        <v>29261.15</v>
      </c>
      <c r="I801" t="s">
        <v>1292</v>
      </c>
      <c r="J801">
        <v>0.69159780991067998</v>
      </c>
    </row>
    <row r="802" spans="1:10" x14ac:dyDescent="0.25">
      <c r="A802" t="s">
        <v>127</v>
      </c>
      <c r="B802" t="s">
        <v>718</v>
      </c>
      <c r="C802" t="s">
        <v>453</v>
      </c>
      <c r="D802" t="s">
        <v>1031</v>
      </c>
      <c r="E802" t="s">
        <v>689</v>
      </c>
      <c r="F802">
        <v>19</v>
      </c>
      <c r="G802">
        <v>1018.7063157895</v>
      </c>
      <c r="H802">
        <v>19355.419999999998</v>
      </c>
      <c r="I802" t="s">
        <v>1292</v>
      </c>
      <c r="J802">
        <v>0.45747231677160999</v>
      </c>
    </row>
    <row r="803" spans="1:10" x14ac:dyDescent="0.25">
      <c r="A803" t="s">
        <v>127</v>
      </c>
      <c r="B803" t="s">
        <v>718</v>
      </c>
      <c r="C803" t="s">
        <v>920</v>
      </c>
      <c r="D803" t="s">
        <v>1443</v>
      </c>
      <c r="E803" t="s">
        <v>686</v>
      </c>
      <c r="F803">
        <v>2607</v>
      </c>
      <c r="G803">
        <v>977.29401994629995</v>
      </c>
      <c r="H803">
        <v>2547805.5099999998</v>
      </c>
      <c r="I803" t="s">
        <v>1292</v>
      </c>
      <c r="J803">
        <v>2.0750555244742999</v>
      </c>
    </row>
    <row r="804" spans="1:10" x14ac:dyDescent="0.25">
      <c r="A804" t="s">
        <v>127</v>
      </c>
      <c r="B804" t="s">
        <v>718</v>
      </c>
      <c r="C804" t="s">
        <v>920</v>
      </c>
      <c r="D804" t="s">
        <v>1031</v>
      </c>
      <c r="E804" t="s">
        <v>689</v>
      </c>
      <c r="F804">
        <v>264</v>
      </c>
      <c r="G804">
        <v>1018.7062121212</v>
      </c>
      <c r="H804">
        <v>268938.44</v>
      </c>
      <c r="I804" t="s">
        <v>1292</v>
      </c>
      <c r="J804">
        <v>0.21903641917530001</v>
      </c>
    </row>
    <row r="805" spans="1:10" x14ac:dyDescent="0.25">
      <c r="A805" t="s">
        <v>127</v>
      </c>
      <c r="B805" t="s">
        <v>718</v>
      </c>
      <c r="C805" t="s">
        <v>998</v>
      </c>
      <c r="D805" t="s">
        <v>1443</v>
      </c>
      <c r="E805" t="s">
        <v>686</v>
      </c>
      <c r="F805">
        <v>1593</v>
      </c>
      <c r="G805">
        <v>977.29401757690005</v>
      </c>
      <c r="H805">
        <v>1556829.37</v>
      </c>
      <c r="I805" t="s">
        <v>1292</v>
      </c>
      <c r="J805">
        <v>3.2660537910111</v>
      </c>
    </row>
    <row r="806" spans="1:10" x14ac:dyDescent="0.25">
      <c r="A806" t="s">
        <v>127</v>
      </c>
      <c r="B806" t="s">
        <v>718</v>
      </c>
      <c r="C806" t="s">
        <v>100</v>
      </c>
      <c r="D806" t="s">
        <v>785</v>
      </c>
      <c r="E806" t="s">
        <v>689</v>
      </c>
      <c r="F806">
        <v>2222594</v>
      </c>
      <c r="G806">
        <v>1.0267070009187</v>
      </c>
      <c r="H806">
        <v>2281952.8199999998</v>
      </c>
      <c r="I806" t="s">
        <v>1292</v>
      </c>
      <c r="J806">
        <v>0.45391756209426998</v>
      </c>
    </row>
    <row r="807" spans="1:10" x14ac:dyDescent="0.25">
      <c r="A807" t="s">
        <v>127</v>
      </c>
      <c r="B807" t="s">
        <v>718</v>
      </c>
      <c r="C807" t="s">
        <v>100</v>
      </c>
      <c r="D807" t="s">
        <v>1031</v>
      </c>
      <c r="E807" t="s">
        <v>689</v>
      </c>
      <c r="F807">
        <v>428</v>
      </c>
      <c r="G807">
        <v>1018.7062149533</v>
      </c>
      <c r="H807">
        <v>436006.26</v>
      </c>
      <c r="I807" t="s">
        <v>1292</v>
      </c>
      <c r="J807">
        <v>8.6728742532477004E-2</v>
      </c>
    </row>
    <row r="808" spans="1:10" x14ac:dyDescent="0.25">
      <c r="A808" t="s">
        <v>127</v>
      </c>
      <c r="B808" t="s">
        <v>718</v>
      </c>
      <c r="C808" t="s">
        <v>108</v>
      </c>
      <c r="D808" t="s">
        <v>785</v>
      </c>
      <c r="E808" t="s">
        <v>689</v>
      </c>
      <c r="F808">
        <v>1364000</v>
      </c>
      <c r="G808">
        <v>1.0267070014663</v>
      </c>
      <c r="H808">
        <v>1400428.35</v>
      </c>
      <c r="I808" t="s">
        <v>1292</v>
      </c>
      <c r="J808">
        <v>0.50588025387343005</v>
      </c>
    </row>
    <row r="809" spans="1:10" x14ac:dyDescent="0.25">
      <c r="A809" t="s">
        <v>127</v>
      </c>
      <c r="B809" t="s">
        <v>718</v>
      </c>
      <c r="C809" t="s">
        <v>108</v>
      </c>
      <c r="D809" t="s">
        <v>1031</v>
      </c>
      <c r="E809" t="s">
        <v>689</v>
      </c>
      <c r="F809">
        <v>437</v>
      </c>
      <c r="G809">
        <v>1018.706201373</v>
      </c>
      <c r="H809">
        <v>445174.61</v>
      </c>
      <c r="I809" t="s">
        <v>1292</v>
      </c>
      <c r="J809">
        <v>0.16081154364292</v>
      </c>
    </row>
    <row r="810" spans="1:10" x14ac:dyDescent="0.25">
      <c r="A810" t="s">
        <v>127</v>
      </c>
      <c r="B810" t="s">
        <v>718</v>
      </c>
      <c r="C810" t="s">
        <v>350</v>
      </c>
      <c r="D810" t="s">
        <v>1031</v>
      </c>
      <c r="E810" t="s">
        <v>689</v>
      </c>
      <c r="F810">
        <v>821</v>
      </c>
      <c r="G810">
        <v>1018.7061997564</v>
      </c>
      <c r="H810">
        <v>836357.79</v>
      </c>
      <c r="I810" t="s">
        <v>1292</v>
      </c>
      <c r="J810">
        <v>0.33388754542047</v>
      </c>
    </row>
    <row r="811" spans="1:10" x14ac:dyDescent="0.25">
      <c r="A811" t="s">
        <v>127</v>
      </c>
      <c r="B811" t="s">
        <v>718</v>
      </c>
      <c r="C811" t="s">
        <v>350</v>
      </c>
      <c r="D811" t="s">
        <v>785</v>
      </c>
      <c r="E811" t="s">
        <v>689</v>
      </c>
      <c r="F811">
        <v>8000</v>
      </c>
      <c r="G811">
        <v>1.0267075000000001</v>
      </c>
      <c r="H811">
        <v>8213.66</v>
      </c>
      <c r="I811" t="s">
        <v>1292</v>
      </c>
      <c r="J811">
        <v>3.2790258058317001E-3</v>
      </c>
    </row>
    <row r="812" spans="1:10" x14ac:dyDescent="0.25">
      <c r="A812" t="s">
        <v>127</v>
      </c>
      <c r="B812" t="s">
        <v>718</v>
      </c>
      <c r="C812" t="s">
        <v>1064</v>
      </c>
      <c r="D812" t="s">
        <v>785</v>
      </c>
      <c r="E812" t="s">
        <v>689</v>
      </c>
      <c r="F812">
        <v>190000</v>
      </c>
      <c r="G812">
        <v>1.026707</v>
      </c>
      <c r="H812">
        <v>195074.33</v>
      </c>
      <c r="I812" t="s">
        <v>1292</v>
      </c>
      <c r="J812">
        <v>0.46333654284525999</v>
      </c>
    </row>
    <row r="813" spans="1:10" x14ac:dyDescent="0.25">
      <c r="A813" t="s">
        <v>127</v>
      </c>
      <c r="B813" t="s">
        <v>718</v>
      </c>
      <c r="C813" t="s">
        <v>1294</v>
      </c>
      <c r="D813" t="s">
        <v>1329</v>
      </c>
      <c r="E813" t="s">
        <v>686</v>
      </c>
      <c r="F813">
        <v>-734</v>
      </c>
      <c r="G813">
        <v>1004.7448567708</v>
      </c>
      <c r="H813">
        <v>737482.72486979002</v>
      </c>
      <c r="I813" t="s">
        <v>1292</v>
      </c>
      <c r="J813">
        <v>1.0075683135675</v>
      </c>
    </row>
    <row r="814" spans="1:10" x14ac:dyDescent="0.25">
      <c r="A814" t="s">
        <v>127</v>
      </c>
      <c r="B814" t="s">
        <v>718</v>
      </c>
      <c r="C814" t="s">
        <v>1294</v>
      </c>
      <c r="D814" t="s">
        <v>1329</v>
      </c>
      <c r="E814" t="s">
        <v>688</v>
      </c>
      <c r="F814">
        <v>34</v>
      </c>
      <c r="G814">
        <v>1004.7448567708</v>
      </c>
      <c r="H814">
        <v>34161.325130208003</v>
      </c>
      <c r="I814" t="s">
        <v>1292</v>
      </c>
      <c r="J814">
        <v>4.6672101718388002E-2</v>
      </c>
    </row>
    <row r="815" spans="1:10" x14ac:dyDescent="0.25">
      <c r="A815" t="s">
        <v>127</v>
      </c>
      <c r="B815" t="s">
        <v>718</v>
      </c>
      <c r="C815" t="s">
        <v>999</v>
      </c>
      <c r="D815" t="s">
        <v>1329</v>
      </c>
      <c r="E815" t="s">
        <v>686</v>
      </c>
      <c r="F815">
        <v>734</v>
      </c>
      <c r="G815">
        <v>1004.7448501361999</v>
      </c>
      <c r="H815">
        <v>737482.72</v>
      </c>
      <c r="I815" t="s">
        <v>1292</v>
      </c>
      <c r="J815">
        <v>2.3213753482394002</v>
      </c>
    </row>
    <row r="816" spans="1:10" x14ac:dyDescent="0.25">
      <c r="A816" t="s">
        <v>127</v>
      </c>
      <c r="B816" t="s">
        <v>1330</v>
      </c>
      <c r="C816" t="s">
        <v>1294</v>
      </c>
      <c r="D816" t="s">
        <v>1331</v>
      </c>
      <c r="E816" t="s">
        <v>688</v>
      </c>
      <c r="F816">
        <v>191</v>
      </c>
      <c r="G816">
        <v>1323.3796335079001</v>
      </c>
      <c r="H816">
        <v>252765.51</v>
      </c>
      <c r="I816" t="s">
        <v>1292</v>
      </c>
      <c r="J816">
        <v>0.34533489402576001</v>
      </c>
    </row>
    <row r="817" spans="1:10" x14ac:dyDescent="0.25">
      <c r="A817" t="s">
        <v>127</v>
      </c>
      <c r="B817" t="s">
        <v>1332</v>
      </c>
      <c r="C817" t="s">
        <v>1294</v>
      </c>
      <c r="D817" t="s">
        <v>1334</v>
      </c>
      <c r="E817" t="s">
        <v>688</v>
      </c>
      <c r="F817">
        <v>790</v>
      </c>
      <c r="G817">
        <v>1007.0085063291</v>
      </c>
      <c r="H817">
        <v>795536.72</v>
      </c>
      <c r="I817" t="s">
        <v>1292</v>
      </c>
      <c r="J817">
        <v>1.0868832100345001</v>
      </c>
    </row>
    <row r="818" spans="1:10" x14ac:dyDescent="0.25">
      <c r="A818" t="s">
        <v>127</v>
      </c>
      <c r="B818" t="s">
        <v>1332</v>
      </c>
      <c r="C818" t="s">
        <v>1294</v>
      </c>
      <c r="D818" t="s">
        <v>1333</v>
      </c>
      <c r="E818" t="s">
        <v>686</v>
      </c>
      <c r="F818">
        <v>-722</v>
      </c>
      <c r="G818">
        <v>1044.4534299516999</v>
      </c>
      <c r="H818">
        <v>648605.57999999996</v>
      </c>
      <c r="I818" t="s">
        <v>1292</v>
      </c>
      <c r="J818">
        <v>0.88614201848116003</v>
      </c>
    </row>
    <row r="819" spans="1:10" x14ac:dyDescent="0.25">
      <c r="A819" t="s">
        <v>127</v>
      </c>
      <c r="B819" t="s">
        <v>1332</v>
      </c>
      <c r="C819" t="s">
        <v>999</v>
      </c>
      <c r="D819" t="s">
        <v>1333</v>
      </c>
      <c r="E819" t="s">
        <v>686</v>
      </c>
      <c r="F819">
        <v>722</v>
      </c>
      <c r="G819">
        <v>1044.4534210526001</v>
      </c>
      <c r="H819">
        <v>754095.37</v>
      </c>
      <c r="I819" t="s">
        <v>1292</v>
      </c>
      <c r="J819">
        <v>2.3736670089563998</v>
      </c>
    </row>
    <row r="820" spans="1:10" x14ac:dyDescent="0.25">
      <c r="A820" t="s">
        <v>127</v>
      </c>
      <c r="B820" t="s">
        <v>14</v>
      </c>
      <c r="C820" t="s">
        <v>245</v>
      </c>
      <c r="D820" t="s">
        <v>40</v>
      </c>
      <c r="E820" t="s">
        <v>686</v>
      </c>
      <c r="F820">
        <v>430</v>
      </c>
      <c r="G820">
        <v>1315.5196744186001</v>
      </c>
      <c r="H820">
        <v>565673.46</v>
      </c>
      <c r="I820" t="s">
        <v>1292</v>
      </c>
      <c r="J820">
        <v>4.6114741932683003</v>
      </c>
    </row>
    <row r="821" spans="1:10" x14ac:dyDescent="0.25">
      <c r="A821" t="s">
        <v>127</v>
      </c>
      <c r="B821" t="s">
        <v>14</v>
      </c>
      <c r="C821" t="s">
        <v>1294</v>
      </c>
      <c r="D821" t="s">
        <v>1335</v>
      </c>
      <c r="E821" t="s">
        <v>688</v>
      </c>
      <c r="F821">
        <v>657</v>
      </c>
      <c r="G821">
        <v>969.68178082192003</v>
      </c>
      <c r="H821">
        <v>637080.93000000005</v>
      </c>
      <c r="I821" t="s">
        <v>1292</v>
      </c>
      <c r="J821">
        <v>0.87039673825509001</v>
      </c>
    </row>
    <row r="822" spans="1:10" x14ac:dyDescent="0.25">
      <c r="A822" t="s">
        <v>127</v>
      </c>
      <c r="B822" t="s">
        <v>14</v>
      </c>
      <c r="C822" t="s">
        <v>1294</v>
      </c>
      <c r="D822" t="s">
        <v>1377</v>
      </c>
      <c r="E822" t="s">
        <v>686</v>
      </c>
      <c r="F822">
        <v>-466</v>
      </c>
      <c r="G822">
        <v>1081.4826338329999</v>
      </c>
      <c r="H822">
        <v>503970.90736617002</v>
      </c>
      <c r="I822" t="s">
        <v>1292</v>
      </c>
      <c r="J822">
        <v>0.68853832109990998</v>
      </c>
    </row>
    <row r="823" spans="1:10" x14ac:dyDescent="0.25">
      <c r="A823" t="s">
        <v>127</v>
      </c>
      <c r="B823" t="s">
        <v>14</v>
      </c>
      <c r="C823" t="s">
        <v>1294</v>
      </c>
      <c r="D823" t="s">
        <v>1377</v>
      </c>
      <c r="E823" t="s">
        <v>688</v>
      </c>
      <c r="F823">
        <v>1</v>
      </c>
      <c r="G823">
        <v>1081.4826338329999</v>
      </c>
      <c r="H823">
        <v>1081.4826338329999</v>
      </c>
      <c r="I823" t="s">
        <v>1292</v>
      </c>
      <c r="J823">
        <v>1.4775500452788E-3</v>
      </c>
    </row>
    <row r="824" spans="1:10" x14ac:dyDescent="0.25">
      <c r="A824" t="s">
        <v>127</v>
      </c>
      <c r="B824" t="s">
        <v>14</v>
      </c>
      <c r="C824" t="s">
        <v>999</v>
      </c>
      <c r="D824" t="s">
        <v>1377</v>
      </c>
      <c r="E824" t="s">
        <v>686</v>
      </c>
      <c r="F824">
        <v>466</v>
      </c>
      <c r="G824">
        <v>1081.4826394849999</v>
      </c>
      <c r="H824">
        <v>503970.91</v>
      </c>
      <c r="I824" t="s">
        <v>1292</v>
      </c>
      <c r="J824">
        <v>1.5863499102783001</v>
      </c>
    </row>
    <row r="825" spans="1:10" x14ac:dyDescent="0.25">
      <c r="A825" t="s">
        <v>127</v>
      </c>
      <c r="B825" t="s">
        <v>14</v>
      </c>
      <c r="C825" t="s">
        <v>999</v>
      </c>
      <c r="D825" t="s">
        <v>1336</v>
      </c>
      <c r="E825" t="s">
        <v>686</v>
      </c>
      <c r="F825">
        <v>104</v>
      </c>
      <c r="G825">
        <v>1074.0786538462</v>
      </c>
      <c r="H825">
        <v>111704.18</v>
      </c>
      <c r="I825" t="s">
        <v>1292</v>
      </c>
      <c r="J825">
        <v>0.35161139741321001</v>
      </c>
    </row>
    <row r="826" spans="1:10" x14ac:dyDescent="0.25">
      <c r="A826" t="s">
        <v>127</v>
      </c>
      <c r="B826" t="s">
        <v>1411</v>
      </c>
      <c r="C826" t="s">
        <v>350</v>
      </c>
      <c r="D826" t="s">
        <v>1412</v>
      </c>
      <c r="E826" t="s">
        <v>688</v>
      </c>
      <c r="F826">
        <v>2449</v>
      </c>
      <c r="G826">
        <v>1018.3459616169999</v>
      </c>
      <c r="H826">
        <v>2493929.2599999998</v>
      </c>
      <c r="I826" t="s">
        <v>1292</v>
      </c>
      <c r="J826">
        <v>0.99561686281859996</v>
      </c>
    </row>
    <row r="827" spans="1:10" x14ac:dyDescent="0.25">
      <c r="A827" t="s">
        <v>127</v>
      </c>
      <c r="B827" t="s">
        <v>13</v>
      </c>
      <c r="C827" t="s">
        <v>453</v>
      </c>
      <c r="D827" t="s">
        <v>241</v>
      </c>
      <c r="E827" t="s">
        <v>689</v>
      </c>
      <c r="F827">
        <v>96</v>
      </c>
      <c r="G827">
        <v>1034.8153124999999</v>
      </c>
      <c r="H827">
        <v>99342.27</v>
      </c>
      <c r="I827" t="s">
        <v>1292</v>
      </c>
      <c r="J827">
        <v>2.3479902998875999</v>
      </c>
    </row>
    <row r="828" spans="1:10" x14ac:dyDescent="0.25">
      <c r="A828" t="s">
        <v>127</v>
      </c>
      <c r="B828" t="s">
        <v>13</v>
      </c>
      <c r="C828" t="s">
        <v>920</v>
      </c>
      <c r="D828" t="s">
        <v>241</v>
      </c>
      <c r="E828" t="s">
        <v>689</v>
      </c>
      <c r="F828">
        <v>1141</v>
      </c>
      <c r="G828">
        <v>1034.8152760736</v>
      </c>
      <c r="H828">
        <v>1180724.23</v>
      </c>
      <c r="I828" t="s">
        <v>1292</v>
      </c>
      <c r="J828">
        <v>0.96163868345751002</v>
      </c>
    </row>
    <row r="829" spans="1:10" x14ac:dyDescent="0.25">
      <c r="A829" t="s">
        <v>127</v>
      </c>
      <c r="B829" t="s">
        <v>13</v>
      </c>
      <c r="C829" t="s">
        <v>920</v>
      </c>
      <c r="D829" t="s">
        <v>242</v>
      </c>
      <c r="E829" t="s">
        <v>686</v>
      </c>
      <c r="F829">
        <v>582</v>
      </c>
      <c r="G829">
        <v>1127.4809278350999</v>
      </c>
      <c r="H829">
        <v>656193.9</v>
      </c>
      <c r="I829" t="s">
        <v>1292</v>
      </c>
      <c r="J829">
        <v>0.53443591827436998</v>
      </c>
    </row>
    <row r="830" spans="1:10" x14ac:dyDescent="0.25">
      <c r="A830" t="s">
        <v>127</v>
      </c>
      <c r="B830" t="s">
        <v>13</v>
      </c>
      <c r="C830" t="s">
        <v>100</v>
      </c>
      <c r="D830" t="s">
        <v>241</v>
      </c>
      <c r="E830" t="s">
        <v>689</v>
      </c>
      <c r="F830">
        <v>2170</v>
      </c>
      <c r="G830">
        <v>1034.8152764977001</v>
      </c>
      <c r="H830">
        <v>2245549.15</v>
      </c>
      <c r="I830" t="s">
        <v>1292</v>
      </c>
      <c r="J830">
        <v>0.44667627954326</v>
      </c>
    </row>
    <row r="831" spans="1:10" x14ac:dyDescent="0.25">
      <c r="A831" t="s">
        <v>127</v>
      </c>
      <c r="B831" t="s">
        <v>13</v>
      </c>
      <c r="C831" t="s">
        <v>100</v>
      </c>
      <c r="D831" t="s">
        <v>97</v>
      </c>
      <c r="E831" t="s">
        <v>689</v>
      </c>
      <c r="F831">
        <v>168</v>
      </c>
      <c r="G831">
        <v>342.60589285714002</v>
      </c>
      <c r="H831">
        <v>57557.79</v>
      </c>
      <c r="I831" t="s">
        <v>1292</v>
      </c>
      <c r="J831">
        <v>1.1449181371039001E-2</v>
      </c>
    </row>
    <row r="832" spans="1:10" x14ac:dyDescent="0.25">
      <c r="A832" t="s">
        <v>127</v>
      </c>
      <c r="B832" t="s">
        <v>13</v>
      </c>
      <c r="C832" t="s">
        <v>108</v>
      </c>
      <c r="D832" t="s">
        <v>241</v>
      </c>
      <c r="E832" t="s">
        <v>689</v>
      </c>
      <c r="F832">
        <v>2524</v>
      </c>
      <c r="G832">
        <v>1034.8152773376</v>
      </c>
      <c r="H832">
        <v>2611873.7599999998</v>
      </c>
      <c r="I832" t="s">
        <v>1292</v>
      </c>
      <c r="J832">
        <v>0.94349372518356001</v>
      </c>
    </row>
    <row r="833" spans="1:10" x14ac:dyDescent="0.25">
      <c r="A833" t="s">
        <v>127</v>
      </c>
      <c r="B833" t="s">
        <v>13</v>
      </c>
      <c r="C833" t="s">
        <v>108</v>
      </c>
      <c r="D833" t="s">
        <v>97</v>
      </c>
      <c r="E833" t="s">
        <v>689</v>
      </c>
      <c r="F833">
        <v>336</v>
      </c>
      <c r="G833">
        <v>342.60589285714002</v>
      </c>
      <c r="H833">
        <v>115115.58</v>
      </c>
      <c r="I833" t="s">
        <v>1292</v>
      </c>
      <c r="J833">
        <v>4.158349039077E-2</v>
      </c>
    </row>
    <row r="834" spans="1:10" x14ac:dyDescent="0.25">
      <c r="A834" t="s">
        <v>127</v>
      </c>
      <c r="B834" t="s">
        <v>13</v>
      </c>
      <c r="C834" t="s">
        <v>1294</v>
      </c>
      <c r="D834" t="s">
        <v>1338</v>
      </c>
      <c r="E834" t="s">
        <v>688</v>
      </c>
      <c r="F834">
        <v>977</v>
      </c>
      <c r="G834">
        <v>957.09030706244005</v>
      </c>
      <c r="H834">
        <v>935077.23</v>
      </c>
      <c r="I834" t="s">
        <v>1292</v>
      </c>
      <c r="J834">
        <v>1.2775271283173</v>
      </c>
    </row>
    <row r="835" spans="1:10" x14ac:dyDescent="0.25">
      <c r="A835" t="s">
        <v>127</v>
      </c>
      <c r="B835" t="s">
        <v>13</v>
      </c>
      <c r="C835" t="s">
        <v>1294</v>
      </c>
      <c r="D835" t="s">
        <v>1337</v>
      </c>
      <c r="E835" t="s">
        <v>686</v>
      </c>
      <c r="F835">
        <v>-750</v>
      </c>
      <c r="G835">
        <v>1007.3583931357</v>
      </c>
      <c r="H835">
        <v>645716.73</v>
      </c>
      <c r="I835" t="s">
        <v>1292</v>
      </c>
      <c r="J835">
        <v>0.88219519555976</v>
      </c>
    </row>
    <row r="836" spans="1:10" x14ac:dyDescent="0.25">
      <c r="A836" t="s">
        <v>127</v>
      </c>
      <c r="B836" t="s">
        <v>13</v>
      </c>
      <c r="C836" t="s">
        <v>999</v>
      </c>
      <c r="D836" t="s">
        <v>1337</v>
      </c>
      <c r="E836" t="s">
        <v>686</v>
      </c>
      <c r="F836">
        <v>750</v>
      </c>
      <c r="G836">
        <v>1007.3583866667</v>
      </c>
      <c r="H836">
        <v>755518.79</v>
      </c>
      <c r="I836" t="s">
        <v>1292</v>
      </c>
      <c r="J836">
        <v>2.3781475100021998</v>
      </c>
    </row>
    <row r="837" spans="1:10" x14ac:dyDescent="0.25">
      <c r="A837" t="s">
        <v>127</v>
      </c>
      <c r="B837" t="s">
        <v>34</v>
      </c>
      <c r="C837" t="s">
        <v>245</v>
      </c>
      <c r="D837" t="s">
        <v>276</v>
      </c>
      <c r="E837" t="s">
        <v>686</v>
      </c>
      <c r="F837">
        <v>250</v>
      </c>
      <c r="G837">
        <v>1127.29008</v>
      </c>
      <c r="H837">
        <v>281822.52</v>
      </c>
      <c r="I837" t="s">
        <v>1292</v>
      </c>
      <c r="J837">
        <v>2.2974690699857998</v>
      </c>
    </row>
    <row r="838" spans="1:10" x14ac:dyDescent="0.25">
      <c r="A838" t="s">
        <v>127</v>
      </c>
      <c r="B838" t="s">
        <v>970</v>
      </c>
      <c r="C838" t="s">
        <v>245</v>
      </c>
      <c r="D838" t="s">
        <v>949</v>
      </c>
      <c r="E838" t="s">
        <v>686</v>
      </c>
      <c r="F838">
        <v>233</v>
      </c>
      <c r="G838">
        <v>1022.6890987124</v>
      </c>
      <c r="H838">
        <v>238286.56</v>
      </c>
      <c r="I838" t="s">
        <v>1292</v>
      </c>
      <c r="J838">
        <v>1.9425559085672</v>
      </c>
    </row>
    <row r="839" spans="1:10" x14ac:dyDescent="0.25">
      <c r="A839" t="s">
        <v>127</v>
      </c>
      <c r="B839" t="s">
        <v>970</v>
      </c>
      <c r="C839" t="s">
        <v>920</v>
      </c>
      <c r="D839" t="s">
        <v>949</v>
      </c>
      <c r="E839" t="s">
        <v>686</v>
      </c>
      <c r="F839">
        <v>2885</v>
      </c>
      <c r="G839">
        <v>1022.689102253</v>
      </c>
      <c r="H839">
        <v>2950458.06</v>
      </c>
      <c r="I839" t="s">
        <v>1292</v>
      </c>
      <c r="J839">
        <v>2.4029951552828002</v>
      </c>
    </row>
    <row r="840" spans="1:10" x14ac:dyDescent="0.25">
      <c r="A840" t="s">
        <v>127</v>
      </c>
      <c r="B840" t="s">
        <v>970</v>
      </c>
      <c r="C840" t="s">
        <v>998</v>
      </c>
      <c r="D840" t="s">
        <v>949</v>
      </c>
      <c r="E840" t="s">
        <v>686</v>
      </c>
      <c r="F840">
        <v>391</v>
      </c>
      <c r="G840">
        <v>1022.6890963855</v>
      </c>
      <c r="H840">
        <v>399871.43668674998</v>
      </c>
      <c r="I840" t="s">
        <v>1292</v>
      </c>
      <c r="J840">
        <v>0.83888552392085003</v>
      </c>
    </row>
    <row r="841" spans="1:10" x14ac:dyDescent="0.25">
      <c r="A841" t="s">
        <v>127</v>
      </c>
      <c r="B841" t="s">
        <v>970</v>
      </c>
      <c r="C841" t="s">
        <v>998</v>
      </c>
      <c r="D841" t="s">
        <v>949</v>
      </c>
      <c r="E841" t="s">
        <v>688</v>
      </c>
      <c r="F841">
        <v>439</v>
      </c>
      <c r="G841">
        <v>1022.6890963855</v>
      </c>
      <c r="H841">
        <v>448960.51331324998</v>
      </c>
      <c r="I841" t="s">
        <v>1292</v>
      </c>
      <c r="J841">
        <v>0.94186891304668996</v>
      </c>
    </row>
    <row r="842" spans="1:10" x14ac:dyDescent="0.25">
      <c r="A842" t="s">
        <v>127</v>
      </c>
      <c r="B842" t="s">
        <v>970</v>
      </c>
      <c r="C842" t="s">
        <v>999</v>
      </c>
      <c r="D842" t="s">
        <v>949</v>
      </c>
      <c r="E842" t="s">
        <v>686</v>
      </c>
      <c r="F842">
        <v>399</v>
      </c>
      <c r="G842">
        <v>1022.6890942029</v>
      </c>
      <c r="H842">
        <v>408052.94858695997</v>
      </c>
      <c r="I842" t="s">
        <v>1292</v>
      </c>
      <c r="J842">
        <v>1.2844288143133</v>
      </c>
    </row>
    <row r="843" spans="1:10" x14ac:dyDescent="0.25">
      <c r="A843" t="s">
        <v>127</v>
      </c>
      <c r="B843" t="s">
        <v>970</v>
      </c>
      <c r="C843" t="s">
        <v>999</v>
      </c>
      <c r="D843" t="s">
        <v>949</v>
      </c>
      <c r="E843" t="s">
        <v>688</v>
      </c>
      <c r="F843">
        <v>153</v>
      </c>
      <c r="G843">
        <v>1022.6890942029</v>
      </c>
      <c r="H843">
        <v>156471.43141304</v>
      </c>
      <c r="I843" t="s">
        <v>1292</v>
      </c>
      <c r="J843">
        <v>0.49252533481187</v>
      </c>
    </row>
    <row r="844" spans="1:10" x14ac:dyDescent="0.25">
      <c r="A844" t="s">
        <v>127</v>
      </c>
      <c r="B844" t="s">
        <v>1339</v>
      </c>
      <c r="C844" t="s">
        <v>1294</v>
      </c>
      <c r="D844" t="s">
        <v>1340</v>
      </c>
      <c r="E844" t="s">
        <v>688</v>
      </c>
      <c r="F844">
        <v>144</v>
      </c>
      <c r="G844">
        <v>896.48041666666995</v>
      </c>
      <c r="H844">
        <v>129093.18</v>
      </c>
      <c r="I844" t="s">
        <v>1292</v>
      </c>
      <c r="J844">
        <v>0.17637050100209001</v>
      </c>
    </row>
    <row r="845" spans="1:10" x14ac:dyDescent="0.25">
      <c r="A845" t="s">
        <v>127</v>
      </c>
      <c r="B845" t="s">
        <v>1341</v>
      </c>
      <c r="C845" t="s">
        <v>1294</v>
      </c>
      <c r="D845" t="s">
        <v>1342</v>
      </c>
      <c r="E845" t="s">
        <v>688</v>
      </c>
      <c r="F845">
        <v>22</v>
      </c>
      <c r="G845">
        <v>1032.6613636364</v>
      </c>
      <c r="H845">
        <v>22718.55</v>
      </c>
      <c r="I845" t="s">
        <v>1292</v>
      </c>
      <c r="J845">
        <v>3.103868109486E-2</v>
      </c>
    </row>
    <row r="846" spans="1:10" x14ac:dyDescent="0.25">
      <c r="A846" t="s">
        <v>127</v>
      </c>
      <c r="B846" t="s">
        <v>1647</v>
      </c>
      <c r="C846" t="s">
        <v>920</v>
      </c>
      <c r="D846" t="s">
        <v>1592</v>
      </c>
      <c r="E846" t="s">
        <v>686</v>
      </c>
      <c r="F846">
        <v>2284</v>
      </c>
      <c r="G846">
        <v>1105.0196847636</v>
      </c>
      <c r="H846">
        <v>2523864.96</v>
      </c>
      <c r="I846" t="s">
        <v>1292</v>
      </c>
      <c r="J846">
        <v>2.0555571874381999</v>
      </c>
    </row>
    <row r="847" spans="1:10" x14ac:dyDescent="0.25">
      <c r="A847" t="s">
        <v>127</v>
      </c>
      <c r="B847" t="s">
        <v>1647</v>
      </c>
      <c r="C847" t="s">
        <v>998</v>
      </c>
      <c r="D847" t="s">
        <v>1592</v>
      </c>
      <c r="E847" t="s">
        <v>686</v>
      </c>
      <c r="F847">
        <v>879</v>
      </c>
      <c r="G847">
        <v>1105.0196814562</v>
      </c>
      <c r="H847">
        <v>971312.3</v>
      </c>
      <c r="I847" t="s">
        <v>1292</v>
      </c>
      <c r="J847">
        <v>2.0377045042969</v>
      </c>
    </row>
    <row r="848" spans="1:10" x14ac:dyDescent="0.25">
      <c r="A848" t="s">
        <v>127</v>
      </c>
      <c r="B848" t="s">
        <v>1647</v>
      </c>
      <c r="C848" t="s">
        <v>1064</v>
      </c>
      <c r="D848" t="s">
        <v>1592</v>
      </c>
      <c r="E848" t="s">
        <v>686</v>
      </c>
      <c r="F848">
        <v>782</v>
      </c>
      <c r="G848">
        <v>1105.0196803069</v>
      </c>
      <c r="H848">
        <v>864125.39</v>
      </c>
      <c r="I848" t="s">
        <v>1292</v>
      </c>
      <c r="J848">
        <v>2.0524528818703001</v>
      </c>
    </row>
    <row r="849" spans="1:10" x14ac:dyDescent="0.25">
      <c r="A849" t="s">
        <v>127</v>
      </c>
      <c r="B849" t="s">
        <v>1647</v>
      </c>
      <c r="C849" t="s">
        <v>999</v>
      </c>
      <c r="D849" t="s">
        <v>1592</v>
      </c>
      <c r="E849" t="s">
        <v>686</v>
      </c>
      <c r="F849">
        <v>605</v>
      </c>
      <c r="G849">
        <v>1105.0196859503999</v>
      </c>
      <c r="H849">
        <v>668536.91</v>
      </c>
      <c r="I849" t="s">
        <v>1292</v>
      </c>
      <c r="J849">
        <v>2.1043545295029</v>
      </c>
    </row>
    <row r="850" spans="1:10" x14ac:dyDescent="0.25">
      <c r="A850" t="s">
        <v>127</v>
      </c>
      <c r="B850" t="s">
        <v>33</v>
      </c>
      <c r="C850" t="s">
        <v>245</v>
      </c>
      <c r="D850" t="s">
        <v>795</v>
      </c>
      <c r="E850" t="s">
        <v>686</v>
      </c>
      <c r="F850">
        <v>560</v>
      </c>
      <c r="G850">
        <v>993.81760714285997</v>
      </c>
      <c r="H850">
        <v>556537.86</v>
      </c>
      <c r="I850" t="s">
        <v>1292</v>
      </c>
      <c r="J850">
        <v>4.5369991000934</v>
      </c>
    </row>
    <row r="851" spans="1:10" x14ac:dyDescent="0.25">
      <c r="A851" t="s">
        <v>127</v>
      </c>
      <c r="B851" t="s">
        <v>33</v>
      </c>
      <c r="C851" t="s">
        <v>453</v>
      </c>
      <c r="D851" t="s">
        <v>774</v>
      </c>
      <c r="E851" t="s">
        <v>689</v>
      </c>
      <c r="F851">
        <v>23</v>
      </c>
      <c r="G851">
        <v>1035.4582608696001</v>
      </c>
      <c r="H851">
        <v>23815.54</v>
      </c>
      <c r="I851" t="s">
        <v>1292</v>
      </c>
      <c r="J851">
        <v>0.56288885795124999</v>
      </c>
    </row>
    <row r="852" spans="1:10" x14ac:dyDescent="0.25">
      <c r="A852" t="s">
        <v>127</v>
      </c>
      <c r="B852" t="s">
        <v>33</v>
      </c>
      <c r="C852" t="s">
        <v>920</v>
      </c>
      <c r="D852" t="s">
        <v>795</v>
      </c>
      <c r="E852" t="s">
        <v>686</v>
      </c>
      <c r="F852">
        <v>8374</v>
      </c>
      <c r="G852">
        <v>993.81759928867996</v>
      </c>
      <c r="H852">
        <v>3353140.58</v>
      </c>
      <c r="I852" t="s">
        <v>1292</v>
      </c>
      <c r="J852">
        <v>2.7309591951028001</v>
      </c>
    </row>
    <row r="853" spans="1:10" x14ac:dyDescent="0.25">
      <c r="A853" t="s">
        <v>127</v>
      </c>
      <c r="B853" t="s">
        <v>33</v>
      </c>
      <c r="C853" t="s">
        <v>920</v>
      </c>
      <c r="D853" t="s">
        <v>774</v>
      </c>
      <c r="E853" t="s">
        <v>689</v>
      </c>
      <c r="F853">
        <v>112</v>
      </c>
      <c r="G853">
        <v>1035.4584821429</v>
      </c>
      <c r="H853">
        <v>115971.35</v>
      </c>
      <c r="I853" t="s">
        <v>1292</v>
      </c>
      <c r="J853">
        <v>9.4452653294656005E-2</v>
      </c>
    </row>
    <row r="854" spans="1:10" x14ac:dyDescent="0.25">
      <c r="A854" t="s">
        <v>127</v>
      </c>
      <c r="B854" t="s">
        <v>33</v>
      </c>
      <c r="C854" t="s">
        <v>998</v>
      </c>
      <c r="D854" t="s">
        <v>795</v>
      </c>
      <c r="E854" t="s">
        <v>686</v>
      </c>
      <c r="F854">
        <v>973</v>
      </c>
      <c r="G854">
        <v>993.81759506679998</v>
      </c>
      <c r="H854">
        <v>966984.52</v>
      </c>
      <c r="I854" t="s">
        <v>1292</v>
      </c>
      <c r="J854">
        <v>2.0286253061856998</v>
      </c>
    </row>
    <row r="855" spans="1:10" x14ac:dyDescent="0.25">
      <c r="A855" t="s">
        <v>127</v>
      </c>
      <c r="B855" t="s">
        <v>33</v>
      </c>
      <c r="C855" t="s">
        <v>100</v>
      </c>
      <c r="D855" t="s">
        <v>712</v>
      </c>
      <c r="E855" t="s">
        <v>689</v>
      </c>
      <c r="F855">
        <v>1590</v>
      </c>
      <c r="G855">
        <v>1061.9592201257999</v>
      </c>
      <c r="H855">
        <v>1688515.16</v>
      </c>
      <c r="I855" t="s">
        <v>1292</v>
      </c>
      <c r="J855">
        <v>0.33587315139425999</v>
      </c>
    </row>
    <row r="856" spans="1:10" x14ac:dyDescent="0.25">
      <c r="A856" t="s">
        <v>127</v>
      </c>
      <c r="B856" t="s">
        <v>33</v>
      </c>
      <c r="C856" t="s">
        <v>100</v>
      </c>
      <c r="D856" t="s">
        <v>774</v>
      </c>
      <c r="E856" t="s">
        <v>689</v>
      </c>
      <c r="F856">
        <v>164</v>
      </c>
      <c r="G856">
        <v>1035.4584756098</v>
      </c>
      <c r="H856">
        <v>169815.19</v>
      </c>
      <c r="I856" t="s">
        <v>1292</v>
      </c>
      <c r="J856">
        <v>3.3779005584950998E-2</v>
      </c>
    </row>
    <row r="857" spans="1:10" x14ac:dyDescent="0.25">
      <c r="A857" t="s">
        <v>127</v>
      </c>
      <c r="B857" t="s">
        <v>33</v>
      </c>
      <c r="C857" t="s">
        <v>108</v>
      </c>
      <c r="D857" t="s">
        <v>712</v>
      </c>
      <c r="E857" t="s">
        <v>689</v>
      </c>
      <c r="F857">
        <v>1601</v>
      </c>
      <c r="G857">
        <v>1061.9592192380001</v>
      </c>
      <c r="H857">
        <v>1700196.71</v>
      </c>
      <c r="I857" t="s">
        <v>1292</v>
      </c>
      <c r="J857">
        <v>0.61416633224368999</v>
      </c>
    </row>
    <row r="858" spans="1:10" x14ac:dyDescent="0.25">
      <c r="A858" t="s">
        <v>127</v>
      </c>
      <c r="B858" t="s">
        <v>33</v>
      </c>
      <c r="C858" t="s">
        <v>108</v>
      </c>
      <c r="D858" t="s">
        <v>774</v>
      </c>
      <c r="E858" t="s">
        <v>689</v>
      </c>
      <c r="F858">
        <v>240</v>
      </c>
      <c r="G858">
        <v>1035.4584583333001</v>
      </c>
      <c r="H858">
        <v>248510.03</v>
      </c>
      <c r="I858" t="s">
        <v>1292</v>
      </c>
      <c r="J858">
        <v>8.9769902948975994E-2</v>
      </c>
    </row>
    <row r="859" spans="1:10" x14ac:dyDescent="0.25">
      <c r="A859" t="s">
        <v>127</v>
      </c>
      <c r="B859" t="s">
        <v>33</v>
      </c>
      <c r="C859" t="s">
        <v>350</v>
      </c>
      <c r="D859" t="s">
        <v>774</v>
      </c>
      <c r="E859" t="s">
        <v>689</v>
      </c>
      <c r="F859">
        <v>641</v>
      </c>
      <c r="G859">
        <v>1035.4584711388</v>
      </c>
      <c r="H859">
        <v>663728.88</v>
      </c>
      <c r="I859" t="s">
        <v>1292</v>
      </c>
      <c r="J859">
        <v>0.26497129484246001</v>
      </c>
    </row>
    <row r="860" spans="1:10" x14ac:dyDescent="0.25">
      <c r="A860" t="s">
        <v>127</v>
      </c>
      <c r="B860" t="s">
        <v>33</v>
      </c>
      <c r="C860" t="s">
        <v>350</v>
      </c>
      <c r="D860" t="s">
        <v>712</v>
      </c>
      <c r="E860" t="s">
        <v>689</v>
      </c>
      <c r="F860">
        <v>309</v>
      </c>
      <c r="G860">
        <v>1061.9592233010001</v>
      </c>
      <c r="H860">
        <v>328145.40000000002</v>
      </c>
      <c r="I860" t="s">
        <v>1292</v>
      </c>
      <c r="J860">
        <v>0.13100094655305</v>
      </c>
    </row>
    <row r="861" spans="1:10" x14ac:dyDescent="0.25">
      <c r="A861" t="s">
        <v>127</v>
      </c>
      <c r="B861" t="s">
        <v>33</v>
      </c>
      <c r="C861" t="s">
        <v>1064</v>
      </c>
      <c r="D861" t="s">
        <v>774</v>
      </c>
      <c r="E861" t="s">
        <v>689</v>
      </c>
      <c r="F861">
        <v>19</v>
      </c>
      <c r="G861">
        <v>1035.4584210526</v>
      </c>
      <c r="H861">
        <v>19673.71</v>
      </c>
      <c r="I861" t="s">
        <v>1292</v>
      </c>
      <c r="J861">
        <v>4.6728592000495998E-2</v>
      </c>
    </row>
    <row r="862" spans="1:10" x14ac:dyDescent="0.25">
      <c r="A862" t="s">
        <v>127</v>
      </c>
      <c r="B862" t="s">
        <v>33</v>
      </c>
      <c r="C862" t="s">
        <v>1294</v>
      </c>
      <c r="D862" t="s">
        <v>1343</v>
      </c>
      <c r="E862" t="s">
        <v>688</v>
      </c>
      <c r="F862">
        <v>1500</v>
      </c>
      <c r="G862">
        <v>997.54495333333</v>
      </c>
      <c r="H862">
        <v>1496317.43</v>
      </c>
      <c r="I862" t="s">
        <v>1292</v>
      </c>
      <c r="J862">
        <v>2.0443082646756001</v>
      </c>
    </row>
    <row r="863" spans="1:10" x14ac:dyDescent="0.25">
      <c r="A863" t="s">
        <v>127</v>
      </c>
      <c r="B863" t="s">
        <v>33</v>
      </c>
      <c r="C863" t="s">
        <v>999</v>
      </c>
      <c r="D863" t="s">
        <v>795</v>
      </c>
      <c r="E863" t="s">
        <v>686</v>
      </c>
      <c r="F863">
        <v>653</v>
      </c>
      <c r="G863">
        <v>993.8175957121</v>
      </c>
      <c r="H863">
        <v>648962.89</v>
      </c>
      <c r="I863" t="s">
        <v>1292</v>
      </c>
      <c r="J863">
        <v>2.0427413604594999</v>
      </c>
    </row>
    <row r="864" spans="1:10" x14ac:dyDescent="0.25">
      <c r="A864" t="s">
        <v>127</v>
      </c>
      <c r="B864" t="s">
        <v>337</v>
      </c>
      <c r="C864" t="s">
        <v>245</v>
      </c>
      <c r="D864" t="s">
        <v>164</v>
      </c>
      <c r="E864" t="s">
        <v>686</v>
      </c>
      <c r="F864">
        <v>390</v>
      </c>
      <c r="G864">
        <v>1277.1813076922999</v>
      </c>
      <c r="H864">
        <v>498100.71</v>
      </c>
      <c r="I864" t="s">
        <v>1292</v>
      </c>
      <c r="J864">
        <v>4.0606086943050004</v>
      </c>
    </row>
    <row r="865" spans="1:10" x14ac:dyDescent="0.25">
      <c r="A865" t="s">
        <v>127</v>
      </c>
      <c r="B865" t="s">
        <v>907</v>
      </c>
      <c r="C865" t="s">
        <v>453</v>
      </c>
      <c r="D865" t="s">
        <v>908</v>
      </c>
      <c r="E865" t="s">
        <v>689</v>
      </c>
      <c r="F865">
        <v>16</v>
      </c>
      <c r="G865">
        <v>529.86187500000005</v>
      </c>
      <c r="H865">
        <v>8477.7900000000009</v>
      </c>
      <c r="I865" t="s">
        <v>1292</v>
      </c>
      <c r="J865">
        <v>0.20037561739311999</v>
      </c>
    </row>
    <row r="866" spans="1:10" x14ac:dyDescent="0.25">
      <c r="A866" t="s">
        <v>127</v>
      </c>
      <c r="B866" t="s">
        <v>907</v>
      </c>
      <c r="C866" t="s">
        <v>354</v>
      </c>
      <c r="D866" t="s">
        <v>908</v>
      </c>
      <c r="E866" t="s">
        <v>689</v>
      </c>
      <c r="F866">
        <v>31</v>
      </c>
      <c r="G866">
        <v>529.86193548386996</v>
      </c>
      <c r="H866">
        <v>16425.72</v>
      </c>
      <c r="I866" t="s">
        <v>1292</v>
      </c>
      <c r="J866">
        <v>2.8766784945947999</v>
      </c>
    </row>
    <row r="867" spans="1:10" x14ac:dyDescent="0.25">
      <c r="A867" t="s">
        <v>127</v>
      </c>
      <c r="B867" t="s">
        <v>907</v>
      </c>
      <c r="C867" t="s">
        <v>920</v>
      </c>
      <c r="D867" t="s">
        <v>908</v>
      </c>
      <c r="E867" t="s">
        <v>689</v>
      </c>
      <c r="F867">
        <v>179</v>
      </c>
      <c r="G867">
        <v>529.86201117318001</v>
      </c>
      <c r="H867">
        <v>94845.3</v>
      </c>
      <c r="I867" t="s">
        <v>1292</v>
      </c>
      <c r="J867">
        <v>7.7246580621227995E-2</v>
      </c>
    </row>
    <row r="868" spans="1:10" x14ac:dyDescent="0.25">
      <c r="A868" t="s">
        <v>127</v>
      </c>
      <c r="B868" t="s">
        <v>907</v>
      </c>
      <c r="C868" t="s">
        <v>998</v>
      </c>
      <c r="D868" t="s">
        <v>908</v>
      </c>
      <c r="E868" t="s">
        <v>688</v>
      </c>
      <c r="F868">
        <v>54</v>
      </c>
      <c r="G868">
        <v>529.86203703703995</v>
      </c>
      <c r="H868">
        <v>28612.55</v>
      </c>
      <c r="I868" t="s">
        <v>1292</v>
      </c>
      <c r="J868">
        <v>6.0025927824060001E-2</v>
      </c>
    </row>
    <row r="869" spans="1:10" x14ac:dyDescent="0.25">
      <c r="A869" t="s">
        <v>127</v>
      </c>
      <c r="B869" t="s">
        <v>907</v>
      </c>
      <c r="C869" t="s">
        <v>100</v>
      </c>
      <c r="D869" t="s">
        <v>908</v>
      </c>
      <c r="E869" t="s">
        <v>689</v>
      </c>
      <c r="F869">
        <v>242</v>
      </c>
      <c r="G869">
        <v>529.86202479338999</v>
      </c>
      <c r="H869">
        <v>128226.61</v>
      </c>
      <c r="I869" t="s">
        <v>1292</v>
      </c>
      <c r="J869">
        <v>2.5506360033689002E-2</v>
      </c>
    </row>
    <row r="870" spans="1:10" x14ac:dyDescent="0.25">
      <c r="A870" t="s">
        <v>127</v>
      </c>
      <c r="B870" t="s">
        <v>907</v>
      </c>
      <c r="C870" t="s">
        <v>108</v>
      </c>
      <c r="D870" t="s">
        <v>908</v>
      </c>
      <c r="E870" t="s">
        <v>689</v>
      </c>
      <c r="F870">
        <v>283</v>
      </c>
      <c r="G870">
        <v>529.86201413428</v>
      </c>
      <c r="H870">
        <v>149950.95000000001</v>
      </c>
      <c r="I870" t="s">
        <v>1292</v>
      </c>
      <c r="J870">
        <v>5.4167158680101003E-2</v>
      </c>
    </row>
    <row r="871" spans="1:10" x14ac:dyDescent="0.25">
      <c r="A871" t="s">
        <v>127</v>
      </c>
      <c r="B871" t="s">
        <v>907</v>
      </c>
      <c r="C871" t="s">
        <v>350</v>
      </c>
      <c r="D871" t="s">
        <v>908</v>
      </c>
      <c r="E871" t="s">
        <v>689</v>
      </c>
      <c r="F871">
        <v>1083</v>
      </c>
      <c r="G871">
        <v>529.86202216065999</v>
      </c>
      <c r="H871">
        <v>573840.56999999995</v>
      </c>
      <c r="I871" t="s">
        <v>1292</v>
      </c>
      <c r="J871">
        <v>0.22908642888349001</v>
      </c>
    </row>
    <row r="872" spans="1:10" x14ac:dyDescent="0.25">
      <c r="A872" t="s">
        <v>127</v>
      </c>
      <c r="B872" t="s">
        <v>907</v>
      </c>
      <c r="C872" t="s">
        <v>999</v>
      </c>
      <c r="D872" t="s">
        <v>908</v>
      </c>
      <c r="E872" t="s">
        <v>688</v>
      </c>
      <c r="F872">
        <v>38</v>
      </c>
      <c r="G872">
        <v>529.86210526315995</v>
      </c>
      <c r="H872">
        <v>20134.759999999998</v>
      </c>
      <c r="I872" t="s">
        <v>1292</v>
      </c>
      <c r="J872">
        <v>6.3378211094510001E-2</v>
      </c>
    </row>
    <row r="873" spans="1:10" x14ac:dyDescent="0.25">
      <c r="A873" t="s">
        <v>127</v>
      </c>
      <c r="B873" t="s">
        <v>1414</v>
      </c>
      <c r="C873" t="s">
        <v>920</v>
      </c>
      <c r="D873" t="s">
        <v>1415</v>
      </c>
      <c r="E873" t="s">
        <v>686</v>
      </c>
      <c r="F873">
        <v>1500</v>
      </c>
      <c r="G873">
        <v>1029.2937666667001</v>
      </c>
      <c r="H873">
        <v>1543940.65</v>
      </c>
      <c r="I873" t="s">
        <v>1292</v>
      </c>
      <c r="J873">
        <v>1.2574596305206001</v>
      </c>
    </row>
    <row r="874" spans="1:10" x14ac:dyDescent="0.25">
      <c r="A874" t="s">
        <v>127</v>
      </c>
      <c r="B874" t="s">
        <v>1414</v>
      </c>
      <c r="C874" t="s">
        <v>998</v>
      </c>
      <c r="D874" t="s">
        <v>1415</v>
      </c>
      <c r="E874" t="s">
        <v>686</v>
      </c>
      <c r="F874">
        <v>1500</v>
      </c>
      <c r="G874">
        <v>1029.2937666667001</v>
      </c>
      <c r="H874">
        <v>1543940.65</v>
      </c>
      <c r="I874" t="s">
        <v>1292</v>
      </c>
      <c r="J874">
        <v>3.2390146988483002</v>
      </c>
    </row>
    <row r="875" spans="1:10" x14ac:dyDescent="0.25">
      <c r="A875" t="s">
        <v>127</v>
      </c>
      <c r="B875" t="s">
        <v>1414</v>
      </c>
      <c r="C875" t="s">
        <v>1064</v>
      </c>
      <c r="D875" t="s">
        <v>1415</v>
      </c>
      <c r="E875" t="s">
        <v>686</v>
      </c>
      <c r="F875">
        <v>650</v>
      </c>
      <c r="G875">
        <v>1029.2937692308001</v>
      </c>
      <c r="H875">
        <v>669040.94999999995</v>
      </c>
      <c r="I875" t="s">
        <v>1292</v>
      </c>
      <c r="J875">
        <v>1.5890923259606</v>
      </c>
    </row>
    <row r="876" spans="1:10" x14ac:dyDescent="0.25">
      <c r="A876" t="s">
        <v>127</v>
      </c>
      <c r="B876" t="s">
        <v>1414</v>
      </c>
      <c r="C876" t="s">
        <v>1294</v>
      </c>
      <c r="D876" t="s">
        <v>1415</v>
      </c>
      <c r="E876" t="s">
        <v>686</v>
      </c>
      <c r="F876">
        <v>850</v>
      </c>
      <c r="G876">
        <v>1029.2937647059</v>
      </c>
      <c r="H876">
        <v>874899.7</v>
      </c>
      <c r="I876" t="s">
        <v>1292</v>
      </c>
      <c r="J876">
        <v>1.1953110026074001</v>
      </c>
    </row>
    <row r="877" spans="1:10" x14ac:dyDescent="0.25">
      <c r="A877" t="s">
        <v>127</v>
      </c>
      <c r="B877" t="s">
        <v>1414</v>
      </c>
      <c r="C877" t="s">
        <v>999</v>
      </c>
      <c r="D877" t="s">
        <v>1415</v>
      </c>
      <c r="E877" t="s">
        <v>686</v>
      </c>
      <c r="F877">
        <v>500</v>
      </c>
      <c r="G877">
        <v>1029.29376</v>
      </c>
      <c r="H877">
        <v>514646.88</v>
      </c>
      <c r="I877" t="s">
        <v>1292</v>
      </c>
      <c r="J877">
        <v>1.6199546753859</v>
      </c>
    </row>
    <row r="878" spans="1:10" x14ac:dyDescent="0.25">
      <c r="A878" t="s">
        <v>127</v>
      </c>
      <c r="B878" t="s">
        <v>1344</v>
      </c>
      <c r="C878" t="s">
        <v>1294</v>
      </c>
      <c r="D878" t="s">
        <v>1345</v>
      </c>
      <c r="E878" t="s">
        <v>688</v>
      </c>
      <c r="F878">
        <v>873</v>
      </c>
      <c r="G878">
        <v>927.56096219930998</v>
      </c>
      <c r="H878">
        <v>809760.72</v>
      </c>
      <c r="I878" t="s">
        <v>1292</v>
      </c>
      <c r="J878">
        <v>1.1063164132932</v>
      </c>
    </row>
    <row r="879" spans="1:10" x14ac:dyDescent="0.25">
      <c r="A879" t="s">
        <v>127</v>
      </c>
      <c r="B879" t="s">
        <v>156</v>
      </c>
      <c r="C879" t="s">
        <v>453</v>
      </c>
      <c r="D879" t="s">
        <v>967</v>
      </c>
      <c r="E879" t="s">
        <v>689</v>
      </c>
      <c r="F879">
        <v>19</v>
      </c>
      <c r="G879">
        <v>1038.97</v>
      </c>
      <c r="H879">
        <v>19740.43</v>
      </c>
      <c r="I879" t="s">
        <v>1292</v>
      </c>
      <c r="J879">
        <v>0.46657216666793</v>
      </c>
    </row>
    <row r="880" spans="1:10" x14ac:dyDescent="0.25">
      <c r="A880" t="s">
        <v>127</v>
      </c>
      <c r="B880" t="s">
        <v>156</v>
      </c>
      <c r="C880" t="s">
        <v>453</v>
      </c>
      <c r="D880" t="s">
        <v>966</v>
      </c>
      <c r="E880" t="s">
        <v>689</v>
      </c>
      <c r="F880">
        <v>11</v>
      </c>
      <c r="G880">
        <v>1035.4663636364</v>
      </c>
      <c r="H880">
        <v>11390.13</v>
      </c>
      <c r="I880" t="s">
        <v>1292</v>
      </c>
      <c r="J880">
        <v>0.26920982130224003</v>
      </c>
    </row>
    <row r="881" spans="1:10" x14ac:dyDescent="0.25">
      <c r="A881" t="s">
        <v>127</v>
      </c>
      <c r="B881" t="s">
        <v>156</v>
      </c>
      <c r="C881" t="s">
        <v>998</v>
      </c>
      <c r="D881" t="s">
        <v>966</v>
      </c>
      <c r="E881" t="s">
        <v>688</v>
      </c>
      <c r="F881">
        <v>79</v>
      </c>
      <c r="G881">
        <v>1035.4660759494</v>
      </c>
      <c r="H881">
        <v>81801.820000000007</v>
      </c>
      <c r="I881" t="s">
        <v>1292</v>
      </c>
      <c r="J881">
        <v>0.17161106378832999</v>
      </c>
    </row>
    <row r="882" spans="1:10" x14ac:dyDescent="0.25">
      <c r="A882" t="s">
        <v>127</v>
      </c>
      <c r="B882" t="s">
        <v>156</v>
      </c>
      <c r="C882" t="s">
        <v>100</v>
      </c>
      <c r="D882" t="s">
        <v>321</v>
      </c>
      <c r="E882" t="s">
        <v>689</v>
      </c>
      <c r="F882">
        <v>2299</v>
      </c>
      <c r="G882">
        <v>1080.0561331013</v>
      </c>
      <c r="H882">
        <v>2483049.0499999998</v>
      </c>
      <c r="I882" t="s">
        <v>1292</v>
      </c>
      <c r="J882">
        <v>0.49391887573578003</v>
      </c>
    </row>
    <row r="883" spans="1:10" x14ac:dyDescent="0.25">
      <c r="A883" t="s">
        <v>127</v>
      </c>
      <c r="B883" t="s">
        <v>156</v>
      </c>
      <c r="C883" t="s">
        <v>100</v>
      </c>
      <c r="D883" t="s">
        <v>966</v>
      </c>
      <c r="E883" t="s">
        <v>689</v>
      </c>
      <c r="F883">
        <v>1453</v>
      </c>
      <c r="G883">
        <v>1035.4660770819</v>
      </c>
      <c r="H883">
        <v>1504532.21</v>
      </c>
      <c r="I883" t="s">
        <v>1292</v>
      </c>
      <c r="J883">
        <v>0.29927594771897997</v>
      </c>
    </row>
    <row r="884" spans="1:10" x14ac:dyDescent="0.25">
      <c r="A884" t="s">
        <v>127</v>
      </c>
      <c r="B884" t="s">
        <v>156</v>
      </c>
      <c r="C884" t="s">
        <v>108</v>
      </c>
      <c r="D884" t="s">
        <v>321</v>
      </c>
      <c r="E884" t="s">
        <v>689</v>
      </c>
      <c r="F884">
        <v>2787</v>
      </c>
      <c r="G884">
        <v>1080.0561320416</v>
      </c>
      <c r="H884">
        <v>3010116.44</v>
      </c>
      <c r="I884" t="s">
        <v>1292</v>
      </c>
      <c r="J884">
        <v>1.0873519297548</v>
      </c>
    </row>
    <row r="885" spans="1:10" x14ac:dyDescent="0.25">
      <c r="A885" t="s">
        <v>127</v>
      </c>
      <c r="B885" t="s">
        <v>156</v>
      </c>
      <c r="C885" t="s">
        <v>108</v>
      </c>
      <c r="D885" t="s">
        <v>966</v>
      </c>
      <c r="E885" t="s">
        <v>689</v>
      </c>
      <c r="F885">
        <v>134</v>
      </c>
      <c r="G885">
        <v>1035.466119403</v>
      </c>
      <c r="H885">
        <v>138752.46</v>
      </c>
      <c r="I885" t="s">
        <v>1292</v>
      </c>
      <c r="J885">
        <v>5.0121899981790001E-2</v>
      </c>
    </row>
    <row r="886" spans="1:10" x14ac:dyDescent="0.25">
      <c r="A886" t="s">
        <v>127</v>
      </c>
      <c r="B886" t="s">
        <v>156</v>
      </c>
      <c r="C886" t="s">
        <v>108</v>
      </c>
      <c r="D886" t="s">
        <v>967</v>
      </c>
      <c r="E886" t="s">
        <v>689</v>
      </c>
      <c r="F886">
        <v>92</v>
      </c>
      <c r="G886">
        <v>1038.9698913043001</v>
      </c>
      <c r="H886">
        <v>95585.23</v>
      </c>
      <c r="I886" t="s">
        <v>1292</v>
      </c>
      <c r="J886">
        <v>3.4528492956422997E-2</v>
      </c>
    </row>
    <row r="887" spans="1:10" x14ac:dyDescent="0.25">
      <c r="A887" t="s">
        <v>127</v>
      </c>
      <c r="B887" t="s">
        <v>156</v>
      </c>
      <c r="C887" t="s">
        <v>350</v>
      </c>
      <c r="D887" t="s">
        <v>211</v>
      </c>
      <c r="E887" t="s">
        <v>689</v>
      </c>
      <c r="F887">
        <v>3770</v>
      </c>
      <c r="G887">
        <v>1046.4435066312999</v>
      </c>
      <c r="H887">
        <v>3945092.02</v>
      </c>
      <c r="I887" t="s">
        <v>1292</v>
      </c>
      <c r="J887">
        <v>1.5749444875926999</v>
      </c>
    </row>
    <row r="888" spans="1:10" x14ac:dyDescent="0.25">
      <c r="A888" t="s">
        <v>127</v>
      </c>
      <c r="B888" t="s">
        <v>156</v>
      </c>
      <c r="C888" t="s">
        <v>350</v>
      </c>
      <c r="D888" t="s">
        <v>321</v>
      </c>
      <c r="E888" t="s">
        <v>689</v>
      </c>
      <c r="F888">
        <v>2567</v>
      </c>
      <c r="G888">
        <v>1080.0561316712001</v>
      </c>
      <c r="H888">
        <v>2772504.09</v>
      </c>
      <c r="I888" t="s">
        <v>1292</v>
      </c>
      <c r="J888">
        <v>1.1068284367607</v>
      </c>
    </row>
    <row r="889" spans="1:10" x14ac:dyDescent="0.25">
      <c r="A889" t="s">
        <v>127</v>
      </c>
      <c r="B889" t="s">
        <v>156</v>
      </c>
      <c r="C889" t="s">
        <v>1064</v>
      </c>
      <c r="D889" t="s">
        <v>967</v>
      </c>
      <c r="E889" t="s">
        <v>689</v>
      </c>
      <c r="F889">
        <v>507</v>
      </c>
      <c r="G889">
        <v>1038.9699013807001</v>
      </c>
      <c r="H889">
        <v>526757.74</v>
      </c>
      <c r="I889" t="s">
        <v>1292</v>
      </c>
      <c r="J889">
        <v>1.2511441672954999</v>
      </c>
    </row>
    <row r="890" spans="1:10" x14ac:dyDescent="0.25">
      <c r="A890" t="s">
        <v>127</v>
      </c>
      <c r="B890" t="s">
        <v>156</v>
      </c>
      <c r="C890" t="s">
        <v>1064</v>
      </c>
      <c r="D890" t="s">
        <v>966</v>
      </c>
      <c r="E890" t="s">
        <v>689</v>
      </c>
      <c r="F890">
        <v>310</v>
      </c>
      <c r="G890">
        <v>1035.4660645161</v>
      </c>
      <c r="H890">
        <v>320994.48</v>
      </c>
      <c r="I890" t="s">
        <v>1292</v>
      </c>
      <c r="J890">
        <v>0.76241949740701997</v>
      </c>
    </row>
    <row r="891" spans="1:10" x14ac:dyDescent="0.25">
      <c r="A891" t="s">
        <v>127</v>
      </c>
      <c r="B891" t="s">
        <v>338</v>
      </c>
      <c r="C891" t="s">
        <v>245</v>
      </c>
      <c r="D891" t="s">
        <v>339</v>
      </c>
      <c r="E891" t="s">
        <v>686</v>
      </c>
      <c r="F891">
        <v>357</v>
      </c>
      <c r="G891">
        <v>1080.7285434174</v>
      </c>
      <c r="H891">
        <v>385820.09</v>
      </c>
      <c r="I891" t="s">
        <v>1292</v>
      </c>
      <c r="J891">
        <v>3.1452764078404001</v>
      </c>
    </row>
    <row r="892" spans="1:10" x14ac:dyDescent="0.25">
      <c r="A892" t="s">
        <v>127</v>
      </c>
      <c r="B892" t="s">
        <v>338</v>
      </c>
      <c r="C892" t="s">
        <v>920</v>
      </c>
      <c r="D892" t="s">
        <v>339</v>
      </c>
      <c r="E892" t="s">
        <v>686</v>
      </c>
      <c r="F892">
        <v>2145</v>
      </c>
      <c r="G892">
        <v>1080.7285454544999</v>
      </c>
      <c r="H892">
        <v>2318162.73</v>
      </c>
      <c r="I892" t="s">
        <v>1292</v>
      </c>
      <c r="J892">
        <v>1.8880233835105</v>
      </c>
    </row>
    <row r="893" spans="1:10" x14ac:dyDescent="0.25">
      <c r="A893" t="s">
        <v>127</v>
      </c>
      <c r="B893" t="s">
        <v>338</v>
      </c>
      <c r="C893" t="s">
        <v>998</v>
      </c>
      <c r="D893" t="s">
        <v>339</v>
      </c>
      <c r="E893" t="s">
        <v>686</v>
      </c>
      <c r="F893">
        <v>1654</v>
      </c>
      <c r="G893">
        <v>1080.7285489722001</v>
      </c>
      <c r="H893">
        <v>1787525.02</v>
      </c>
      <c r="I893" t="s">
        <v>1292</v>
      </c>
      <c r="J893">
        <v>3.7500274471943</v>
      </c>
    </row>
    <row r="894" spans="1:10" x14ac:dyDescent="0.25">
      <c r="A894" t="s">
        <v>127</v>
      </c>
      <c r="B894" t="s">
        <v>338</v>
      </c>
      <c r="C894" t="s">
        <v>1294</v>
      </c>
      <c r="D894" t="s">
        <v>1346</v>
      </c>
      <c r="E894" t="s">
        <v>686</v>
      </c>
      <c r="F894">
        <v>-661</v>
      </c>
      <c r="G894">
        <v>987.45263578275001</v>
      </c>
      <c r="H894">
        <v>618145.35</v>
      </c>
      <c r="I894" t="s">
        <v>1292</v>
      </c>
      <c r="J894">
        <v>0.84452645036409002</v>
      </c>
    </row>
    <row r="895" spans="1:10" x14ac:dyDescent="0.25">
      <c r="A895" t="s">
        <v>127</v>
      </c>
      <c r="B895" t="s">
        <v>338</v>
      </c>
      <c r="C895" t="s">
        <v>999</v>
      </c>
      <c r="D895" t="s">
        <v>1346</v>
      </c>
      <c r="E895" t="s">
        <v>686</v>
      </c>
      <c r="F895">
        <v>661</v>
      </c>
      <c r="G895">
        <v>987.45263237518998</v>
      </c>
      <c r="H895">
        <v>652706.18999999994</v>
      </c>
      <c r="I895" t="s">
        <v>1292</v>
      </c>
      <c r="J895">
        <v>2.054524150897</v>
      </c>
    </row>
    <row r="896" spans="1:10" x14ac:dyDescent="0.25">
      <c r="A896" t="s">
        <v>127</v>
      </c>
      <c r="B896" t="s">
        <v>338</v>
      </c>
      <c r="C896" t="s">
        <v>999</v>
      </c>
      <c r="D896" t="s">
        <v>339</v>
      </c>
      <c r="E896" t="s">
        <v>686</v>
      </c>
      <c r="F896">
        <v>463</v>
      </c>
      <c r="G896">
        <v>1080.7285529158</v>
      </c>
      <c r="H896">
        <v>500377.32</v>
      </c>
      <c r="I896" t="s">
        <v>1292</v>
      </c>
      <c r="J896">
        <v>1.5750383622088</v>
      </c>
    </row>
    <row r="897" spans="1:10" x14ac:dyDescent="0.25">
      <c r="A897" t="s">
        <v>127</v>
      </c>
      <c r="B897" t="s">
        <v>1222</v>
      </c>
      <c r="C897" t="s">
        <v>920</v>
      </c>
      <c r="D897" t="s">
        <v>1205</v>
      </c>
      <c r="E897" t="s">
        <v>686</v>
      </c>
      <c r="F897">
        <v>6692</v>
      </c>
      <c r="G897">
        <v>953.79563521545003</v>
      </c>
      <c r="H897">
        <v>2567617.85</v>
      </c>
      <c r="I897" t="s">
        <v>1292</v>
      </c>
      <c r="J897">
        <v>2.0911916484478001</v>
      </c>
    </row>
    <row r="898" spans="1:10" x14ac:dyDescent="0.25">
      <c r="A898" t="s">
        <v>127</v>
      </c>
      <c r="B898" t="s">
        <v>1222</v>
      </c>
      <c r="C898" t="s">
        <v>998</v>
      </c>
      <c r="D898" t="s">
        <v>1205</v>
      </c>
      <c r="E898" t="s">
        <v>686</v>
      </c>
      <c r="F898">
        <v>774</v>
      </c>
      <c r="G898">
        <v>953.79563307494004</v>
      </c>
      <c r="H898">
        <v>738237.82</v>
      </c>
      <c r="I898" t="s">
        <v>1292</v>
      </c>
      <c r="J898">
        <v>1.5487403289924</v>
      </c>
    </row>
    <row r="899" spans="1:10" x14ac:dyDescent="0.25">
      <c r="A899" t="s">
        <v>127</v>
      </c>
      <c r="B899" t="s">
        <v>1222</v>
      </c>
      <c r="C899" t="s">
        <v>999</v>
      </c>
      <c r="D899" t="s">
        <v>1205</v>
      </c>
      <c r="E899" t="s">
        <v>686</v>
      </c>
      <c r="F899">
        <v>534</v>
      </c>
      <c r="G899">
        <v>953.79563670412006</v>
      </c>
      <c r="H899">
        <v>509326.87</v>
      </c>
      <c r="I899" t="s">
        <v>1292</v>
      </c>
      <c r="J899">
        <v>1.6032088727636999</v>
      </c>
    </row>
    <row r="900" spans="1:10" x14ac:dyDescent="0.25">
      <c r="A900" t="s">
        <v>127</v>
      </c>
      <c r="B900" t="s">
        <v>1347</v>
      </c>
      <c r="C900" t="s">
        <v>920</v>
      </c>
      <c r="D900" t="s">
        <v>1485</v>
      </c>
      <c r="E900" t="s">
        <v>686</v>
      </c>
      <c r="F900">
        <v>1357</v>
      </c>
      <c r="G900">
        <v>1315.3999336771999</v>
      </c>
      <c r="H900">
        <v>1784997.71</v>
      </c>
      <c r="I900" t="s">
        <v>1292</v>
      </c>
      <c r="J900">
        <v>1.4537881108945001</v>
      </c>
    </row>
    <row r="901" spans="1:10" x14ac:dyDescent="0.25">
      <c r="A901" t="s">
        <v>127</v>
      </c>
      <c r="B901" t="s">
        <v>1347</v>
      </c>
      <c r="C901" t="s">
        <v>920</v>
      </c>
      <c r="D901" t="s">
        <v>1486</v>
      </c>
      <c r="E901" t="s">
        <v>686</v>
      </c>
      <c r="F901">
        <v>252</v>
      </c>
      <c r="G901">
        <v>1338.1853968253999</v>
      </c>
      <c r="H901">
        <v>337222.72</v>
      </c>
      <c r="I901" t="s">
        <v>1292</v>
      </c>
      <c r="J901">
        <v>0.27465042577533999</v>
      </c>
    </row>
    <row r="902" spans="1:10" x14ac:dyDescent="0.25">
      <c r="A902" t="s">
        <v>127</v>
      </c>
      <c r="B902" t="s">
        <v>1347</v>
      </c>
      <c r="C902" t="s">
        <v>998</v>
      </c>
      <c r="D902" t="s">
        <v>1349</v>
      </c>
      <c r="E902" t="s">
        <v>686</v>
      </c>
      <c r="F902">
        <v>412</v>
      </c>
      <c r="G902">
        <v>1334.9149757282</v>
      </c>
      <c r="H902">
        <v>549984.97</v>
      </c>
      <c r="I902" t="s">
        <v>1292</v>
      </c>
      <c r="J902">
        <v>1.1538069173679999</v>
      </c>
    </row>
    <row r="903" spans="1:10" x14ac:dyDescent="0.25">
      <c r="A903" t="s">
        <v>127</v>
      </c>
      <c r="B903" t="s">
        <v>1347</v>
      </c>
      <c r="C903" t="s">
        <v>998</v>
      </c>
      <c r="D903" t="s">
        <v>1486</v>
      </c>
      <c r="E903" t="s">
        <v>686</v>
      </c>
      <c r="F903">
        <v>214</v>
      </c>
      <c r="G903">
        <v>1338.1853738318</v>
      </c>
      <c r="H903">
        <v>286371.67</v>
      </c>
      <c r="I903" t="s">
        <v>1292</v>
      </c>
      <c r="J903">
        <v>0.60077571535132002</v>
      </c>
    </row>
    <row r="904" spans="1:10" x14ac:dyDescent="0.25">
      <c r="A904" t="s">
        <v>127</v>
      </c>
      <c r="B904" t="s">
        <v>1347</v>
      </c>
      <c r="C904" t="s">
        <v>1064</v>
      </c>
      <c r="D904" t="s">
        <v>1486</v>
      </c>
      <c r="E904" t="s">
        <v>686</v>
      </c>
      <c r="F904">
        <v>388</v>
      </c>
      <c r="G904">
        <v>1338.1853608247</v>
      </c>
      <c r="H904">
        <v>519215.92</v>
      </c>
      <c r="I904" t="s">
        <v>1292</v>
      </c>
      <c r="J904">
        <v>1.2332309912996999</v>
      </c>
    </row>
    <row r="905" spans="1:10" x14ac:dyDescent="0.25">
      <c r="A905" t="s">
        <v>127</v>
      </c>
      <c r="B905" t="s">
        <v>1347</v>
      </c>
      <c r="C905" t="s">
        <v>1064</v>
      </c>
      <c r="D905" t="s">
        <v>1349</v>
      </c>
      <c r="E905" t="s">
        <v>686</v>
      </c>
      <c r="F905">
        <v>149</v>
      </c>
      <c r="G905">
        <v>1334.9149664429999</v>
      </c>
      <c r="H905">
        <v>198902.33</v>
      </c>
      <c r="I905" t="s">
        <v>1292</v>
      </c>
      <c r="J905">
        <v>0.47242872983885997</v>
      </c>
    </row>
    <row r="906" spans="1:10" x14ac:dyDescent="0.25">
      <c r="A906" t="s">
        <v>127</v>
      </c>
      <c r="B906" t="s">
        <v>1347</v>
      </c>
      <c r="C906" t="s">
        <v>1294</v>
      </c>
      <c r="D906" t="s">
        <v>1348</v>
      </c>
      <c r="E906" t="s">
        <v>688</v>
      </c>
      <c r="F906">
        <v>466</v>
      </c>
      <c r="G906">
        <v>1335.1994420601</v>
      </c>
      <c r="H906">
        <v>622202.93999999994</v>
      </c>
      <c r="I906" t="s">
        <v>1292</v>
      </c>
      <c r="J906">
        <v>0.85007003664155001</v>
      </c>
    </row>
    <row r="907" spans="1:10" x14ac:dyDescent="0.25">
      <c r="A907" t="s">
        <v>127</v>
      </c>
      <c r="B907" t="s">
        <v>1347</v>
      </c>
      <c r="C907" t="s">
        <v>1294</v>
      </c>
      <c r="D907" t="s">
        <v>1485</v>
      </c>
      <c r="E907" t="s">
        <v>686</v>
      </c>
      <c r="F907">
        <v>297</v>
      </c>
      <c r="G907">
        <v>1315.3999326599001</v>
      </c>
      <c r="H907">
        <v>390673.78</v>
      </c>
      <c r="I907" t="s">
        <v>1292</v>
      </c>
      <c r="J907">
        <v>0.53374880305048</v>
      </c>
    </row>
    <row r="908" spans="1:10" x14ac:dyDescent="0.25">
      <c r="A908" t="s">
        <v>127</v>
      </c>
      <c r="B908" t="s">
        <v>1347</v>
      </c>
      <c r="C908" t="s">
        <v>1294</v>
      </c>
      <c r="D908" t="s">
        <v>1349</v>
      </c>
      <c r="E908" t="s">
        <v>688</v>
      </c>
      <c r="F908">
        <v>155</v>
      </c>
      <c r="G908">
        <v>1334.9149677419</v>
      </c>
      <c r="H908">
        <v>206911.82</v>
      </c>
      <c r="I908" t="s">
        <v>1292</v>
      </c>
      <c r="J908">
        <v>0.28268837561096999</v>
      </c>
    </row>
    <row r="909" spans="1:10" x14ac:dyDescent="0.25">
      <c r="A909" t="s">
        <v>127</v>
      </c>
      <c r="B909" t="s">
        <v>1347</v>
      </c>
      <c r="C909" t="s">
        <v>999</v>
      </c>
      <c r="D909" t="s">
        <v>1486</v>
      </c>
      <c r="E909" t="s">
        <v>686</v>
      </c>
      <c r="F909">
        <v>320</v>
      </c>
      <c r="G909">
        <v>1338.185375</v>
      </c>
      <c r="H909">
        <v>428219.32</v>
      </c>
      <c r="I909" t="s">
        <v>1292</v>
      </c>
      <c r="J909">
        <v>1.3479065286951</v>
      </c>
    </row>
    <row r="910" spans="1:10" x14ac:dyDescent="0.25">
      <c r="A910" t="s">
        <v>127</v>
      </c>
      <c r="B910" t="s">
        <v>1347</v>
      </c>
      <c r="C910" t="s">
        <v>999</v>
      </c>
      <c r="D910" t="s">
        <v>1485</v>
      </c>
      <c r="E910" t="s">
        <v>686</v>
      </c>
      <c r="F910">
        <v>114</v>
      </c>
      <c r="G910">
        <v>1315.3999122806999</v>
      </c>
      <c r="H910">
        <v>149955.59</v>
      </c>
      <c r="I910" t="s">
        <v>1292</v>
      </c>
      <c r="J910">
        <v>0.47201541204476</v>
      </c>
    </row>
    <row r="911" spans="1:10" x14ac:dyDescent="0.25">
      <c r="A911" t="s">
        <v>127</v>
      </c>
      <c r="B911" t="s">
        <v>1508</v>
      </c>
      <c r="C911" t="s">
        <v>920</v>
      </c>
      <c r="D911" t="s">
        <v>1418</v>
      </c>
      <c r="E911" t="s">
        <v>686</v>
      </c>
      <c r="F911">
        <v>1983</v>
      </c>
      <c r="G911">
        <v>1030.2294856277999</v>
      </c>
      <c r="H911">
        <v>2042945.07</v>
      </c>
      <c r="I911" t="s">
        <v>1292</v>
      </c>
      <c r="J911">
        <v>1.6638728651235</v>
      </c>
    </row>
    <row r="912" spans="1:10" x14ac:dyDescent="0.25">
      <c r="A912" t="s">
        <v>127</v>
      </c>
      <c r="B912" t="s">
        <v>1508</v>
      </c>
      <c r="C912" t="s">
        <v>998</v>
      </c>
      <c r="D912" t="s">
        <v>1418</v>
      </c>
      <c r="E912" t="s">
        <v>686</v>
      </c>
      <c r="F912">
        <v>1615</v>
      </c>
      <c r="G912">
        <v>1030.2294860681</v>
      </c>
      <c r="H912">
        <v>1663820.62</v>
      </c>
      <c r="I912" t="s">
        <v>1292</v>
      </c>
      <c r="J912">
        <v>3.4905094599502999</v>
      </c>
    </row>
    <row r="913" spans="1:10" x14ac:dyDescent="0.25">
      <c r="A913" t="s">
        <v>127</v>
      </c>
      <c r="B913" t="s">
        <v>1508</v>
      </c>
      <c r="C913" t="s">
        <v>999</v>
      </c>
      <c r="D913" t="s">
        <v>1418</v>
      </c>
      <c r="E913" t="s">
        <v>686</v>
      </c>
      <c r="F913">
        <v>402</v>
      </c>
      <c r="G913">
        <v>1030.2294776118999</v>
      </c>
      <c r="H913">
        <v>414152.25</v>
      </c>
      <c r="I913" t="s">
        <v>1292</v>
      </c>
      <c r="J913">
        <v>1.303627593563</v>
      </c>
    </row>
    <row r="914" spans="1:10" x14ac:dyDescent="0.25">
      <c r="A914" t="s">
        <v>127</v>
      </c>
      <c r="B914" t="s">
        <v>809</v>
      </c>
      <c r="C914" t="s">
        <v>453</v>
      </c>
      <c r="D914" t="s">
        <v>810</v>
      </c>
      <c r="E914" t="s">
        <v>689</v>
      </c>
      <c r="F914">
        <v>34</v>
      </c>
      <c r="G914">
        <v>1003.7470588235</v>
      </c>
      <c r="H914">
        <v>34127.4</v>
      </c>
      <c r="I914" t="s">
        <v>1292</v>
      </c>
      <c r="J914">
        <v>0.80661337978670999</v>
      </c>
    </row>
    <row r="915" spans="1:10" x14ac:dyDescent="0.25">
      <c r="A915" t="s">
        <v>127</v>
      </c>
      <c r="B915" t="s">
        <v>809</v>
      </c>
      <c r="C915" t="s">
        <v>354</v>
      </c>
      <c r="D915" t="s">
        <v>810</v>
      </c>
      <c r="E915" t="s">
        <v>689</v>
      </c>
      <c r="F915">
        <v>20</v>
      </c>
      <c r="G915">
        <v>1003.747</v>
      </c>
      <c r="H915">
        <v>20074.939999999999</v>
      </c>
      <c r="I915" t="s">
        <v>1292</v>
      </c>
      <c r="J915">
        <v>3.5157757576702999</v>
      </c>
    </row>
    <row r="916" spans="1:10" x14ac:dyDescent="0.25">
      <c r="A916" t="s">
        <v>127</v>
      </c>
      <c r="B916" t="s">
        <v>809</v>
      </c>
      <c r="C916" t="s">
        <v>350</v>
      </c>
      <c r="D916" t="s">
        <v>810</v>
      </c>
      <c r="E916" t="s">
        <v>689</v>
      </c>
      <c r="F916">
        <v>2277</v>
      </c>
      <c r="G916">
        <v>1003.7471761089</v>
      </c>
      <c r="H916">
        <v>2285532.3199999998</v>
      </c>
      <c r="I916" t="s">
        <v>1292</v>
      </c>
      <c r="J916">
        <v>0.91242143664849995</v>
      </c>
    </row>
    <row r="917" spans="1:10" x14ac:dyDescent="0.25">
      <c r="A917" t="s">
        <v>127</v>
      </c>
      <c r="B917" t="s">
        <v>809</v>
      </c>
      <c r="C917" t="s">
        <v>999</v>
      </c>
      <c r="D917" t="s">
        <v>810</v>
      </c>
      <c r="E917" t="s">
        <v>688</v>
      </c>
      <c r="F917">
        <v>163</v>
      </c>
      <c r="G917">
        <v>1003.7471779141</v>
      </c>
      <c r="H917">
        <v>163610.79</v>
      </c>
      <c r="I917" t="s">
        <v>1292</v>
      </c>
      <c r="J917">
        <v>0.51499790342472995</v>
      </c>
    </row>
    <row r="918" spans="1:10" x14ac:dyDescent="0.25">
      <c r="A918" t="s">
        <v>127</v>
      </c>
      <c r="B918" t="s">
        <v>1350</v>
      </c>
      <c r="C918" t="s">
        <v>1294</v>
      </c>
      <c r="D918" t="s">
        <v>1351</v>
      </c>
      <c r="E918" t="s">
        <v>688</v>
      </c>
      <c r="F918">
        <v>3</v>
      </c>
      <c r="G918">
        <v>11518.726666667</v>
      </c>
      <c r="H918">
        <v>34556.18</v>
      </c>
      <c r="I918" t="s">
        <v>1292</v>
      </c>
      <c r="J918">
        <v>4.7211562836379999E-2</v>
      </c>
    </row>
    <row r="919" spans="1:10" x14ac:dyDescent="0.25">
      <c r="A919" t="s">
        <v>127</v>
      </c>
      <c r="B919" t="s">
        <v>1352</v>
      </c>
      <c r="C919" t="s">
        <v>1294</v>
      </c>
      <c r="D919" t="s">
        <v>1353</v>
      </c>
      <c r="E919" t="s">
        <v>688</v>
      </c>
      <c r="F919">
        <v>1822</v>
      </c>
      <c r="G919">
        <v>976.49543907793998</v>
      </c>
      <c r="H919">
        <v>1779174.69</v>
      </c>
      <c r="I919" t="s">
        <v>1292</v>
      </c>
      <c r="J919">
        <v>2.4307552997419002</v>
      </c>
    </row>
    <row r="920" spans="1:10" x14ac:dyDescent="0.25">
      <c r="A920" t="s">
        <v>127</v>
      </c>
      <c r="B920" t="s">
        <v>776</v>
      </c>
      <c r="C920" t="s">
        <v>453</v>
      </c>
      <c r="D920" t="s">
        <v>777</v>
      </c>
      <c r="E920" t="s">
        <v>689</v>
      </c>
      <c r="F920">
        <v>60</v>
      </c>
      <c r="G920">
        <v>1085.232</v>
      </c>
      <c r="H920">
        <v>65113.919999999998</v>
      </c>
      <c r="I920" t="s">
        <v>1292</v>
      </c>
      <c r="J920">
        <v>1.5389909305239</v>
      </c>
    </row>
    <row r="921" spans="1:10" x14ac:dyDescent="0.25">
      <c r="A921" t="s">
        <v>127</v>
      </c>
      <c r="B921" t="s">
        <v>776</v>
      </c>
      <c r="C921" t="s">
        <v>100</v>
      </c>
      <c r="D921" t="s">
        <v>777</v>
      </c>
      <c r="E921" t="s">
        <v>689</v>
      </c>
      <c r="F921">
        <v>1233</v>
      </c>
      <c r="G921">
        <v>1085.2320843471</v>
      </c>
      <c r="H921">
        <v>1338091.1599999999</v>
      </c>
      <c r="I921" t="s">
        <v>1292</v>
      </c>
      <c r="J921">
        <v>0.26616811350511999</v>
      </c>
    </row>
    <row r="922" spans="1:10" x14ac:dyDescent="0.25">
      <c r="A922" t="s">
        <v>127</v>
      </c>
      <c r="B922" t="s">
        <v>776</v>
      </c>
      <c r="C922" t="s">
        <v>108</v>
      </c>
      <c r="D922" t="s">
        <v>777</v>
      </c>
      <c r="E922" t="s">
        <v>689</v>
      </c>
      <c r="F922">
        <v>1326</v>
      </c>
      <c r="G922">
        <v>1085.2320814479999</v>
      </c>
      <c r="H922">
        <v>1439017.74</v>
      </c>
      <c r="I922" t="s">
        <v>1292</v>
      </c>
      <c r="J922">
        <v>0.51981999624583997</v>
      </c>
    </row>
    <row r="923" spans="1:10" x14ac:dyDescent="0.25">
      <c r="A923" t="s">
        <v>127</v>
      </c>
      <c r="B923" t="s">
        <v>776</v>
      </c>
      <c r="C923" t="s">
        <v>350</v>
      </c>
      <c r="D923" t="s">
        <v>777</v>
      </c>
      <c r="E923" t="s">
        <v>689</v>
      </c>
      <c r="F923">
        <v>2012</v>
      </c>
      <c r="G923">
        <v>1085.2320825050001</v>
      </c>
      <c r="H923">
        <v>2183486.9500000002</v>
      </c>
      <c r="I923" t="s">
        <v>1292</v>
      </c>
      <c r="J923">
        <v>0.87168327587782002</v>
      </c>
    </row>
    <row r="924" spans="1:10" x14ac:dyDescent="0.25">
      <c r="A924" t="s">
        <v>127</v>
      </c>
      <c r="B924" t="s">
        <v>776</v>
      </c>
      <c r="C924" t="s">
        <v>1064</v>
      </c>
      <c r="D924" t="s">
        <v>777</v>
      </c>
      <c r="E924" t="s">
        <v>689</v>
      </c>
      <c r="F924">
        <v>57</v>
      </c>
      <c r="G924">
        <v>1085.2321052632001</v>
      </c>
      <c r="H924">
        <v>61858.23</v>
      </c>
      <c r="I924" t="s">
        <v>1292</v>
      </c>
      <c r="J924">
        <v>0.14692439766281001</v>
      </c>
    </row>
    <row r="925" spans="1:10" x14ac:dyDescent="0.25">
      <c r="A925" t="s">
        <v>127</v>
      </c>
      <c r="B925" t="s">
        <v>463</v>
      </c>
      <c r="C925" t="s">
        <v>453</v>
      </c>
      <c r="D925" t="s">
        <v>457</v>
      </c>
      <c r="E925" t="s">
        <v>689</v>
      </c>
      <c r="F925">
        <v>150</v>
      </c>
      <c r="G925">
        <v>1013.6046</v>
      </c>
      <c r="H925">
        <v>152040.69</v>
      </c>
      <c r="I925" t="s">
        <v>1292</v>
      </c>
      <c r="J925">
        <v>3.5935364201786002</v>
      </c>
    </row>
    <row r="926" spans="1:10" x14ac:dyDescent="0.25">
      <c r="A926" t="s">
        <v>127</v>
      </c>
      <c r="B926" t="s">
        <v>463</v>
      </c>
      <c r="C926" t="s">
        <v>920</v>
      </c>
      <c r="D926" t="s">
        <v>464</v>
      </c>
      <c r="E926" t="s">
        <v>689</v>
      </c>
      <c r="F926">
        <v>10</v>
      </c>
      <c r="G926">
        <v>994.50599999999997</v>
      </c>
      <c r="H926">
        <v>9945.06</v>
      </c>
      <c r="I926" t="s">
        <v>1292</v>
      </c>
      <c r="J926">
        <v>8.0997358759257992E-3</v>
      </c>
    </row>
    <row r="927" spans="1:10" x14ac:dyDescent="0.25">
      <c r="A927" t="s">
        <v>127</v>
      </c>
      <c r="B927" t="s">
        <v>463</v>
      </c>
      <c r="C927" t="s">
        <v>100</v>
      </c>
      <c r="D927" t="s">
        <v>457</v>
      </c>
      <c r="E927" t="s">
        <v>689</v>
      </c>
      <c r="F927">
        <v>2811</v>
      </c>
      <c r="G927">
        <v>1013.6045677695</v>
      </c>
      <c r="H927">
        <v>2849242.44</v>
      </c>
      <c r="I927" t="s">
        <v>1292</v>
      </c>
      <c r="J927">
        <v>0.56676070199397999</v>
      </c>
    </row>
    <row r="928" spans="1:10" x14ac:dyDescent="0.25">
      <c r="A928" t="s">
        <v>127</v>
      </c>
      <c r="B928" t="s">
        <v>463</v>
      </c>
      <c r="C928" t="s">
        <v>108</v>
      </c>
      <c r="D928" t="s">
        <v>457</v>
      </c>
      <c r="E928" t="s">
        <v>689</v>
      </c>
      <c r="F928">
        <v>3537</v>
      </c>
      <c r="G928">
        <v>1013.6045688437</v>
      </c>
      <c r="H928">
        <v>3585119.36</v>
      </c>
      <c r="I928" t="s">
        <v>1292</v>
      </c>
      <c r="J928">
        <v>1.2950616802376</v>
      </c>
    </row>
    <row r="929" spans="1:10" x14ac:dyDescent="0.25">
      <c r="A929" t="s">
        <v>127</v>
      </c>
      <c r="B929" t="s">
        <v>463</v>
      </c>
      <c r="C929" t="s">
        <v>350</v>
      </c>
      <c r="D929" t="s">
        <v>457</v>
      </c>
      <c r="E929" t="s">
        <v>689</v>
      </c>
      <c r="F929">
        <v>1969</v>
      </c>
      <c r="G929">
        <v>1013.6045657694</v>
      </c>
      <c r="H929">
        <v>1995787.39</v>
      </c>
      <c r="I929" t="s">
        <v>1292</v>
      </c>
      <c r="J929">
        <v>0.79675057827611995</v>
      </c>
    </row>
    <row r="930" spans="1:10" x14ac:dyDescent="0.25">
      <c r="A930" t="s">
        <v>127</v>
      </c>
      <c r="B930" t="s">
        <v>463</v>
      </c>
      <c r="C930" t="s">
        <v>350</v>
      </c>
      <c r="D930" t="s">
        <v>464</v>
      </c>
      <c r="E930" t="s">
        <v>689</v>
      </c>
      <c r="F930">
        <v>1991</v>
      </c>
      <c r="G930">
        <v>994.50641386237999</v>
      </c>
      <c r="H930">
        <v>1980062.27</v>
      </c>
      <c r="I930" t="s">
        <v>1292</v>
      </c>
      <c r="J930">
        <v>0.79047285625209995</v>
      </c>
    </row>
    <row r="931" spans="1:10" x14ac:dyDescent="0.25">
      <c r="A931" t="s">
        <v>127</v>
      </c>
      <c r="B931" t="s">
        <v>463</v>
      </c>
      <c r="C931" t="s">
        <v>1064</v>
      </c>
      <c r="D931" t="s">
        <v>457</v>
      </c>
      <c r="E931" t="s">
        <v>689</v>
      </c>
      <c r="F931">
        <v>663</v>
      </c>
      <c r="G931">
        <v>1013.6045701357</v>
      </c>
      <c r="H931">
        <v>672019.83</v>
      </c>
      <c r="I931" t="s">
        <v>1292</v>
      </c>
      <c r="J931">
        <v>1.5961677005665</v>
      </c>
    </row>
    <row r="932" spans="1:10" x14ac:dyDescent="0.25">
      <c r="A932" t="s">
        <v>127</v>
      </c>
      <c r="B932" t="s">
        <v>463</v>
      </c>
      <c r="C932" t="s">
        <v>355</v>
      </c>
      <c r="D932" t="s">
        <v>457</v>
      </c>
      <c r="E932" t="s">
        <v>689</v>
      </c>
      <c r="F932">
        <v>91</v>
      </c>
      <c r="G932">
        <v>1013.6046153846</v>
      </c>
      <c r="H932">
        <v>92238.02</v>
      </c>
      <c r="I932" t="s">
        <v>1292</v>
      </c>
      <c r="J932">
        <v>15.128089895454</v>
      </c>
    </row>
    <row r="933" spans="1:10" x14ac:dyDescent="0.25">
      <c r="A933" t="s">
        <v>127</v>
      </c>
      <c r="B933" t="s">
        <v>392</v>
      </c>
      <c r="C933" t="s">
        <v>354</v>
      </c>
      <c r="D933" t="s">
        <v>393</v>
      </c>
      <c r="E933" t="s">
        <v>689</v>
      </c>
      <c r="F933">
        <v>39</v>
      </c>
      <c r="G933">
        <v>705.72205128204996</v>
      </c>
      <c r="H933">
        <v>27523.16</v>
      </c>
      <c r="I933" t="s">
        <v>1292</v>
      </c>
      <c r="J933">
        <v>4.8202016395806</v>
      </c>
    </row>
    <row r="934" spans="1:10" x14ac:dyDescent="0.25">
      <c r="A934" t="s">
        <v>127</v>
      </c>
      <c r="B934" t="s">
        <v>392</v>
      </c>
      <c r="C934" t="s">
        <v>920</v>
      </c>
      <c r="D934" t="s">
        <v>393</v>
      </c>
      <c r="E934" t="s">
        <v>689</v>
      </c>
      <c r="F934">
        <v>230</v>
      </c>
      <c r="G934">
        <v>703.74656521738996</v>
      </c>
      <c r="H934">
        <v>161861.71</v>
      </c>
      <c r="I934" t="s">
        <v>1292</v>
      </c>
      <c r="J934">
        <v>0.13182797282527001</v>
      </c>
    </row>
    <row r="935" spans="1:10" x14ac:dyDescent="0.25">
      <c r="A935" t="s">
        <v>127</v>
      </c>
      <c r="B935" t="s">
        <v>392</v>
      </c>
      <c r="C935" t="s">
        <v>998</v>
      </c>
      <c r="D935" t="s">
        <v>393</v>
      </c>
      <c r="E935" t="s">
        <v>688</v>
      </c>
      <c r="F935">
        <v>78</v>
      </c>
      <c r="G935">
        <v>703.74653846154001</v>
      </c>
      <c r="H935">
        <v>54892.23</v>
      </c>
      <c r="I935" t="s">
        <v>1292</v>
      </c>
      <c r="J935">
        <v>0.11515775546331</v>
      </c>
    </row>
    <row r="936" spans="1:10" x14ac:dyDescent="0.25">
      <c r="A936" t="s">
        <v>127</v>
      </c>
      <c r="B936" t="s">
        <v>392</v>
      </c>
      <c r="C936" t="s">
        <v>350</v>
      </c>
      <c r="D936" t="s">
        <v>393</v>
      </c>
      <c r="E936" t="s">
        <v>689</v>
      </c>
      <c r="F936">
        <v>1360</v>
      </c>
      <c r="G936">
        <v>703.74655882352999</v>
      </c>
      <c r="H936">
        <v>957095.32</v>
      </c>
      <c r="I936" t="s">
        <v>1292</v>
      </c>
      <c r="J936">
        <v>0.38208791853092</v>
      </c>
    </row>
    <row r="937" spans="1:10" x14ac:dyDescent="0.25">
      <c r="A937" t="s">
        <v>127</v>
      </c>
      <c r="B937" t="s">
        <v>392</v>
      </c>
      <c r="C937" t="s">
        <v>355</v>
      </c>
      <c r="D937" t="s">
        <v>393</v>
      </c>
      <c r="E937" t="s">
        <v>689</v>
      </c>
      <c r="F937">
        <v>19</v>
      </c>
      <c r="G937">
        <v>705.72210526315996</v>
      </c>
      <c r="H937">
        <v>13408.72</v>
      </c>
      <c r="I937" t="s">
        <v>1292</v>
      </c>
      <c r="J937">
        <v>2.1991833903522</v>
      </c>
    </row>
    <row r="938" spans="1:10" x14ac:dyDescent="0.25">
      <c r="A938" t="s">
        <v>127</v>
      </c>
      <c r="B938" t="s">
        <v>392</v>
      </c>
      <c r="C938" t="s">
        <v>999</v>
      </c>
      <c r="D938" t="s">
        <v>393</v>
      </c>
      <c r="E938" t="s">
        <v>688</v>
      </c>
      <c r="F938">
        <v>49</v>
      </c>
      <c r="G938">
        <v>703.74653061224001</v>
      </c>
      <c r="H938">
        <v>34483.58</v>
      </c>
      <c r="I938" t="s">
        <v>1292</v>
      </c>
      <c r="J938">
        <v>0.10854401108007</v>
      </c>
    </row>
    <row r="939" spans="1:10" x14ac:dyDescent="0.25">
      <c r="A939" t="s">
        <v>127</v>
      </c>
      <c r="B939" t="s">
        <v>405</v>
      </c>
      <c r="C939" t="s">
        <v>920</v>
      </c>
      <c r="D939" t="s">
        <v>406</v>
      </c>
      <c r="E939" t="s">
        <v>689</v>
      </c>
      <c r="F939">
        <v>310</v>
      </c>
      <c r="G939">
        <v>586.59770967741997</v>
      </c>
      <c r="H939">
        <v>181845.29</v>
      </c>
      <c r="I939" t="s">
        <v>1292</v>
      </c>
      <c r="J939">
        <v>0.14810356290269999</v>
      </c>
    </row>
    <row r="940" spans="1:10" x14ac:dyDescent="0.25">
      <c r="A940" t="s">
        <v>127</v>
      </c>
      <c r="B940" t="s">
        <v>405</v>
      </c>
      <c r="C940" t="s">
        <v>100</v>
      </c>
      <c r="D940" t="s">
        <v>406</v>
      </c>
      <c r="E940" t="s">
        <v>689</v>
      </c>
      <c r="F940">
        <v>1497</v>
      </c>
      <c r="G940">
        <v>586.59772211089</v>
      </c>
      <c r="H940">
        <v>878136.79</v>
      </c>
      <c r="I940" t="s">
        <v>1292</v>
      </c>
      <c r="J940">
        <v>0.17467570206034999</v>
      </c>
    </row>
    <row r="941" spans="1:10" x14ac:dyDescent="0.25">
      <c r="A941" t="s">
        <v>127</v>
      </c>
      <c r="B941" t="s">
        <v>405</v>
      </c>
      <c r="C941" t="s">
        <v>108</v>
      </c>
      <c r="D941" t="s">
        <v>406</v>
      </c>
      <c r="E941" t="s">
        <v>689</v>
      </c>
      <c r="F941">
        <v>1468</v>
      </c>
      <c r="G941">
        <v>586.59772479564003</v>
      </c>
      <c r="H941">
        <v>861125.46</v>
      </c>
      <c r="I941" t="s">
        <v>1292</v>
      </c>
      <c r="J941">
        <v>0.31106651498569998</v>
      </c>
    </row>
    <row r="942" spans="1:10" x14ac:dyDescent="0.25">
      <c r="A942" t="s">
        <v>127</v>
      </c>
      <c r="B942" t="s">
        <v>405</v>
      </c>
      <c r="C942" t="s">
        <v>1064</v>
      </c>
      <c r="D942" t="s">
        <v>406</v>
      </c>
      <c r="E942" t="s">
        <v>689</v>
      </c>
      <c r="F942">
        <v>53</v>
      </c>
      <c r="G942">
        <v>586.59773584905997</v>
      </c>
      <c r="H942">
        <v>31089.68</v>
      </c>
      <c r="I942" t="s">
        <v>1292</v>
      </c>
      <c r="J942">
        <v>7.3843569522270003E-2</v>
      </c>
    </row>
    <row r="943" spans="1:10" x14ac:dyDescent="0.25">
      <c r="A943" t="s">
        <v>127</v>
      </c>
      <c r="B943" t="s">
        <v>1354</v>
      </c>
      <c r="C943" t="s">
        <v>1294</v>
      </c>
      <c r="D943" t="s">
        <v>1355</v>
      </c>
      <c r="E943" t="s">
        <v>688</v>
      </c>
      <c r="F943">
        <v>1909</v>
      </c>
      <c r="G943">
        <v>964.36848088004001</v>
      </c>
      <c r="H943">
        <v>1840979.43</v>
      </c>
      <c r="I943" t="s">
        <v>1292</v>
      </c>
      <c r="J943">
        <v>2.5151945625915002</v>
      </c>
    </row>
    <row r="944" spans="1:10" x14ac:dyDescent="0.25">
      <c r="A944" t="s">
        <v>127</v>
      </c>
      <c r="B944" t="s">
        <v>1555</v>
      </c>
      <c r="C944" t="s">
        <v>1294</v>
      </c>
      <c r="D944" t="s">
        <v>1356</v>
      </c>
      <c r="E944" t="s">
        <v>688</v>
      </c>
      <c r="F944">
        <v>2215</v>
      </c>
      <c r="G944">
        <v>972.19699322798999</v>
      </c>
      <c r="H944">
        <v>2153416.34</v>
      </c>
      <c r="I944" t="s">
        <v>1292</v>
      </c>
      <c r="J944">
        <v>2.9420540941967999</v>
      </c>
    </row>
    <row r="945" spans="1:10" x14ac:dyDescent="0.25">
      <c r="A945" t="s">
        <v>127</v>
      </c>
      <c r="B945" t="s">
        <v>882</v>
      </c>
      <c r="C945" t="s">
        <v>453</v>
      </c>
      <c r="D945" t="s">
        <v>883</v>
      </c>
      <c r="E945" t="s">
        <v>689</v>
      </c>
      <c r="F945">
        <v>40</v>
      </c>
      <c r="G945">
        <v>1009.56575</v>
      </c>
      <c r="H945">
        <v>40382.629999999997</v>
      </c>
      <c r="I945" t="s">
        <v>1292</v>
      </c>
      <c r="J945">
        <v>0.95445799178889001</v>
      </c>
    </row>
    <row r="946" spans="1:10" x14ac:dyDescent="0.25">
      <c r="A946" t="s">
        <v>127</v>
      </c>
      <c r="B946" t="s">
        <v>882</v>
      </c>
      <c r="C946" t="s">
        <v>920</v>
      </c>
      <c r="D946" t="s">
        <v>1085</v>
      </c>
      <c r="E946" t="s">
        <v>686</v>
      </c>
      <c r="F946">
        <v>3446</v>
      </c>
      <c r="G946">
        <v>1031.6632443413</v>
      </c>
      <c r="H946">
        <v>3555111.54</v>
      </c>
      <c r="I946" t="s">
        <v>1292</v>
      </c>
      <c r="J946">
        <v>2.8954540730227998</v>
      </c>
    </row>
    <row r="947" spans="1:10" x14ac:dyDescent="0.25">
      <c r="A947" t="s">
        <v>127</v>
      </c>
      <c r="B947" t="s">
        <v>882</v>
      </c>
      <c r="C947" t="s">
        <v>998</v>
      </c>
      <c r="D947" t="s">
        <v>1085</v>
      </c>
      <c r="E947" t="s">
        <v>686</v>
      </c>
      <c r="F947">
        <v>990</v>
      </c>
      <c r="G947">
        <v>1031.6632424242</v>
      </c>
      <c r="H947">
        <v>1021346.61</v>
      </c>
      <c r="I947" t="s">
        <v>1292</v>
      </c>
      <c r="J947">
        <v>2.1426708872578</v>
      </c>
    </row>
    <row r="948" spans="1:10" x14ac:dyDescent="0.25">
      <c r="A948" t="s">
        <v>127</v>
      </c>
      <c r="B948" t="s">
        <v>882</v>
      </c>
      <c r="C948" t="s">
        <v>100</v>
      </c>
      <c r="D948" t="s">
        <v>883</v>
      </c>
      <c r="E948" t="s">
        <v>689</v>
      </c>
      <c r="F948">
        <v>1232</v>
      </c>
      <c r="G948">
        <v>1005.8102597403</v>
      </c>
      <c r="H948">
        <v>1239158.24</v>
      </c>
      <c r="I948" t="s">
        <v>1292</v>
      </c>
      <c r="J948">
        <v>0.24648874526240999</v>
      </c>
    </row>
    <row r="949" spans="1:10" x14ac:dyDescent="0.25">
      <c r="A949" t="s">
        <v>127</v>
      </c>
      <c r="B949" t="s">
        <v>882</v>
      </c>
      <c r="C949" t="s">
        <v>108</v>
      </c>
      <c r="D949" t="s">
        <v>883</v>
      </c>
      <c r="E949" t="s">
        <v>689</v>
      </c>
      <c r="F949">
        <v>1366</v>
      </c>
      <c r="G949">
        <v>1005.8102562225</v>
      </c>
      <c r="H949">
        <v>1373936.81</v>
      </c>
      <c r="I949" t="s">
        <v>1292</v>
      </c>
      <c r="J949">
        <v>0.49631064827332999</v>
      </c>
    </row>
    <row r="950" spans="1:10" x14ac:dyDescent="0.25">
      <c r="A950" t="s">
        <v>127</v>
      </c>
      <c r="B950" t="s">
        <v>882</v>
      </c>
      <c r="C950" t="s">
        <v>1064</v>
      </c>
      <c r="D950" t="s">
        <v>883</v>
      </c>
      <c r="E950" t="s">
        <v>689</v>
      </c>
      <c r="F950">
        <v>151</v>
      </c>
      <c r="G950">
        <v>1005.8102649007</v>
      </c>
      <c r="H950">
        <v>151877.35</v>
      </c>
      <c r="I950" t="s">
        <v>1292</v>
      </c>
      <c r="J950">
        <v>0.36073596298138999</v>
      </c>
    </row>
    <row r="951" spans="1:10" x14ac:dyDescent="0.25">
      <c r="A951" t="s">
        <v>127</v>
      </c>
      <c r="B951" t="s">
        <v>882</v>
      </c>
      <c r="C951" t="s">
        <v>1294</v>
      </c>
      <c r="D951" t="s">
        <v>1085</v>
      </c>
      <c r="E951" t="s">
        <v>688</v>
      </c>
      <c r="F951">
        <v>1500</v>
      </c>
      <c r="G951">
        <v>1031.6632400000001</v>
      </c>
      <c r="H951">
        <v>1547494.86</v>
      </c>
      <c r="I951" t="s">
        <v>1292</v>
      </c>
      <c r="J951">
        <v>2.1142282168303002</v>
      </c>
    </row>
    <row r="952" spans="1:10" x14ac:dyDescent="0.25">
      <c r="A952" t="s">
        <v>127</v>
      </c>
      <c r="B952" t="s">
        <v>882</v>
      </c>
      <c r="C952" t="s">
        <v>999</v>
      </c>
      <c r="D952" t="s">
        <v>1085</v>
      </c>
      <c r="E952" t="s">
        <v>686</v>
      </c>
      <c r="F952">
        <v>664</v>
      </c>
      <c r="G952">
        <v>1031.6632379518001</v>
      </c>
      <c r="H952">
        <v>685024.39</v>
      </c>
      <c r="I952" t="s">
        <v>1292</v>
      </c>
      <c r="J952">
        <v>2.1562521924428002</v>
      </c>
    </row>
    <row r="953" spans="1:10" x14ac:dyDescent="0.25">
      <c r="A953" t="s">
        <v>127</v>
      </c>
      <c r="B953" t="s">
        <v>804</v>
      </c>
      <c r="C953" t="s">
        <v>245</v>
      </c>
      <c r="D953" t="s">
        <v>794</v>
      </c>
      <c r="E953" t="s">
        <v>686</v>
      </c>
      <c r="F953">
        <v>538</v>
      </c>
      <c r="G953">
        <v>1068.1955204461001</v>
      </c>
      <c r="H953">
        <v>574689.18999999994</v>
      </c>
      <c r="I953" t="s">
        <v>1292</v>
      </c>
      <c r="J953">
        <v>4.6849720841335998</v>
      </c>
    </row>
    <row r="954" spans="1:10" x14ac:dyDescent="0.25">
      <c r="A954" t="s">
        <v>127</v>
      </c>
      <c r="B954" t="s">
        <v>804</v>
      </c>
      <c r="C954" t="s">
        <v>920</v>
      </c>
      <c r="D954" t="s">
        <v>794</v>
      </c>
      <c r="E954" t="s">
        <v>686</v>
      </c>
      <c r="F954">
        <v>3238</v>
      </c>
      <c r="G954">
        <v>1068.1955250154001</v>
      </c>
      <c r="H954">
        <v>3458817.11</v>
      </c>
      <c r="I954" t="s">
        <v>1292</v>
      </c>
      <c r="J954">
        <v>2.8170272511309999</v>
      </c>
    </row>
    <row r="955" spans="1:10" x14ac:dyDescent="0.25">
      <c r="A955" t="s">
        <v>127</v>
      </c>
      <c r="B955" t="s">
        <v>804</v>
      </c>
      <c r="C955" t="s">
        <v>998</v>
      </c>
      <c r="D955" t="s">
        <v>794</v>
      </c>
      <c r="E955" t="s">
        <v>686</v>
      </c>
      <c r="F955">
        <v>935</v>
      </c>
      <c r="G955">
        <v>1068.1955294118</v>
      </c>
      <c r="H955">
        <v>998762.82</v>
      </c>
      <c r="I955" t="s">
        <v>1292</v>
      </c>
      <c r="J955">
        <v>2.0952926232256002</v>
      </c>
    </row>
    <row r="956" spans="1:10" x14ac:dyDescent="0.25">
      <c r="A956" t="s">
        <v>127</v>
      </c>
      <c r="B956" t="s">
        <v>804</v>
      </c>
      <c r="C956" t="s">
        <v>999</v>
      </c>
      <c r="D956" t="s">
        <v>794</v>
      </c>
      <c r="E956" t="s">
        <v>686</v>
      </c>
      <c r="F956">
        <v>627</v>
      </c>
      <c r="G956">
        <v>1068.1955183412999</v>
      </c>
      <c r="H956">
        <v>669758.59</v>
      </c>
      <c r="I956" t="s">
        <v>1292</v>
      </c>
      <c r="J956">
        <v>2.1082000132797001</v>
      </c>
    </row>
    <row r="957" spans="1:10" x14ac:dyDescent="0.25">
      <c r="A957" t="s">
        <v>127</v>
      </c>
      <c r="B957" t="s">
        <v>322</v>
      </c>
      <c r="C957" t="s">
        <v>350</v>
      </c>
      <c r="D957" t="s">
        <v>323</v>
      </c>
      <c r="E957" t="s">
        <v>689</v>
      </c>
      <c r="F957">
        <v>2854</v>
      </c>
      <c r="G957">
        <v>622.26580939032999</v>
      </c>
      <c r="H957">
        <v>1775946.62</v>
      </c>
      <c r="I957" t="s">
        <v>1292</v>
      </c>
      <c r="J957">
        <v>0.70898659023620003</v>
      </c>
    </row>
    <row r="958" spans="1:10" x14ac:dyDescent="0.25">
      <c r="A958" t="s">
        <v>127</v>
      </c>
      <c r="B958" t="s">
        <v>1082</v>
      </c>
      <c r="C958" t="s">
        <v>245</v>
      </c>
      <c r="D958" t="s">
        <v>163</v>
      </c>
      <c r="E958" t="s">
        <v>688</v>
      </c>
      <c r="F958">
        <v>300</v>
      </c>
      <c r="G958">
        <v>1002.3485333333</v>
      </c>
      <c r="H958">
        <v>300704.56</v>
      </c>
      <c r="I958" t="s">
        <v>1292</v>
      </c>
      <c r="J958">
        <v>2.4513989364784998</v>
      </c>
    </row>
    <row r="959" spans="1:10" x14ac:dyDescent="0.25">
      <c r="A959" t="s">
        <v>127</v>
      </c>
      <c r="B959" t="s">
        <v>962</v>
      </c>
      <c r="C959" t="s">
        <v>245</v>
      </c>
      <c r="D959" t="s">
        <v>950</v>
      </c>
      <c r="E959" t="s">
        <v>686</v>
      </c>
      <c r="F959">
        <v>105</v>
      </c>
      <c r="G959">
        <v>1036.5858095238</v>
      </c>
      <c r="H959">
        <v>108841.51</v>
      </c>
      <c r="I959" t="s">
        <v>1292</v>
      </c>
      <c r="J959">
        <v>0.88729602856275003</v>
      </c>
    </row>
    <row r="960" spans="1:10" x14ac:dyDescent="0.25">
      <c r="A960" t="s">
        <v>127</v>
      </c>
      <c r="B960" t="s">
        <v>962</v>
      </c>
      <c r="C960" t="s">
        <v>453</v>
      </c>
      <c r="D960" t="s">
        <v>961</v>
      </c>
      <c r="E960" t="s">
        <v>689</v>
      </c>
      <c r="F960">
        <v>10</v>
      </c>
      <c r="G960">
        <v>1072.921</v>
      </c>
      <c r="H960">
        <v>10729.21</v>
      </c>
      <c r="I960" t="s">
        <v>1292</v>
      </c>
      <c r="J960">
        <v>0.25358873926936998</v>
      </c>
    </row>
    <row r="961" spans="1:10" x14ac:dyDescent="0.25">
      <c r="A961" t="s">
        <v>127</v>
      </c>
      <c r="B961" t="s">
        <v>962</v>
      </c>
      <c r="C961" t="s">
        <v>920</v>
      </c>
      <c r="D961" t="s">
        <v>1084</v>
      </c>
      <c r="E961" t="s">
        <v>686</v>
      </c>
      <c r="F961">
        <v>3259</v>
      </c>
      <c r="G961">
        <v>1194.6423657564001</v>
      </c>
      <c r="H961">
        <v>3893339.47</v>
      </c>
      <c r="I961" t="s">
        <v>1292</v>
      </c>
      <c r="J961">
        <v>3.1709231902388999</v>
      </c>
    </row>
    <row r="962" spans="1:10" x14ac:dyDescent="0.25">
      <c r="A962" t="s">
        <v>127</v>
      </c>
      <c r="B962" t="s">
        <v>962</v>
      </c>
      <c r="C962" t="s">
        <v>998</v>
      </c>
      <c r="D962" t="s">
        <v>1084</v>
      </c>
      <c r="E962" t="s">
        <v>686</v>
      </c>
      <c r="F962">
        <v>925</v>
      </c>
      <c r="G962">
        <v>1194.6423675676001</v>
      </c>
      <c r="H962">
        <v>1105044.19</v>
      </c>
      <c r="I962" t="s">
        <v>1292</v>
      </c>
      <c r="J962">
        <v>2.3182590433686001</v>
      </c>
    </row>
    <row r="963" spans="1:10" x14ac:dyDescent="0.25">
      <c r="A963" t="s">
        <v>127</v>
      </c>
      <c r="B963" t="s">
        <v>962</v>
      </c>
      <c r="C963" t="s">
        <v>100</v>
      </c>
      <c r="D963" t="s">
        <v>961</v>
      </c>
      <c r="E963" t="s">
        <v>689</v>
      </c>
      <c r="F963">
        <v>433</v>
      </c>
      <c r="G963">
        <v>1072.9212933025001</v>
      </c>
      <c r="H963">
        <v>464574.92</v>
      </c>
      <c r="I963" t="s">
        <v>1292</v>
      </c>
      <c r="J963">
        <v>9.2411514054239002E-2</v>
      </c>
    </row>
    <row r="964" spans="1:10" x14ac:dyDescent="0.25">
      <c r="A964" t="s">
        <v>127</v>
      </c>
      <c r="B964" t="s">
        <v>962</v>
      </c>
      <c r="C964" t="s">
        <v>108</v>
      </c>
      <c r="D964" t="s">
        <v>961</v>
      </c>
      <c r="E964" t="s">
        <v>689</v>
      </c>
      <c r="F964">
        <v>456</v>
      </c>
      <c r="G964">
        <v>1072.9212938595999</v>
      </c>
      <c r="H964">
        <v>489252.11</v>
      </c>
      <c r="I964" t="s">
        <v>1292</v>
      </c>
      <c r="J964">
        <v>0.17673376978902</v>
      </c>
    </row>
    <row r="965" spans="1:10" x14ac:dyDescent="0.25">
      <c r="A965" t="s">
        <v>127</v>
      </c>
      <c r="B965" t="s">
        <v>962</v>
      </c>
      <c r="C965" t="s">
        <v>350</v>
      </c>
      <c r="D965" t="s">
        <v>961</v>
      </c>
      <c r="E965" t="s">
        <v>689</v>
      </c>
      <c r="F965">
        <v>810</v>
      </c>
      <c r="G965">
        <v>1072.9212839505999</v>
      </c>
      <c r="H965">
        <v>869066.23999999999</v>
      </c>
      <c r="I965" t="s">
        <v>1292</v>
      </c>
      <c r="J965">
        <v>0.34694528723335</v>
      </c>
    </row>
    <row r="966" spans="1:10" x14ac:dyDescent="0.25">
      <c r="A966" t="s">
        <v>127</v>
      </c>
      <c r="B966" t="s">
        <v>962</v>
      </c>
      <c r="C966" t="s">
        <v>1064</v>
      </c>
      <c r="D966" t="s">
        <v>961</v>
      </c>
      <c r="E966" t="s">
        <v>689</v>
      </c>
      <c r="F966">
        <v>64</v>
      </c>
      <c r="G966">
        <v>1072.9212500000001</v>
      </c>
      <c r="H966">
        <v>68666.960000000006</v>
      </c>
      <c r="I966" t="s">
        <v>1292</v>
      </c>
      <c r="J966">
        <v>0.16309635334436001</v>
      </c>
    </row>
    <row r="967" spans="1:10" x14ac:dyDescent="0.25">
      <c r="A967" t="s">
        <v>127</v>
      </c>
      <c r="B967" t="s">
        <v>962</v>
      </c>
      <c r="C967" t="s">
        <v>999</v>
      </c>
      <c r="D967" t="s">
        <v>1084</v>
      </c>
      <c r="E967" t="s">
        <v>686</v>
      </c>
      <c r="F967">
        <v>616</v>
      </c>
      <c r="G967">
        <v>1194.6423701299</v>
      </c>
      <c r="H967">
        <v>735899.7</v>
      </c>
      <c r="I967" t="s">
        <v>1292</v>
      </c>
      <c r="J967">
        <v>2.3163924740592998</v>
      </c>
    </row>
    <row r="968" spans="1:10" x14ac:dyDescent="0.25">
      <c r="A968" t="s">
        <v>127</v>
      </c>
      <c r="B968" t="s">
        <v>233</v>
      </c>
      <c r="C968" t="s">
        <v>453</v>
      </c>
      <c r="D968" t="s">
        <v>495</v>
      </c>
      <c r="E968" t="s">
        <v>689</v>
      </c>
      <c r="F968">
        <v>46</v>
      </c>
      <c r="G968">
        <v>873.69630434783005</v>
      </c>
      <c r="H968">
        <v>40190.03</v>
      </c>
      <c r="I968" t="s">
        <v>1292</v>
      </c>
      <c r="J968">
        <v>0.94990582148155001</v>
      </c>
    </row>
    <row r="969" spans="1:10" x14ac:dyDescent="0.25">
      <c r="A969" t="s">
        <v>127</v>
      </c>
      <c r="B969" t="s">
        <v>233</v>
      </c>
      <c r="C969" t="s">
        <v>920</v>
      </c>
      <c r="D969" t="s">
        <v>458</v>
      </c>
      <c r="E969" t="s">
        <v>689</v>
      </c>
      <c r="F969">
        <v>431</v>
      </c>
      <c r="G969">
        <v>1022.7810904872</v>
      </c>
      <c r="H969">
        <v>440818.65</v>
      </c>
      <c r="I969" t="s">
        <v>1292</v>
      </c>
      <c r="J969">
        <v>0.3590239409498</v>
      </c>
    </row>
    <row r="970" spans="1:10" x14ac:dyDescent="0.25">
      <c r="A970" t="s">
        <v>127</v>
      </c>
      <c r="B970" t="s">
        <v>233</v>
      </c>
      <c r="C970" t="s">
        <v>920</v>
      </c>
      <c r="D970" t="s">
        <v>495</v>
      </c>
      <c r="E970" t="s">
        <v>689</v>
      </c>
      <c r="F970">
        <v>150</v>
      </c>
      <c r="G970">
        <v>873.69633333333002</v>
      </c>
      <c r="H970">
        <v>131054.45</v>
      </c>
      <c r="I970" t="s">
        <v>1292</v>
      </c>
      <c r="J970">
        <v>0.10673705642447</v>
      </c>
    </row>
    <row r="971" spans="1:10" x14ac:dyDescent="0.25">
      <c r="A971" t="s">
        <v>127</v>
      </c>
      <c r="B971" t="s">
        <v>233</v>
      </c>
      <c r="C971" t="s">
        <v>998</v>
      </c>
      <c r="D971" t="s">
        <v>458</v>
      </c>
      <c r="E971" t="s">
        <v>688</v>
      </c>
      <c r="F971">
        <v>147</v>
      </c>
      <c r="G971">
        <v>1022.7810884354</v>
      </c>
      <c r="H971">
        <v>150348.82</v>
      </c>
      <c r="I971" t="s">
        <v>1292</v>
      </c>
      <c r="J971">
        <v>0.31541499858462002</v>
      </c>
    </row>
    <row r="972" spans="1:10" x14ac:dyDescent="0.25">
      <c r="A972" t="s">
        <v>127</v>
      </c>
      <c r="B972" t="s">
        <v>233</v>
      </c>
      <c r="C972" t="s">
        <v>100</v>
      </c>
      <c r="D972" t="s">
        <v>458</v>
      </c>
      <c r="E972" t="s">
        <v>689</v>
      </c>
      <c r="F972">
        <v>2444</v>
      </c>
      <c r="G972">
        <v>1022.7810801964</v>
      </c>
      <c r="H972">
        <v>2499676.96</v>
      </c>
      <c r="I972" t="s">
        <v>1292</v>
      </c>
      <c r="J972">
        <v>0.49722643770803998</v>
      </c>
    </row>
    <row r="973" spans="1:10" x14ac:dyDescent="0.25">
      <c r="A973" t="s">
        <v>127</v>
      </c>
      <c r="B973" t="s">
        <v>233</v>
      </c>
      <c r="C973" t="s">
        <v>100</v>
      </c>
      <c r="D973" t="s">
        <v>495</v>
      </c>
      <c r="E973" t="s">
        <v>689</v>
      </c>
      <c r="F973">
        <v>1267</v>
      </c>
      <c r="G973">
        <v>873.69633780584002</v>
      </c>
      <c r="H973">
        <v>1106973.26</v>
      </c>
      <c r="I973" t="s">
        <v>1292</v>
      </c>
      <c r="J973">
        <v>0.22019500100038999</v>
      </c>
    </row>
    <row r="974" spans="1:10" x14ac:dyDescent="0.25">
      <c r="A974" t="s">
        <v>127</v>
      </c>
      <c r="B974" t="s">
        <v>233</v>
      </c>
      <c r="C974" t="s">
        <v>108</v>
      </c>
      <c r="D974" t="s">
        <v>458</v>
      </c>
      <c r="E974" t="s">
        <v>689</v>
      </c>
      <c r="F974">
        <v>3073</v>
      </c>
      <c r="G974">
        <v>1022.7810803775</v>
      </c>
      <c r="H974">
        <v>3143006.26</v>
      </c>
      <c r="I974" t="s">
        <v>1292</v>
      </c>
      <c r="J974">
        <v>1.1353560535492999</v>
      </c>
    </row>
    <row r="975" spans="1:10" x14ac:dyDescent="0.25">
      <c r="A975" t="s">
        <v>127</v>
      </c>
      <c r="B975" t="s">
        <v>233</v>
      </c>
      <c r="C975" t="s">
        <v>108</v>
      </c>
      <c r="D975" t="s">
        <v>495</v>
      </c>
      <c r="E975" t="s">
        <v>689</v>
      </c>
      <c r="F975">
        <v>1191</v>
      </c>
      <c r="G975">
        <v>873.69633921075001</v>
      </c>
      <c r="H975">
        <v>1040572.34</v>
      </c>
      <c r="I975" t="s">
        <v>1292</v>
      </c>
      <c r="J975">
        <v>0.37588856261934001</v>
      </c>
    </row>
    <row r="976" spans="1:10" x14ac:dyDescent="0.25">
      <c r="A976" t="s">
        <v>127</v>
      </c>
      <c r="B976" t="s">
        <v>233</v>
      </c>
      <c r="C976" t="s">
        <v>350</v>
      </c>
      <c r="D976" t="s">
        <v>458</v>
      </c>
      <c r="E976" t="s">
        <v>689</v>
      </c>
      <c r="F976">
        <v>2769</v>
      </c>
      <c r="G976">
        <v>1022.7810798122</v>
      </c>
      <c r="H976">
        <v>2832080.81</v>
      </c>
      <c r="I976" t="s">
        <v>1292</v>
      </c>
      <c r="J976">
        <v>1.1306124261524</v>
      </c>
    </row>
    <row r="977" spans="1:10" x14ac:dyDescent="0.25">
      <c r="A977" t="s">
        <v>127</v>
      </c>
      <c r="B977" t="s">
        <v>233</v>
      </c>
      <c r="C977" t="s">
        <v>350</v>
      </c>
      <c r="D977" t="s">
        <v>495</v>
      </c>
      <c r="E977" t="s">
        <v>689</v>
      </c>
      <c r="F977">
        <v>2011</v>
      </c>
      <c r="G977">
        <v>873.69634012928998</v>
      </c>
      <c r="H977">
        <v>1757003.34</v>
      </c>
      <c r="I977" t="s">
        <v>1292</v>
      </c>
      <c r="J977">
        <v>0.70142412673429</v>
      </c>
    </row>
    <row r="978" spans="1:10" x14ac:dyDescent="0.25">
      <c r="A978" t="s">
        <v>127</v>
      </c>
      <c r="B978" t="s">
        <v>233</v>
      </c>
      <c r="C978" t="s">
        <v>1064</v>
      </c>
      <c r="D978" t="s">
        <v>458</v>
      </c>
      <c r="E978" t="s">
        <v>689</v>
      </c>
      <c r="F978">
        <v>147</v>
      </c>
      <c r="G978">
        <v>1022.7810884354</v>
      </c>
      <c r="H978">
        <v>150348.82</v>
      </c>
      <c r="I978" t="s">
        <v>1292</v>
      </c>
      <c r="J978">
        <v>0.35710542991312</v>
      </c>
    </row>
    <row r="979" spans="1:10" x14ac:dyDescent="0.25">
      <c r="A979" t="s">
        <v>127</v>
      </c>
      <c r="B979" t="s">
        <v>233</v>
      </c>
      <c r="C979" t="s">
        <v>1064</v>
      </c>
      <c r="D979" t="s">
        <v>495</v>
      </c>
      <c r="E979" t="s">
        <v>689</v>
      </c>
      <c r="F979">
        <v>64</v>
      </c>
      <c r="G979">
        <v>873.69640625</v>
      </c>
      <c r="H979">
        <v>55916.57</v>
      </c>
      <c r="I979" t="s">
        <v>1292</v>
      </c>
      <c r="J979">
        <v>0.13281188884035</v>
      </c>
    </row>
    <row r="980" spans="1:10" x14ac:dyDescent="0.25">
      <c r="A980" t="s">
        <v>127</v>
      </c>
      <c r="B980" t="s">
        <v>233</v>
      </c>
      <c r="C980" t="s">
        <v>999</v>
      </c>
      <c r="D980" t="s">
        <v>458</v>
      </c>
      <c r="E980" t="s">
        <v>688</v>
      </c>
      <c r="F980">
        <v>92</v>
      </c>
      <c r="G980">
        <v>1022.7810869565</v>
      </c>
      <c r="H980">
        <v>94095.86</v>
      </c>
      <c r="I980" t="s">
        <v>1292</v>
      </c>
      <c r="J980">
        <v>0.29618566489989001</v>
      </c>
    </row>
    <row r="981" spans="1:10" x14ac:dyDescent="0.25">
      <c r="A981" t="s">
        <v>127</v>
      </c>
      <c r="B981" t="s">
        <v>1421</v>
      </c>
      <c r="C981" t="s">
        <v>1294</v>
      </c>
      <c r="D981" t="s">
        <v>1376</v>
      </c>
      <c r="E981" t="s">
        <v>688</v>
      </c>
      <c r="F981">
        <v>1303</v>
      </c>
      <c r="G981">
        <v>1040.1777666922001</v>
      </c>
      <c r="H981">
        <v>1355351.63</v>
      </c>
      <c r="I981" t="s">
        <v>1292</v>
      </c>
      <c r="J981">
        <v>1.8517170776728999</v>
      </c>
    </row>
    <row r="982" spans="1:10" x14ac:dyDescent="0.25">
      <c r="A982" t="s">
        <v>127</v>
      </c>
      <c r="B982" t="s">
        <v>960</v>
      </c>
      <c r="C982" t="s">
        <v>350</v>
      </c>
      <c r="D982" t="s">
        <v>959</v>
      </c>
      <c r="E982" t="s">
        <v>689</v>
      </c>
      <c r="F982">
        <v>3300</v>
      </c>
      <c r="G982">
        <v>992.04420606061001</v>
      </c>
      <c r="H982">
        <v>3273745.88</v>
      </c>
      <c r="I982" t="s">
        <v>1292</v>
      </c>
      <c r="J982">
        <v>1.3069322594623001</v>
      </c>
    </row>
    <row r="983" spans="1:10" x14ac:dyDescent="0.25">
      <c r="A983" t="s">
        <v>127</v>
      </c>
      <c r="B983" t="s">
        <v>1357</v>
      </c>
      <c r="C983" t="s">
        <v>1294</v>
      </c>
      <c r="D983" t="s">
        <v>1358</v>
      </c>
      <c r="E983" t="s">
        <v>688</v>
      </c>
      <c r="F983">
        <v>1020</v>
      </c>
      <c r="G983">
        <v>986.44442156862999</v>
      </c>
      <c r="H983">
        <v>1006173.31</v>
      </c>
      <c r="I983" t="s">
        <v>1292</v>
      </c>
      <c r="J983">
        <v>1.3746604644771001</v>
      </c>
    </row>
    <row r="984" spans="1:10" x14ac:dyDescent="0.25">
      <c r="A984" t="s">
        <v>127</v>
      </c>
      <c r="B984" t="s">
        <v>162</v>
      </c>
      <c r="C984" t="s">
        <v>245</v>
      </c>
      <c r="D984" t="s">
        <v>275</v>
      </c>
      <c r="E984" t="s">
        <v>686</v>
      </c>
      <c r="F984">
        <v>500</v>
      </c>
      <c r="G984">
        <v>1112.68416</v>
      </c>
      <c r="H984">
        <v>556342.07999999996</v>
      </c>
      <c r="I984" t="s">
        <v>1292</v>
      </c>
      <c r="J984">
        <v>4.5354030654880004</v>
      </c>
    </row>
    <row r="985" spans="1:10" x14ac:dyDescent="0.25">
      <c r="A985" t="s">
        <v>127</v>
      </c>
      <c r="B985" t="s">
        <v>831</v>
      </c>
      <c r="C985" t="s">
        <v>453</v>
      </c>
      <c r="D985" t="s">
        <v>459</v>
      </c>
      <c r="E985" t="s">
        <v>689</v>
      </c>
      <c r="F985">
        <v>62</v>
      </c>
      <c r="G985">
        <v>739.63354838709995</v>
      </c>
      <c r="H985">
        <v>45857.279999999999</v>
      </c>
      <c r="I985" t="s">
        <v>1292</v>
      </c>
      <c r="J985">
        <v>1.0838533145984</v>
      </c>
    </row>
    <row r="986" spans="1:10" x14ac:dyDescent="0.25">
      <c r="A986" t="s">
        <v>127</v>
      </c>
      <c r="B986" t="s">
        <v>831</v>
      </c>
      <c r="C986" t="s">
        <v>354</v>
      </c>
      <c r="D986" t="s">
        <v>459</v>
      </c>
      <c r="E986" t="s">
        <v>689</v>
      </c>
      <c r="F986">
        <v>114</v>
      </c>
      <c r="G986">
        <v>739.63350877193</v>
      </c>
      <c r="H986">
        <v>84318.22</v>
      </c>
      <c r="I986" t="s">
        <v>1292</v>
      </c>
      <c r="J986">
        <v>14.766866242484999</v>
      </c>
    </row>
    <row r="987" spans="1:10" x14ac:dyDescent="0.25">
      <c r="A987" t="s">
        <v>127</v>
      </c>
      <c r="B987" t="s">
        <v>831</v>
      </c>
      <c r="C987" t="s">
        <v>920</v>
      </c>
      <c r="D987" t="s">
        <v>459</v>
      </c>
      <c r="E987" t="s">
        <v>689</v>
      </c>
      <c r="F987">
        <v>687</v>
      </c>
      <c r="G987">
        <v>739.63349344977996</v>
      </c>
      <c r="H987">
        <v>508128.21</v>
      </c>
      <c r="I987" t="s">
        <v>1292</v>
      </c>
      <c r="J987">
        <v>0.41384408863365002</v>
      </c>
    </row>
    <row r="988" spans="1:10" x14ac:dyDescent="0.25">
      <c r="A988" t="s">
        <v>127</v>
      </c>
      <c r="B988" t="s">
        <v>831</v>
      </c>
      <c r="C988" t="s">
        <v>998</v>
      </c>
      <c r="D988" t="s">
        <v>459</v>
      </c>
      <c r="E988" t="s">
        <v>688</v>
      </c>
      <c r="F988">
        <v>205</v>
      </c>
      <c r="G988">
        <v>739.63351219512003</v>
      </c>
      <c r="H988">
        <v>151624.87</v>
      </c>
      <c r="I988" t="s">
        <v>1292</v>
      </c>
      <c r="J988">
        <v>0.31809200867984</v>
      </c>
    </row>
    <row r="989" spans="1:10" x14ac:dyDescent="0.25">
      <c r="A989" t="s">
        <v>127</v>
      </c>
      <c r="B989" t="s">
        <v>831</v>
      </c>
      <c r="C989" t="s">
        <v>100</v>
      </c>
      <c r="D989" t="s">
        <v>459</v>
      </c>
      <c r="E989" t="s">
        <v>689</v>
      </c>
      <c r="F989">
        <v>3255</v>
      </c>
      <c r="G989">
        <v>739.63349308756005</v>
      </c>
      <c r="H989">
        <v>2407507.02</v>
      </c>
      <c r="I989" t="s">
        <v>1292</v>
      </c>
      <c r="J989">
        <v>0.4788923362768</v>
      </c>
    </row>
    <row r="990" spans="1:10" x14ac:dyDescent="0.25">
      <c r="A990" t="s">
        <v>127</v>
      </c>
      <c r="B990" t="s">
        <v>831</v>
      </c>
      <c r="C990" t="s">
        <v>108</v>
      </c>
      <c r="D990" t="s">
        <v>459</v>
      </c>
      <c r="E990" t="s">
        <v>689</v>
      </c>
      <c r="F990">
        <v>2616</v>
      </c>
      <c r="G990">
        <v>739.63349388379004</v>
      </c>
      <c r="H990">
        <v>1934881.22</v>
      </c>
      <c r="I990" t="s">
        <v>1292</v>
      </c>
      <c r="J990">
        <v>0.69894200784249005</v>
      </c>
    </row>
    <row r="991" spans="1:10" x14ac:dyDescent="0.25">
      <c r="A991" t="s">
        <v>127</v>
      </c>
      <c r="B991" t="s">
        <v>831</v>
      </c>
      <c r="C991" t="s">
        <v>350</v>
      </c>
      <c r="D991" t="s">
        <v>459</v>
      </c>
      <c r="E991" t="s">
        <v>689</v>
      </c>
      <c r="F991">
        <v>4261</v>
      </c>
      <c r="G991">
        <v>739.63349448485997</v>
      </c>
      <c r="H991">
        <v>3151578.32</v>
      </c>
      <c r="I991" t="s">
        <v>1292</v>
      </c>
      <c r="J991">
        <v>1.2581609952663999</v>
      </c>
    </row>
    <row r="992" spans="1:10" x14ac:dyDescent="0.25">
      <c r="A992" t="s">
        <v>127</v>
      </c>
      <c r="B992" t="s">
        <v>831</v>
      </c>
      <c r="C992" t="s">
        <v>999</v>
      </c>
      <c r="D992" t="s">
        <v>459</v>
      </c>
      <c r="E992" t="s">
        <v>688</v>
      </c>
      <c r="F992">
        <v>146</v>
      </c>
      <c r="G992">
        <v>739.63349315069001</v>
      </c>
      <c r="H992">
        <v>107986.49</v>
      </c>
      <c r="I992" t="s">
        <v>1292</v>
      </c>
      <c r="J992">
        <v>0.33990921960706999</v>
      </c>
    </row>
    <row r="993" spans="1:10" x14ac:dyDescent="0.25">
      <c r="A993" t="s">
        <v>127</v>
      </c>
      <c r="B993" t="s">
        <v>1247</v>
      </c>
      <c r="C993" t="s">
        <v>920</v>
      </c>
      <c r="D993" t="s">
        <v>1120</v>
      </c>
      <c r="E993" t="s">
        <v>686</v>
      </c>
      <c r="F993">
        <v>2419</v>
      </c>
      <c r="G993">
        <v>1036.3156262918999</v>
      </c>
      <c r="H993">
        <v>2506847.5</v>
      </c>
      <c r="I993" t="s">
        <v>1292</v>
      </c>
      <c r="J993">
        <v>2.0416973483544001</v>
      </c>
    </row>
    <row r="994" spans="1:10" x14ac:dyDescent="0.25">
      <c r="A994" t="s">
        <v>127</v>
      </c>
      <c r="B994" t="s">
        <v>1247</v>
      </c>
      <c r="C994" t="s">
        <v>998</v>
      </c>
      <c r="D994" t="s">
        <v>1120</v>
      </c>
      <c r="E994" t="s">
        <v>686</v>
      </c>
      <c r="F994">
        <v>1581</v>
      </c>
      <c r="G994">
        <v>1036.3156293484999</v>
      </c>
      <c r="H994">
        <v>1638415.01</v>
      </c>
      <c r="I994" t="s">
        <v>1292</v>
      </c>
      <c r="J994">
        <v>3.4372113333524998</v>
      </c>
    </row>
    <row r="995" spans="1:10" x14ac:dyDescent="0.25">
      <c r="A995" t="s">
        <v>127</v>
      </c>
      <c r="B995" t="s">
        <v>1247</v>
      </c>
      <c r="C995" t="s">
        <v>1294</v>
      </c>
      <c r="D995" t="s">
        <v>1120</v>
      </c>
      <c r="E995" t="s">
        <v>686</v>
      </c>
      <c r="F995">
        <v>500</v>
      </c>
      <c r="G995">
        <v>1036.3156200000001</v>
      </c>
      <c r="H995">
        <v>518157.81</v>
      </c>
      <c r="I995" t="s">
        <v>1292</v>
      </c>
      <c r="J995">
        <v>0.70792084096035002</v>
      </c>
    </row>
    <row r="996" spans="1:10" x14ac:dyDescent="0.25">
      <c r="A996" t="s">
        <v>127</v>
      </c>
      <c r="B996" t="s">
        <v>1247</v>
      </c>
      <c r="C996" t="s">
        <v>999</v>
      </c>
      <c r="D996" t="s">
        <v>1120</v>
      </c>
      <c r="E996" t="s">
        <v>686</v>
      </c>
      <c r="F996">
        <v>500</v>
      </c>
      <c r="G996">
        <v>1036.3156200000001</v>
      </c>
      <c r="H996">
        <v>518157.81</v>
      </c>
      <c r="I996" t="s">
        <v>1292</v>
      </c>
      <c r="J996">
        <v>1.6310060344623001</v>
      </c>
    </row>
    <row r="997" spans="1:10" x14ac:dyDescent="0.25">
      <c r="A997" t="s">
        <v>127</v>
      </c>
      <c r="B997" t="s">
        <v>751</v>
      </c>
      <c r="C997" t="s">
        <v>245</v>
      </c>
      <c r="D997" t="s">
        <v>755</v>
      </c>
      <c r="E997" t="s">
        <v>686</v>
      </c>
      <c r="F997">
        <v>191</v>
      </c>
      <c r="G997">
        <v>1038.9641884816999</v>
      </c>
      <c r="H997">
        <v>198442.16</v>
      </c>
      <c r="I997" t="s">
        <v>1292</v>
      </c>
      <c r="J997">
        <v>1.6177370239297</v>
      </c>
    </row>
    <row r="998" spans="1:10" x14ac:dyDescent="0.25">
      <c r="A998" t="s">
        <v>127</v>
      </c>
      <c r="B998" t="s">
        <v>751</v>
      </c>
      <c r="C998" t="s">
        <v>998</v>
      </c>
      <c r="D998" t="s">
        <v>755</v>
      </c>
      <c r="E998" t="s">
        <v>686</v>
      </c>
      <c r="F998">
        <v>660</v>
      </c>
      <c r="G998">
        <v>1038.9641969697</v>
      </c>
      <c r="H998">
        <v>685716.37</v>
      </c>
      <c r="I998" t="s">
        <v>1292</v>
      </c>
      <c r="J998">
        <v>1.4385562046513001</v>
      </c>
    </row>
    <row r="999" spans="1:10" x14ac:dyDescent="0.25">
      <c r="A999" t="s">
        <v>127</v>
      </c>
      <c r="B999" t="s">
        <v>1359</v>
      </c>
      <c r="C999" t="s">
        <v>920</v>
      </c>
      <c r="D999" t="s">
        <v>1447</v>
      </c>
      <c r="E999" t="s">
        <v>686</v>
      </c>
      <c r="F999">
        <v>2090</v>
      </c>
      <c r="G999">
        <v>983.10901913876</v>
      </c>
      <c r="H999">
        <v>2054697.85</v>
      </c>
      <c r="I999" t="s">
        <v>1292</v>
      </c>
      <c r="J999">
        <v>1.6734448952376999</v>
      </c>
    </row>
    <row r="1000" spans="1:10" x14ac:dyDescent="0.25">
      <c r="A1000" t="s">
        <v>127</v>
      </c>
      <c r="B1000" t="s">
        <v>1359</v>
      </c>
      <c r="C1000" t="s">
        <v>998</v>
      </c>
      <c r="D1000" t="s">
        <v>1447</v>
      </c>
      <c r="E1000" t="s">
        <v>686</v>
      </c>
      <c r="F1000">
        <v>1520</v>
      </c>
      <c r="G1000">
        <v>983.10901973683997</v>
      </c>
      <c r="H1000">
        <v>1494325.71</v>
      </c>
      <c r="I1000" t="s">
        <v>1292</v>
      </c>
      <c r="J1000">
        <v>3.1349281072150998</v>
      </c>
    </row>
    <row r="1001" spans="1:10" x14ac:dyDescent="0.25">
      <c r="A1001" t="s">
        <v>127</v>
      </c>
      <c r="B1001" t="s">
        <v>1359</v>
      </c>
      <c r="C1001" t="s">
        <v>1294</v>
      </c>
      <c r="D1001" t="s">
        <v>1360</v>
      </c>
      <c r="E1001" t="s">
        <v>688</v>
      </c>
      <c r="F1001">
        <v>2025</v>
      </c>
      <c r="G1001">
        <v>965.64222716049005</v>
      </c>
      <c r="H1001">
        <v>1955425.51</v>
      </c>
      <c r="I1001" t="s">
        <v>1292</v>
      </c>
      <c r="J1001">
        <v>2.6715538099764</v>
      </c>
    </row>
    <row r="1002" spans="1:10" x14ac:dyDescent="0.25">
      <c r="A1002" t="s">
        <v>127</v>
      </c>
      <c r="B1002" t="s">
        <v>1359</v>
      </c>
      <c r="C1002" t="s">
        <v>1294</v>
      </c>
      <c r="D1002" t="s">
        <v>1447</v>
      </c>
      <c r="E1002" t="s">
        <v>686</v>
      </c>
      <c r="F1002">
        <v>1038</v>
      </c>
      <c r="G1002">
        <v>983.10901734104004</v>
      </c>
      <c r="H1002">
        <v>1020467.16</v>
      </c>
      <c r="I1002" t="s">
        <v>1292</v>
      </c>
      <c r="J1002">
        <v>1.3941890986447001</v>
      </c>
    </row>
    <row r="1003" spans="1:10" x14ac:dyDescent="0.25">
      <c r="A1003" t="s">
        <v>127</v>
      </c>
      <c r="B1003" t="s">
        <v>1359</v>
      </c>
      <c r="C1003" t="s">
        <v>999</v>
      </c>
      <c r="D1003" t="s">
        <v>1447</v>
      </c>
      <c r="E1003" t="s">
        <v>686</v>
      </c>
      <c r="F1003">
        <v>552</v>
      </c>
      <c r="G1003">
        <v>983.10902173912996</v>
      </c>
      <c r="H1003">
        <v>542676.18000000005</v>
      </c>
      <c r="I1003" t="s">
        <v>1292</v>
      </c>
      <c r="J1003">
        <v>1.7081825406414</v>
      </c>
    </row>
    <row r="1004" spans="1:10" x14ac:dyDescent="0.25">
      <c r="A1004" t="s">
        <v>127</v>
      </c>
      <c r="B1004" t="s">
        <v>1361</v>
      </c>
      <c r="C1004" t="s">
        <v>1294</v>
      </c>
      <c r="D1004" t="s">
        <v>1362</v>
      </c>
      <c r="E1004" t="s">
        <v>686</v>
      </c>
      <c r="F1004">
        <v>-501</v>
      </c>
      <c r="G1004">
        <v>1002.1316232465</v>
      </c>
      <c r="H1004">
        <v>500063.68</v>
      </c>
      <c r="I1004" t="s">
        <v>1292</v>
      </c>
      <c r="J1004">
        <v>0.68320016421121998</v>
      </c>
    </row>
    <row r="1005" spans="1:10" x14ac:dyDescent="0.25">
      <c r="A1005" t="s">
        <v>127</v>
      </c>
      <c r="B1005" t="s">
        <v>1361</v>
      </c>
      <c r="C1005" t="s">
        <v>999</v>
      </c>
      <c r="D1005" t="s">
        <v>1362</v>
      </c>
      <c r="E1005" t="s">
        <v>686</v>
      </c>
      <c r="F1005">
        <v>501</v>
      </c>
      <c r="G1005">
        <v>1002.1316367265</v>
      </c>
      <c r="H1005">
        <v>502067.95</v>
      </c>
      <c r="I1005" t="s">
        <v>1292</v>
      </c>
      <c r="J1005">
        <v>1.5803599605304</v>
      </c>
    </row>
    <row r="1006" spans="1:10" x14ac:dyDescent="0.25">
      <c r="A1006" t="s">
        <v>127</v>
      </c>
      <c r="B1006" t="s">
        <v>1363</v>
      </c>
      <c r="C1006" t="s">
        <v>1294</v>
      </c>
      <c r="D1006" t="s">
        <v>1364</v>
      </c>
      <c r="E1006" t="s">
        <v>688</v>
      </c>
      <c r="F1006">
        <v>350</v>
      </c>
      <c r="G1006">
        <v>1123.5018857143</v>
      </c>
      <c r="H1006">
        <v>393225.66</v>
      </c>
      <c r="I1006" t="s">
        <v>1292</v>
      </c>
      <c r="J1006">
        <v>0.53723524868686001</v>
      </c>
    </row>
    <row r="1007" spans="1:10" x14ac:dyDescent="0.25">
      <c r="A1007" t="s">
        <v>127</v>
      </c>
      <c r="B1007" t="s">
        <v>212</v>
      </c>
      <c r="C1007" t="s">
        <v>920</v>
      </c>
      <c r="D1007" t="s">
        <v>1091</v>
      </c>
      <c r="E1007" t="s">
        <v>686</v>
      </c>
      <c r="F1007">
        <v>1683</v>
      </c>
      <c r="G1007">
        <v>1087.3840106952</v>
      </c>
      <c r="H1007">
        <v>1830067.29</v>
      </c>
      <c r="I1007" t="s">
        <v>1292</v>
      </c>
      <c r="J1007">
        <v>1.4904949476595999</v>
      </c>
    </row>
    <row r="1008" spans="1:10" x14ac:dyDescent="0.25">
      <c r="A1008" t="s">
        <v>127</v>
      </c>
      <c r="B1008" t="s">
        <v>212</v>
      </c>
      <c r="C1008" t="s">
        <v>920</v>
      </c>
      <c r="D1008" t="s">
        <v>325</v>
      </c>
      <c r="E1008" t="s">
        <v>689</v>
      </c>
      <c r="F1008">
        <v>472</v>
      </c>
      <c r="G1008">
        <v>1005.7722033898</v>
      </c>
      <c r="H1008">
        <v>474724.48</v>
      </c>
      <c r="I1008" t="s">
        <v>1292</v>
      </c>
      <c r="J1008">
        <v>0.38663848200375001</v>
      </c>
    </row>
    <row r="1009" spans="1:10" x14ac:dyDescent="0.25">
      <c r="A1009" t="s">
        <v>127</v>
      </c>
      <c r="B1009" t="s">
        <v>212</v>
      </c>
      <c r="C1009" t="s">
        <v>998</v>
      </c>
      <c r="D1009" t="s">
        <v>1091</v>
      </c>
      <c r="E1009" t="s">
        <v>686</v>
      </c>
      <c r="F1009">
        <v>483</v>
      </c>
      <c r="G1009">
        <v>1087.3840165631</v>
      </c>
      <c r="H1009">
        <v>525206.48</v>
      </c>
      <c r="I1009" t="s">
        <v>1292</v>
      </c>
      <c r="J1009">
        <v>1.1018244183482</v>
      </c>
    </row>
    <row r="1010" spans="1:10" x14ac:dyDescent="0.25">
      <c r="A1010" t="s">
        <v>127</v>
      </c>
      <c r="B1010" t="s">
        <v>212</v>
      </c>
      <c r="C1010" t="s">
        <v>100</v>
      </c>
      <c r="D1010" t="s">
        <v>325</v>
      </c>
      <c r="E1010" t="s">
        <v>689</v>
      </c>
      <c r="F1010">
        <v>3222</v>
      </c>
      <c r="G1010">
        <v>1005.7721942893</v>
      </c>
      <c r="H1010">
        <v>3240598.01</v>
      </c>
      <c r="I1010" t="s">
        <v>1292</v>
      </c>
      <c r="J1010">
        <v>0.64460769545039998</v>
      </c>
    </row>
    <row r="1011" spans="1:10" x14ac:dyDescent="0.25">
      <c r="A1011" t="s">
        <v>127</v>
      </c>
      <c r="B1011" t="s">
        <v>212</v>
      </c>
      <c r="C1011" t="s">
        <v>108</v>
      </c>
      <c r="D1011" t="s">
        <v>325</v>
      </c>
      <c r="E1011" t="s">
        <v>689</v>
      </c>
      <c r="F1011">
        <v>3532</v>
      </c>
      <c r="G1011">
        <v>1005.7721942242</v>
      </c>
      <c r="H1011">
        <v>3552387.39</v>
      </c>
      <c r="I1011" t="s">
        <v>1292</v>
      </c>
      <c r="J1011">
        <v>1.2832378284187</v>
      </c>
    </row>
    <row r="1012" spans="1:10" x14ac:dyDescent="0.25">
      <c r="A1012" t="s">
        <v>127</v>
      </c>
      <c r="B1012" t="s">
        <v>212</v>
      </c>
      <c r="C1012" t="s">
        <v>350</v>
      </c>
      <c r="D1012" t="s">
        <v>325</v>
      </c>
      <c r="E1012" t="s">
        <v>689</v>
      </c>
      <c r="F1012">
        <v>5268</v>
      </c>
      <c r="G1012">
        <v>1005.7721943812001</v>
      </c>
      <c r="H1012">
        <v>5298407.92</v>
      </c>
      <c r="I1012" t="s">
        <v>1292</v>
      </c>
      <c r="J1012">
        <v>2.1152100646365999</v>
      </c>
    </row>
    <row r="1013" spans="1:10" x14ac:dyDescent="0.25">
      <c r="A1013" t="s">
        <v>127</v>
      </c>
      <c r="B1013" t="s">
        <v>212</v>
      </c>
      <c r="C1013" t="s">
        <v>1064</v>
      </c>
      <c r="D1013" t="s">
        <v>325</v>
      </c>
      <c r="E1013" t="s">
        <v>689</v>
      </c>
      <c r="F1013">
        <v>277</v>
      </c>
      <c r="G1013">
        <v>1005.7722021661</v>
      </c>
      <c r="H1013">
        <v>278598.90000000002</v>
      </c>
      <c r="I1013" t="s">
        <v>1292</v>
      </c>
      <c r="J1013">
        <v>0.66172238636672998</v>
      </c>
    </row>
    <row r="1014" spans="1:10" x14ac:dyDescent="0.25">
      <c r="A1014" t="s">
        <v>127</v>
      </c>
      <c r="B1014" t="s">
        <v>212</v>
      </c>
      <c r="C1014" t="s">
        <v>999</v>
      </c>
      <c r="D1014" t="s">
        <v>1091</v>
      </c>
      <c r="E1014" t="s">
        <v>686</v>
      </c>
      <c r="F1014">
        <v>334</v>
      </c>
      <c r="G1014">
        <v>1087.384011976</v>
      </c>
      <c r="H1014">
        <v>363186.26</v>
      </c>
      <c r="I1014" t="s">
        <v>1292</v>
      </c>
      <c r="J1014">
        <v>1.1432018783888001</v>
      </c>
    </row>
    <row r="1015" spans="1:10" x14ac:dyDescent="0.25">
      <c r="A1015" t="s">
        <v>127</v>
      </c>
      <c r="B1015" t="s">
        <v>478</v>
      </c>
      <c r="C1015" t="s">
        <v>245</v>
      </c>
      <c r="D1015" t="s">
        <v>479</v>
      </c>
      <c r="E1015" t="s">
        <v>686</v>
      </c>
      <c r="F1015">
        <v>550</v>
      </c>
      <c r="G1015">
        <v>1198.0324727273</v>
      </c>
      <c r="H1015">
        <v>658917.86</v>
      </c>
      <c r="I1015" t="s">
        <v>1292</v>
      </c>
      <c r="J1015">
        <v>5.3716197094937996</v>
      </c>
    </row>
    <row r="1016" spans="1:10" x14ac:dyDescent="0.25">
      <c r="A1016" t="s">
        <v>127</v>
      </c>
      <c r="B1016" t="s">
        <v>478</v>
      </c>
      <c r="C1016" t="s">
        <v>920</v>
      </c>
      <c r="D1016" t="s">
        <v>479</v>
      </c>
      <c r="E1016" t="s">
        <v>686</v>
      </c>
      <c r="F1016">
        <v>1118</v>
      </c>
      <c r="G1016">
        <v>1198.0324776386001</v>
      </c>
      <c r="H1016">
        <v>1339400.31</v>
      </c>
      <c r="I1016" t="s">
        <v>1292</v>
      </c>
      <c r="J1016">
        <v>1.0908721257723</v>
      </c>
    </row>
    <row r="1017" spans="1:10" x14ac:dyDescent="0.25">
      <c r="A1017" t="s">
        <v>127</v>
      </c>
      <c r="B1017" t="s">
        <v>478</v>
      </c>
      <c r="C1017" t="s">
        <v>998</v>
      </c>
      <c r="D1017" t="s">
        <v>479</v>
      </c>
      <c r="E1017" t="s">
        <v>686</v>
      </c>
      <c r="F1017">
        <v>319</v>
      </c>
      <c r="G1017">
        <v>1198.0324764889999</v>
      </c>
      <c r="H1017">
        <v>382172.36</v>
      </c>
      <c r="I1017" t="s">
        <v>1292</v>
      </c>
      <c r="J1017">
        <v>0.80175484176386003</v>
      </c>
    </row>
    <row r="1018" spans="1:10" x14ac:dyDescent="0.25">
      <c r="A1018" t="s">
        <v>127</v>
      </c>
      <c r="B1018" t="s">
        <v>478</v>
      </c>
      <c r="C1018" t="s">
        <v>999</v>
      </c>
      <c r="D1018" t="s">
        <v>479</v>
      </c>
      <c r="E1018" t="s">
        <v>686</v>
      </c>
      <c r="F1018">
        <v>213</v>
      </c>
      <c r="G1018">
        <v>1198.0324882629</v>
      </c>
      <c r="H1018">
        <v>255180.92</v>
      </c>
      <c r="I1018" t="s">
        <v>1292</v>
      </c>
      <c r="J1018">
        <v>0.80323332461137997</v>
      </c>
    </row>
    <row r="1019" spans="1:10" x14ac:dyDescent="0.25">
      <c r="A1019" t="s">
        <v>127</v>
      </c>
      <c r="B1019" t="s">
        <v>202</v>
      </c>
      <c r="C1019" t="s">
        <v>453</v>
      </c>
      <c r="D1019" t="s">
        <v>711</v>
      </c>
      <c r="E1019" t="s">
        <v>686</v>
      </c>
      <c r="F1019">
        <v>-25</v>
      </c>
      <c r="G1019">
        <v>1396.9204</v>
      </c>
      <c r="H1019">
        <v>34923.01</v>
      </c>
      <c r="I1019" t="s">
        <v>1292</v>
      </c>
      <c r="J1019">
        <v>0.82541790843794005</v>
      </c>
    </row>
    <row r="1020" spans="1:10" x14ac:dyDescent="0.25">
      <c r="A1020" t="s">
        <v>127</v>
      </c>
      <c r="B1020" t="s">
        <v>202</v>
      </c>
      <c r="C1020" t="s">
        <v>100</v>
      </c>
      <c r="D1020" t="s">
        <v>711</v>
      </c>
      <c r="E1020" t="s">
        <v>686</v>
      </c>
      <c r="F1020">
        <v>1207</v>
      </c>
      <c r="G1020">
        <v>1396.9202319801</v>
      </c>
      <c r="H1020">
        <v>1686082.72</v>
      </c>
      <c r="I1020" t="s">
        <v>1292</v>
      </c>
      <c r="J1020">
        <v>0.33538929948239998</v>
      </c>
    </row>
    <row r="1021" spans="1:10" x14ac:dyDescent="0.25">
      <c r="A1021" t="s">
        <v>127</v>
      </c>
      <c r="B1021" t="s">
        <v>202</v>
      </c>
      <c r="C1021" t="s">
        <v>108</v>
      </c>
      <c r="D1021" t="s">
        <v>711</v>
      </c>
      <c r="E1021" t="s">
        <v>686</v>
      </c>
      <c r="F1021">
        <v>1099</v>
      </c>
      <c r="G1021">
        <v>1396.9202274795</v>
      </c>
      <c r="H1021">
        <v>1535215.33</v>
      </c>
      <c r="I1021" t="s">
        <v>1292</v>
      </c>
      <c r="J1021">
        <v>0.55456969354468</v>
      </c>
    </row>
    <row r="1022" spans="1:10" x14ac:dyDescent="0.25">
      <c r="A1022" t="s">
        <v>127</v>
      </c>
      <c r="B1022" t="s">
        <v>202</v>
      </c>
      <c r="C1022" t="s">
        <v>350</v>
      </c>
      <c r="D1022" t="s">
        <v>711</v>
      </c>
      <c r="E1022" t="s">
        <v>686</v>
      </c>
      <c r="F1022">
        <v>2856</v>
      </c>
      <c r="G1022">
        <v>1396.9202345937999</v>
      </c>
      <c r="H1022">
        <v>3989604.19</v>
      </c>
      <c r="I1022" t="s">
        <v>1292</v>
      </c>
      <c r="J1022">
        <v>1.5927144651792</v>
      </c>
    </row>
    <row r="1023" spans="1:10" x14ac:dyDescent="0.25">
      <c r="A1023" t="s">
        <v>127</v>
      </c>
      <c r="B1023" t="s">
        <v>202</v>
      </c>
      <c r="C1023" t="s">
        <v>999</v>
      </c>
      <c r="D1023" t="s">
        <v>711</v>
      </c>
      <c r="E1023" t="s">
        <v>688</v>
      </c>
      <c r="F1023">
        <v>162</v>
      </c>
      <c r="G1023">
        <v>1396.9202469136001</v>
      </c>
      <c r="H1023">
        <v>226301.08</v>
      </c>
      <c r="I1023" t="s">
        <v>1292</v>
      </c>
      <c r="J1023">
        <v>0.71232821345555997</v>
      </c>
    </row>
    <row r="1024" spans="1:10" x14ac:dyDescent="0.25">
      <c r="A1024" t="s">
        <v>127</v>
      </c>
      <c r="B1024" t="s">
        <v>416</v>
      </c>
      <c r="C1024" t="s">
        <v>920</v>
      </c>
      <c r="D1024" t="s">
        <v>340</v>
      </c>
      <c r="E1024" t="s">
        <v>689</v>
      </c>
      <c r="F1024">
        <v>360</v>
      </c>
      <c r="G1024">
        <v>997.85822222221998</v>
      </c>
      <c r="H1024">
        <v>359228.96</v>
      </c>
      <c r="I1024" t="s">
        <v>1292</v>
      </c>
      <c r="J1024">
        <v>0.29257336757983998</v>
      </c>
    </row>
    <row r="1025" spans="1:10" x14ac:dyDescent="0.25">
      <c r="A1025" t="s">
        <v>127</v>
      </c>
      <c r="B1025" t="s">
        <v>416</v>
      </c>
      <c r="C1025" t="s">
        <v>100</v>
      </c>
      <c r="D1025" t="s">
        <v>340</v>
      </c>
      <c r="E1025" t="s">
        <v>689</v>
      </c>
      <c r="F1025">
        <v>1552</v>
      </c>
      <c r="G1025">
        <v>997.85821520619004</v>
      </c>
      <c r="H1025">
        <v>1548675.95</v>
      </c>
      <c r="I1025" t="s">
        <v>1292</v>
      </c>
      <c r="J1025">
        <v>0.30805685618778</v>
      </c>
    </row>
    <row r="1026" spans="1:10" x14ac:dyDescent="0.25">
      <c r="A1026" t="s">
        <v>127</v>
      </c>
      <c r="B1026" t="s">
        <v>416</v>
      </c>
      <c r="C1026" t="s">
        <v>108</v>
      </c>
      <c r="D1026" t="s">
        <v>340</v>
      </c>
      <c r="E1026" t="s">
        <v>689</v>
      </c>
      <c r="F1026">
        <v>1646</v>
      </c>
      <c r="G1026">
        <v>997.85821992709998</v>
      </c>
      <c r="H1026">
        <v>1642474.63</v>
      </c>
      <c r="I1026" t="s">
        <v>1292</v>
      </c>
      <c r="J1026">
        <v>0.59331524015853998</v>
      </c>
    </row>
    <row r="1027" spans="1:10" x14ac:dyDescent="0.25">
      <c r="A1027" t="s">
        <v>127</v>
      </c>
      <c r="B1027" t="s">
        <v>416</v>
      </c>
      <c r="C1027" t="s">
        <v>108</v>
      </c>
      <c r="D1027" t="s">
        <v>1083</v>
      </c>
      <c r="E1027" t="s">
        <v>689</v>
      </c>
      <c r="F1027">
        <v>73</v>
      </c>
      <c r="G1027">
        <v>999.17082191781003</v>
      </c>
      <c r="H1027">
        <v>72939.47</v>
      </c>
      <c r="I1027" t="s">
        <v>1292</v>
      </c>
      <c r="J1027">
        <v>2.6348108134909998E-2</v>
      </c>
    </row>
    <row r="1028" spans="1:10" x14ac:dyDescent="0.25">
      <c r="A1028" t="s">
        <v>127</v>
      </c>
      <c r="B1028" t="s">
        <v>416</v>
      </c>
      <c r="C1028" t="s">
        <v>350</v>
      </c>
      <c r="D1028" t="s">
        <v>340</v>
      </c>
      <c r="E1028" t="s">
        <v>689</v>
      </c>
      <c r="F1028">
        <v>1006</v>
      </c>
      <c r="G1028">
        <v>997.85822067593995</v>
      </c>
      <c r="H1028">
        <v>1003845.37</v>
      </c>
      <c r="I1028" t="s">
        <v>1292</v>
      </c>
      <c r="J1028">
        <v>0.40075129397790998</v>
      </c>
    </row>
    <row r="1029" spans="1:10" x14ac:dyDescent="0.25">
      <c r="A1029" t="s">
        <v>127</v>
      </c>
      <c r="B1029" t="s">
        <v>416</v>
      </c>
      <c r="C1029" t="s">
        <v>350</v>
      </c>
      <c r="D1029" t="s">
        <v>832</v>
      </c>
      <c r="E1029" t="s">
        <v>689</v>
      </c>
      <c r="F1029">
        <v>655</v>
      </c>
      <c r="G1029">
        <v>982.05164885496004</v>
      </c>
      <c r="H1029">
        <v>643243.82999999996</v>
      </c>
      <c r="I1029" t="s">
        <v>1292</v>
      </c>
      <c r="J1029">
        <v>0.25679333184135</v>
      </c>
    </row>
    <row r="1030" spans="1:10" x14ac:dyDescent="0.25">
      <c r="A1030" t="s">
        <v>127</v>
      </c>
      <c r="B1030" t="s">
        <v>416</v>
      </c>
      <c r="C1030" t="s">
        <v>350</v>
      </c>
      <c r="D1030" t="s">
        <v>1083</v>
      </c>
      <c r="E1030" t="s">
        <v>689</v>
      </c>
      <c r="F1030">
        <v>110</v>
      </c>
      <c r="G1030">
        <v>999.17090909090996</v>
      </c>
      <c r="H1030">
        <v>109908.8</v>
      </c>
      <c r="I1030" t="s">
        <v>1292</v>
      </c>
      <c r="J1030">
        <v>4.3877369100740998E-2</v>
      </c>
    </row>
    <row r="1031" spans="1:10" x14ac:dyDescent="0.25">
      <c r="A1031" t="s">
        <v>127</v>
      </c>
      <c r="B1031" t="s">
        <v>416</v>
      </c>
      <c r="C1031" t="s">
        <v>1064</v>
      </c>
      <c r="D1031" t="s">
        <v>1083</v>
      </c>
      <c r="E1031" t="s">
        <v>689</v>
      </c>
      <c r="F1031">
        <v>100</v>
      </c>
      <c r="G1031">
        <v>999.17089999999996</v>
      </c>
      <c r="H1031">
        <v>99917.09</v>
      </c>
      <c r="I1031" t="s">
        <v>1292</v>
      </c>
      <c r="J1031">
        <v>0.23732102041184999</v>
      </c>
    </row>
    <row r="1032" spans="1:10" x14ac:dyDescent="0.25">
      <c r="A1032" t="s">
        <v>127</v>
      </c>
      <c r="B1032" t="s">
        <v>1365</v>
      </c>
      <c r="C1032" t="s">
        <v>1294</v>
      </c>
      <c r="D1032" t="s">
        <v>1366</v>
      </c>
      <c r="E1032" t="s">
        <v>688</v>
      </c>
      <c r="F1032">
        <v>250</v>
      </c>
      <c r="G1032">
        <v>1036.328</v>
      </c>
      <c r="H1032">
        <v>259082</v>
      </c>
      <c r="I1032" t="s">
        <v>1292</v>
      </c>
      <c r="J1032">
        <v>0.35396464895065</v>
      </c>
    </row>
    <row r="1033" spans="1:10" x14ac:dyDescent="0.25">
      <c r="A1033" t="s">
        <v>127</v>
      </c>
      <c r="B1033" t="s">
        <v>1367</v>
      </c>
      <c r="C1033" t="s">
        <v>1294</v>
      </c>
      <c r="D1033" t="s">
        <v>1368</v>
      </c>
      <c r="E1033" t="s">
        <v>688</v>
      </c>
      <c r="F1033">
        <v>375</v>
      </c>
      <c r="G1033">
        <v>1016.9642933333</v>
      </c>
      <c r="H1033">
        <v>381361.61</v>
      </c>
      <c r="I1033" t="s">
        <v>1292</v>
      </c>
      <c r="J1033">
        <v>0.52102627124581002</v>
      </c>
    </row>
    <row r="1034" spans="1:10" x14ac:dyDescent="0.25">
      <c r="A1034" t="s">
        <v>127</v>
      </c>
      <c r="B1034" t="s">
        <v>884</v>
      </c>
      <c r="C1034" t="s">
        <v>245</v>
      </c>
      <c r="D1034" t="s">
        <v>867</v>
      </c>
      <c r="E1034" t="s">
        <v>686</v>
      </c>
      <c r="F1034">
        <v>230</v>
      </c>
      <c r="G1034">
        <v>1032.6449565216999</v>
      </c>
      <c r="H1034">
        <v>237508.34</v>
      </c>
      <c r="I1034" t="s">
        <v>1292</v>
      </c>
      <c r="J1034">
        <v>1.9362117158475001</v>
      </c>
    </row>
    <row r="1035" spans="1:10" x14ac:dyDescent="0.25">
      <c r="A1035" t="s">
        <v>127</v>
      </c>
      <c r="B1035" t="s">
        <v>884</v>
      </c>
      <c r="C1035" t="s">
        <v>920</v>
      </c>
      <c r="D1035" t="s">
        <v>867</v>
      </c>
      <c r="E1035" t="s">
        <v>686</v>
      </c>
      <c r="F1035">
        <v>621</v>
      </c>
      <c r="G1035">
        <v>1032.6449597424</v>
      </c>
      <c r="H1035">
        <v>641272.52</v>
      </c>
      <c r="I1035" t="s">
        <v>1292</v>
      </c>
      <c r="J1035">
        <v>0.52228322770193003</v>
      </c>
    </row>
    <row r="1036" spans="1:10" x14ac:dyDescent="0.25">
      <c r="A1036" t="s">
        <v>127</v>
      </c>
      <c r="B1036" t="s">
        <v>884</v>
      </c>
      <c r="C1036" t="s">
        <v>998</v>
      </c>
      <c r="D1036" t="s">
        <v>867</v>
      </c>
      <c r="E1036" t="s">
        <v>686</v>
      </c>
      <c r="F1036">
        <v>-45</v>
      </c>
      <c r="G1036">
        <v>1032.6449664429999</v>
      </c>
      <c r="H1036">
        <v>46469.023489933003</v>
      </c>
      <c r="I1036" t="s">
        <v>1292</v>
      </c>
      <c r="J1036">
        <v>9.7486810859612999E-2</v>
      </c>
    </row>
    <row r="1037" spans="1:10" x14ac:dyDescent="0.25">
      <c r="A1037" t="s">
        <v>127</v>
      </c>
      <c r="B1037" t="s">
        <v>884</v>
      </c>
      <c r="C1037" t="s">
        <v>998</v>
      </c>
      <c r="D1037" t="s">
        <v>867</v>
      </c>
      <c r="E1037" t="s">
        <v>688</v>
      </c>
      <c r="F1037">
        <v>104</v>
      </c>
      <c r="G1037">
        <v>1032.6449664429999</v>
      </c>
      <c r="H1037">
        <v>107395.07651006999</v>
      </c>
      <c r="I1037" t="s">
        <v>1292</v>
      </c>
      <c r="J1037">
        <v>0.22530285176444001</v>
      </c>
    </row>
    <row r="1038" spans="1:10" x14ac:dyDescent="0.25">
      <c r="A1038" t="s">
        <v>127</v>
      </c>
      <c r="B1038" t="s">
        <v>1248</v>
      </c>
      <c r="C1038" t="s">
        <v>920</v>
      </c>
      <c r="D1038" t="s">
        <v>1220</v>
      </c>
      <c r="E1038" t="s">
        <v>686</v>
      </c>
      <c r="F1038">
        <v>2059</v>
      </c>
      <c r="G1038">
        <v>1108.4642836328001</v>
      </c>
      <c r="H1038">
        <v>2282327.96</v>
      </c>
      <c r="I1038" t="s">
        <v>1292</v>
      </c>
      <c r="J1038">
        <v>1.8588378208116001</v>
      </c>
    </row>
    <row r="1039" spans="1:10" x14ac:dyDescent="0.25">
      <c r="A1039" t="s">
        <v>127</v>
      </c>
      <c r="B1039" t="s">
        <v>1248</v>
      </c>
      <c r="C1039" t="s">
        <v>998</v>
      </c>
      <c r="D1039" t="s">
        <v>1220</v>
      </c>
      <c r="E1039" t="s">
        <v>686</v>
      </c>
      <c r="F1039">
        <v>581</v>
      </c>
      <c r="G1039">
        <v>1108.4642857143001</v>
      </c>
      <c r="H1039">
        <v>644017.75</v>
      </c>
      <c r="I1039" t="s">
        <v>1292</v>
      </c>
      <c r="J1039">
        <v>1.3510771664501</v>
      </c>
    </row>
    <row r="1040" spans="1:10" x14ac:dyDescent="0.25">
      <c r="A1040" t="s">
        <v>127</v>
      </c>
      <c r="B1040" t="s">
        <v>1248</v>
      </c>
      <c r="C1040" t="s">
        <v>999</v>
      </c>
      <c r="D1040" t="s">
        <v>1220</v>
      </c>
      <c r="E1040" t="s">
        <v>686</v>
      </c>
      <c r="F1040">
        <v>365</v>
      </c>
      <c r="G1040">
        <v>1108.4642739726</v>
      </c>
      <c r="H1040">
        <v>404589.46</v>
      </c>
      <c r="I1040" t="s">
        <v>1292</v>
      </c>
      <c r="J1040">
        <v>1.2735267866364</v>
      </c>
    </row>
    <row r="1041" spans="1:10" x14ac:dyDescent="0.25">
      <c r="A1041" t="s">
        <v>127</v>
      </c>
      <c r="B1041" t="s">
        <v>1369</v>
      </c>
      <c r="C1041" t="s">
        <v>1294</v>
      </c>
      <c r="D1041" t="s">
        <v>1370</v>
      </c>
      <c r="E1041" t="s">
        <v>688</v>
      </c>
      <c r="F1041">
        <v>1084</v>
      </c>
      <c r="G1041">
        <v>1013.6966881919</v>
      </c>
      <c r="H1041">
        <v>1098847.21</v>
      </c>
      <c r="I1041" t="s">
        <v>1292</v>
      </c>
      <c r="J1041">
        <v>1.5012739863752</v>
      </c>
    </row>
    <row r="1042" spans="1:10" x14ac:dyDescent="0.25">
      <c r="A1042" t="s">
        <v>127</v>
      </c>
      <c r="B1042" t="s">
        <v>213</v>
      </c>
      <c r="C1042" t="s">
        <v>245</v>
      </c>
      <c r="D1042" t="s">
        <v>161</v>
      </c>
      <c r="E1042" t="s">
        <v>686</v>
      </c>
      <c r="F1042">
        <v>390</v>
      </c>
      <c r="G1042">
        <v>1254.8813846154001</v>
      </c>
      <c r="H1042">
        <v>489403.74</v>
      </c>
      <c r="I1042" t="s">
        <v>1292</v>
      </c>
      <c r="J1042">
        <v>3.9897093936473</v>
      </c>
    </row>
    <row r="1043" spans="1:10" x14ac:dyDescent="0.25">
      <c r="A1043" t="s">
        <v>127</v>
      </c>
      <c r="B1043" t="s">
        <v>460</v>
      </c>
      <c r="C1043" t="s">
        <v>354</v>
      </c>
      <c r="D1043" t="s">
        <v>1036</v>
      </c>
      <c r="E1043" t="s">
        <v>688</v>
      </c>
      <c r="F1043">
        <v>22</v>
      </c>
      <c r="G1043">
        <v>43.055909090908997</v>
      </c>
      <c r="H1043">
        <v>947.23</v>
      </c>
      <c r="I1043" t="s">
        <v>1292</v>
      </c>
      <c r="J1043">
        <v>0.16589082064196001</v>
      </c>
    </row>
    <row r="1044" spans="1:10" x14ac:dyDescent="0.25">
      <c r="A1044" t="s">
        <v>127</v>
      </c>
      <c r="B1044" t="s">
        <v>460</v>
      </c>
      <c r="C1044" t="s">
        <v>106</v>
      </c>
      <c r="D1044" t="s">
        <v>1036</v>
      </c>
      <c r="E1044" t="s">
        <v>688</v>
      </c>
      <c r="F1044">
        <v>357</v>
      </c>
      <c r="G1044">
        <v>44.353277310924</v>
      </c>
      <c r="H1044">
        <v>15834.12</v>
      </c>
      <c r="I1044" t="s">
        <v>1292</v>
      </c>
      <c r="J1044">
        <v>2.8449358396726998</v>
      </c>
    </row>
    <row r="1045" spans="1:10" x14ac:dyDescent="0.25">
      <c r="A1045" t="s">
        <v>127</v>
      </c>
      <c r="B1045" t="s">
        <v>460</v>
      </c>
      <c r="C1045" t="s">
        <v>998</v>
      </c>
      <c r="D1045" t="s">
        <v>1036</v>
      </c>
      <c r="E1045" t="s">
        <v>688</v>
      </c>
      <c r="F1045">
        <v>97</v>
      </c>
      <c r="G1045">
        <v>44.353298969072</v>
      </c>
      <c r="H1045">
        <v>4302.2700000000004</v>
      </c>
      <c r="I1045" t="s">
        <v>1292</v>
      </c>
      <c r="J1045">
        <v>9.02568098613E-3</v>
      </c>
    </row>
    <row r="1046" spans="1:10" x14ac:dyDescent="0.25">
      <c r="A1046" t="s">
        <v>127</v>
      </c>
      <c r="B1046" t="s">
        <v>460</v>
      </c>
      <c r="C1046" t="s">
        <v>100</v>
      </c>
      <c r="D1046" t="s">
        <v>1036</v>
      </c>
      <c r="E1046" t="s">
        <v>688</v>
      </c>
      <c r="F1046">
        <v>2280</v>
      </c>
      <c r="G1046">
        <v>44.353289473684001</v>
      </c>
      <c r="H1046">
        <v>101125.5</v>
      </c>
      <c r="I1046" t="s">
        <v>1292</v>
      </c>
      <c r="J1046">
        <v>2.011550809607E-2</v>
      </c>
    </row>
    <row r="1047" spans="1:10" x14ac:dyDescent="0.25">
      <c r="A1047" t="s">
        <v>127</v>
      </c>
      <c r="B1047" t="s">
        <v>460</v>
      </c>
      <c r="C1047" t="s">
        <v>108</v>
      </c>
      <c r="D1047" t="s">
        <v>1036</v>
      </c>
      <c r="E1047" t="s">
        <v>688</v>
      </c>
      <c r="F1047">
        <v>2306</v>
      </c>
      <c r="G1047">
        <v>44.353291413702998</v>
      </c>
      <c r="H1047">
        <v>102278.69</v>
      </c>
      <c r="I1047" t="s">
        <v>1292</v>
      </c>
      <c r="J1047">
        <v>3.6946388341140002E-2</v>
      </c>
    </row>
    <row r="1048" spans="1:10" x14ac:dyDescent="0.25">
      <c r="A1048" t="s">
        <v>127</v>
      </c>
      <c r="B1048" t="s">
        <v>460</v>
      </c>
      <c r="C1048" t="s">
        <v>101</v>
      </c>
      <c r="D1048" t="s">
        <v>1037</v>
      </c>
      <c r="E1048" t="s">
        <v>688</v>
      </c>
      <c r="F1048">
        <v>725</v>
      </c>
      <c r="G1048">
        <v>48.588206896552002</v>
      </c>
      <c r="H1048">
        <v>35226.449999999997</v>
      </c>
      <c r="I1048" t="s">
        <v>1292</v>
      </c>
      <c r="J1048">
        <v>0.12001334909152001</v>
      </c>
    </row>
    <row r="1049" spans="1:10" x14ac:dyDescent="0.25">
      <c r="A1049" t="s">
        <v>127</v>
      </c>
      <c r="B1049" t="s">
        <v>460</v>
      </c>
      <c r="C1049" t="s">
        <v>350</v>
      </c>
      <c r="D1049" t="s">
        <v>1037</v>
      </c>
      <c r="E1049" t="s">
        <v>688</v>
      </c>
      <c r="F1049">
        <v>816</v>
      </c>
      <c r="G1049">
        <v>50.113946078430999</v>
      </c>
      <c r="H1049">
        <v>40892.980000000003</v>
      </c>
      <c r="I1049" t="s">
        <v>1292</v>
      </c>
      <c r="J1049">
        <v>1.632513845196E-2</v>
      </c>
    </row>
    <row r="1050" spans="1:10" x14ac:dyDescent="0.25">
      <c r="A1050" t="s">
        <v>127</v>
      </c>
      <c r="B1050" t="s">
        <v>460</v>
      </c>
      <c r="C1050" t="s">
        <v>350</v>
      </c>
      <c r="D1050" t="s">
        <v>1036</v>
      </c>
      <c r="E1050" t="s">
        <v>688</v>
      </c>
      <c r="F1050">
        <v>70</v>
      </c>
      <c r="G1050">
        <v>44.353285714286002</v>
      </c>
      <c r="H1050">
        <v>3104.73</v>
      </c>
      <c r="I1050" t="s">
        <v>1292</v>
      </c>
      <c r="J1050">
        <v>1.2394583888500001E-3</v>
      </c>
    </row>
    <row r="1051" spans="1:10" x14ac:dyDescent="0.25">
      <c r="A1051" t="s">
        <v>127</v>
      </c>
      <c r="B1051" t="s">
        <v>10</v>
      </c>
      <c r="C1051" t="s">
        <v>245</v>
      </c>
      <c r="D1051" t="s">
        <v>274</v>
      </c>
      <c r="E1051" t="s">
        <v>686</v>
      </c>
      <c r="F1051">
        <v>500</v>
      </c>
      <c r="G1051">
        <v>1093.7907399999999</v>
      </c>
      <c r="H1051">
        <v>546895.37</v>
      </c>
      <c r="I1051" t="s">
        <v>1292</v>
      </c>
      <c r="J1051">
        <v>4.4583917463139997</v>
      </c>
    </row>
    <row r="1052" spans="1:10" x14ac:dyDescent="0.25">
      <c r="A1052" t="s">
        <v>127</v>
      </c>
      <c r="B1052" t="s">
        <v>10</v>
      </c>
      <c r="C1052" t="s">
        <v>920</v>
      </c>
      <c r="D1052" t="s">
        <v>274</v>
      </c>
      <c r="E1052" t="s">
        <v>686</v>
      </c>
      <c r="F1052">
        <v>3271</v>
      </c>
      <c r="G1052">
        <v>1093.7907367777</v>
      </c>
      <c r="H1052">
        <v>3577789.5</v>
      </c>
      <c r="I1052" t="s">
        <v>1292</v>
      </c>
      <c r="J1052">
        <v>2.9139240959491999</v>
      </c>
    </row>
    <row r="1053" spans="1:10" x14ac:dyDescent="0.25">
      <c r="A1053" t="s">
        <v>127</v>
      </c>
      <c r="B1053" t="s">
        <v>10</v>
      </c>
      <c r="C1053" t="s">
        <v>920</v>
      </c>
      <c r="D1053" t="s">
        <v>9</v>
      </c>
      <c r="E1053" t="s">
        <v>689</v>
      </c>
      <c r="F1053">
        <v>46</v>
      </c>
      <c r="G1053">
        <v>5116.0758695652003</v>
      </c>
      <c r="H1053">
        <v>235339.49</v>
      </c>
      <c r="I1053" t="s">
        <v>1292</v>
      </c>
      <c r="J1053">
        <v>0.19167181597447</v>
      </c>
    </row>
    <row r="1054" spans="1:10" x14ac:dyDescent="0.25">
      <c r="A1054" t="s">
        <v>127</v>
      </c>
      <c r="B1054" t="s">
        <v>10</v>
      </c>
      <c r="C1054" t="s">
        <v>998</v>
      </c>
      <c r="D1054" t="s">
        <v>274</v>
      </c>
      <c r="E1054" t="s">
        <v>686</v>
      </c>
      <c r="F1054">
        <v>897</v>
      </c>
      <c r="G1054">
        <v>1093.7907357859999</v>
      </c>
      <c r="H1054">
        <v>981130.29</v>
      </c>
      <c r="I1054" t="s">
        <v>1292</v>
      </c>
      <c r="J1054">
        <v>2.0583015485701002</v>
      </c>
    </row>
    <row r="1055" spans="1:10" x14ac:dyDescent="0.25">
      <c r="A1055" t="s">
        <v>127</v>
      </c>
      <c r="B1055" t="s">
        <v>10</v>
      </c>
      <c r="C1055" t="s">
        <v>999</v>
      </c>
      <c r="D1055" t="s">
        <v>274</v>
      </c>
      <c r="E1055" t="s">
        <v>686</v>
      </c>
      <c r="F1055">
        <v>438</v>
      </c>
      <c r="G1055">
        <v>1093.7907305936001</v>
      </c>
      <c r="H1055">
        <v>479080.34</v>
      </c>
      <c r="I1055" t="s">
        <v>1292</v>
      </c>
      <c r="J1055">
        <v>1.5080018296593001</v>
      </c>
    </row>
    <row r="1056" spans="1:10" x14ac:dyDescent="0.25">
      <c r="A1056" t="s">
        <v>127</v>
      </c>
      <c r="B1056" t="s">
        <v>1371</v>
      </c>
      <c r="C1056" t="s">
        <v>1294</v>
      </c>
      <c r="D1056" t="s">
        <v>1372</v>
      </c>
      <c r="E1056" t="s">
        <v>688</v>
      </c>
      <c r="F1056">
        <v>664939</v>
      </c>
      <c r="G1056">
        <v>0.97641800225284003</v>
      </c>
      <c r="H1056">
        <v>649258.41</v>
      </c>
      <c r="I1056" t="s">
        <v>1292</v>
      </c>
      <c r="J1056">
        <v>0.88703393201345004</v>
      </c>
    </row>
    <row r="1057" spans="1:10" x14ac:dyDescent="0.25">
      <c r="A1057" t="s">
        <v>127</v>
      </c>
      <c r="B1057" t="s">
        <v>1371</v>
      </c>
      <c r="C1057" t="s">
        <v>1294</v>
      </c>
      <c r="D1057" t="s">
        <v>1373</v>
      </c>
      <c r="E1057" t="s">
        <v>688</v>
      </c>
      <c r="F1057">
        <v>2659</v>
      </c>
      <c r="G1057">
        <v>9.6445092139901991</v>
      </c>
      <c r="H1057">
        <v>25644.75</v>
      </c>
      <c r="I1057" t="s">
        <v>1292</v>
      </c>
      <c r="J1057">
        <v>3.5036532569520003E-2</v>
      </c>
    </row>
    <row r="1058" spans="1:10" x14ac:dyDescent="0.25">
      <c r="A1058" t="s">
        <v>127</v>
      </c>
      <c r="B1058" t="s">
        <v>480</v>
      </c>
      <c r="C1058" t="s">
        <v>245</v>
      </c>
      <c r="D1058" t="s">
        <v>481</v>
      </c>
      <c r="E1058" t="s">
        <v>686</v>
      </c>
      <c r="F1058">
        <v>500</v>
      </c>
      <c r="G1058">
        <v>1074.83572</v>
      </c>
      <c r="H1058">
        <v>537417.86</v>
      </c>
      <c r="I1058" t="s">
        <v>1292</v>
      </c>
      <c r="J1058">
        <v>4.3811293398693998</v>
      </c>
    </row>
    <row r="1059" spans="1:10" x14ac:dyDescent="0.25">
      <c r="A1059" t="s">
        <v>127</v>
      </c>
      <c r="B1059" t="s">
        <v>480</v>
      </c>
      <c r="C1059" t="s">
        <v>1294</v>
      </c>
      <c r="D1059" t="s">
        <v>1374</v>
      </c>
      <c r="E1059" t="s">
        <v>688</v>
      </c>
      <c r="F1059">
        <v>225</v>
      </c>
      <c r="G1059">
        <v>1047.8732</v>
      </c>
      <c r="H1059">
        <v>235771.47</v>
      </c>
      <c r="I1059" t="s">
        <v>1292</v>
      </c>
      <c r="J1059">
        <v>0.32211718919542998</v>
      </c>
    </row>
    <row r="1060" spans="1:10" x14ac:dyDescent="0.25">
      <c r="A1060" t="s">
        <v>127</v>
      </c>
      <c r="B1060" t="s">
        <v>46</v>
      </c>
      <c r="C1060" t="s">
        <v>245</v>
      </c>
      <c r="D1060" t="s">
        <v>47</v>
      </c>
      <c r="E1060" t="s">
        <v>686</v>
      </c>
      <c r="F1060">
        <v>425</v>
      </c>
      <c r="G1060">
        <v>1296.4171294118</v>
      </c>
      <c r="H1060">
        <v>550977.28000000003</v>
      </c>
      <c r="I1060" t="s">
        <v>1292</v>
      </c>
      <c r="J1060">
        <v>4.4916682281632001</v>
      </c>
    </row>
    <row r="1061" spans="1:10" x14ac:dyDescent="0.25">
      <c r="A1061" t="s">
        <v>127</v>
      </c>
      <c r="B1061" t="s">
        <v>46</v>
      </c>
      <c r="C1061" t="s">
        <v>920</v>
      </c>
      <c r="D1061" t="s">
        <v>4</v>
      </c>
      <c r="E1061" t="s">
        <v>689</v>
      </c>
      <c r="F1061">
        <v>1707</v>
      </c>
      <c r="G1061">
        <v>1017.9942765085</v>
      </c>
      <c r="H1061">
        <v>1737716.23</v>
      </c>
      <c r="I1061" t="s">
        <v>1292</v>
      </c>
      <c r="J1061">
        <v>1.4152797962315</v>
      </c>
    </row>
    <row r="1062" spans="1:10" x14ac:dyDescent="0.25">
      <c r="A1062" t="s">
        <v>127</v>
      </c>
      <c r="B1062" t="s">
        <v>46</v>
      </c>
      <c r="C1062" t="s">
        <v>920</v>
      </c>
      <c r="D1062" t="s">
        <v>1216</v>
      </c>
      <c r="E1062" t="s">
        <v>686</v>
      </c>
      <c r="F1062">
        <v>1670</v>
      </c>
      <c r="G1062">
        <v>967.55780838323005</v>
      </c>
      <c r="H1062">
        <v>1615821.54</v>
      </c>
      <c r="I1062" t="s">
        <v>1292</v>
      </c>
      <c r="J1062">
        <v>1.3160028895383</v>
      </c>
    </row>
    <row r="1063" spans="1:10" x14ac:dyDescent="0.25">
      <c r="A1063" t="s">
        <v>127</v>
      </c>
      <c r="B1063" t="s">
        <v>46</v>
      </c>
      <c r="C1063" t="s">
        <v>998</v>
      </c>
      <c r="D1063" t="s">
        <v>1216</v>
      </c>
      <c r="E1063" t="s">
        <v>686</v>
      </c>
      <c r="F1063">
        <v>400</v>
      </c>
      <c r="G1063">
        <v>967.55780000000004</v>
      </c>
      <c r="H1063">
        <v>387023.12</v>
      </c>
      <c r="I1063" t="s">
        <v>1292</v>
      </c>
      <c r="J1063">
        <v>0.8119311933876</v>
      </c>
    </row>
    <row r="1064" spans="1:10" x14ac:dyDescent="0.25">
      <c r="A1064" t="s">
        <v>127</v>
      </c>
      <c r="B1064" t="s">
        <v>46</v>
      </c>
      <c r="C1064" t="s">
        <v>350</v>
      </c>
      <c r="D1064" t="s">
        <v>4</v>
      </c>
      <c r="E1064" t="s">
        <v>689</v>
      </c>
      <c r="F1064">
        <v>1371</v>
      </c>
      <c r="G1064">
        <v>1017.9942815463</v>
      </c>
      <c r="H1064">
        <v>1395670.16</v>
      </c>
      <c r="I1064" t="s">
        <v>1292</v>
      </c>
      <c r="J1064">
        <v>0.55717408208633001</v>
      </c>
    </row>
    <row r="1065" spans="1:10" x14ac:dyDescent="0.25">
      <c r="A1065" t="s">
        <v>127</v>
      </c>
      <c r="B1065" t="s">
        <v>214</v>
      </c>
      <c r="C1065" t="s">
        <v>354</v>
      </c>
      <c r="D1065" t="s">
        <v>215</v>
      </c>
      <c r="E1065" t="s">
        <v>689</v>
      </c>
      <c r="F1065">
        <v>2</v>
      </c>
      <c r="G1065">
        <v>260.43</v>
      </c>
      <c r="H1065">
        <v>520.86</v>
      </c>
      <c r="I1065" t="s">
        <v>1292</v>
      </c>
      <c r="J1065">
        <v>9.1219548409119E-2</v>
      </c>
    </row>
    <row r="1066" spans="1:10" x14ac:dyDescent="0.25">
      <c r="A1066" t="s">
        <v>127</v>
      </c>
      <c r="B1066" t="s">
        <v>214</v>
      </c>
      <c r="C1066" t="s">
        <v>920</v>
      </c>
      <c r="D1066" t="s">
        <v>215</v>
      </c>
      <c r="E1066" t="s">
        <v>689</v>
      </c>
      <c r="F1066">
        <v>18</v>
      </c>
      <c r="G1066">
        <v>260.43222222221999</v>
      </c>
      <c r="H1066">
        <v>4687.78</v>
      </c>
      <c r="I1066" t="s">
        <v>1292</v>
      </c>
      <c r="J1066">
        <v>3.8179538227468999E-3</v>
      </c>
    </row>
    <row r="1067" spans="1:10" x14ac:dyDescent="0.25">
      <c r="A1067" t="s">
        <v>127</v>
      </c>
      <c r="B1067" t="s">
        <v>214</v>
      </c>
      <c r="C1067" t="s">
        <v>998</v>
      </c>
      <c r="D1067" t="s">
        <v>215</v>
      </c>
      <c r="E1067" t="s">
        <v>688</v>
      </c>
      <c r="F1067">
        <v>6</v>
      </c>
      <c r="G1067">
        <v>260.43166666667003</v>
      </c>
      <c r="H1067">
        <v>1562.59</v>
      </c>
      <c r="I1067" t="s">
        <v>1292</v>
      </c>
      <c r="J1067">
        <v>3.27813894807E-3</v>
      </c>
    </row>
    <row r="1068" spans="1:10" x14ac:dyDescent="0.25">
      <c r="A1068" t="s">
        <v>127</v>
      </c>
      <c r="B1068" t="s">
        <v>214</v>
      </c>
      <c r="C1068" t="s">
        <v>100</v>
      </c>
      <c r="D1068" t="s">
        <v>215</v>
      </c>
      <c r="E1068" t="s">
        <v>689</v>
      </c>
      <c r="F1068">
        <v>70</v>
      </c>
      <c r="G1068">
        <v>260.43242857143002</v>
      </c>
      <c r="H1068">
        <v>18230.27</v>
      </c>
      <c r="I1068" t="s">
        <v>1292</v>
      </c>
      <c r="J1068">
        <v>3.6262974598749E-3</v>
      </c>
    </row>
    <row r="1069" spans="1:10" x14ac:dyDescent="0.25">
      <c r="A1069" t="s">
        <v>127</v>
      </c>
      <c r="B1069" t="s">
        <v>214</v>
      </c>
      <c r="C1069" t="s">
        <v>108</v>
      </c>
      <c r="D1069" t="s">
        <v>215</v>
      </c>
      <c r="E1069" t="s">
        <v>689</v>
      </c>
      <c r="F1069">
        <v>74</v>
      </c>
      <c r="G1069">
        <v>260.43243243243001</v>
      </c>
      <c r="H1069">
        <v>19272</v>
      </c>
      <c r="I1069" t="s">
        <v>1292</v>
      </c>
      <c r="J1069">
        <v>6.9616730142950996E-3</v>
      </c>
    </row>
    <row r="1070" spans="1:10" x14ac:dyDescent="0.25">
      <c r="A1070" t="s">
        <v>127</v>
      </c>
      <c r="B1070" t="s">
        <v>214</v>
      </c>
      <c r="C1070" t="s">
        <v>999</v>
      </c>
      <c r="D1070" t="s">
        <v>215</v>
      </c>
      <c r="E1070" t="s">
        <v>688</v>
      </c>
      <c r="F1070">
        <v>6</v>
      </c>
      <c r="G1070">
        <v>260.43166666667003</v>
      </c>
      <c r="H1070">
        <v>1562.59</v>
      </c>
      <c r="I1070" t="s">
        <v>1292</v>
      </c>
      <c r="J1070">
        <v>4.91856664168E-3</v>
      </c>
    </row>
    <row r="1071" spans="1:10" x14ac:dyDescent="0.25">
      <c r="A1071" t="s">
        <v>127</v>
      </c>
      <c r="B1071" t="s">
        <v>232</v>
      </c>
      <c r="C1071" t="s">
        <v>453</v>
      </c>
      <c r="D1071" t="s">
        <v>238</v>
      </c>
      <c r="E1071" t="s">
        <v>689</v>
      </c>
      <c r="F1071">
        <v>100</v>
      </c>
      <c r="G1071">
        <v>1013.8831</v>
      </c>
      <c r="H1071">
        <v>101388.31</v>
      </c>
      <c r="I1071" t="s">
        <v>1292</v>
      </c>
      <c r="J1071">
        <v>2.3963491915575998</v>
      </c>
    </row>
    <row r="1072" spans="1:10" x14ac:dyDescent="0.25">
      <c r="A1072" t="s">
        <v>127</v>
      </c>
      <c r="B1072" t="s">
        <v>232</v>
      </c>
      <c r="C1072" t="s">
        <v>920</v>
      </c>
      <c r="D1072" t="s">
        <v>326</v>
      </c>
      <c r="E1072" t="s">
        <v>421</v>
      </c>
      <c r="F1072">
        <v>4500</v>
      </c>
      <c r="G1072">
        <v>1068.3471322314001</v>
      </c>
      <c r="H1072">
        <v>3249804.5446926998</v>
      </c>
      <c r="I1072" t="s">
        <v>1292</v>
      </c>
      <c r="J1072">
        <v>2.6467973506840998</v>
      </c>
    </row>
    <row r="1073" spans="1:10" x14ac:dyDescent="0.25">
      <c r="A1073" t="s">
        <v>127</v>
      </c>
      <c r="B1073" t="s">
        <v>232</v>
      </c>
      <c r="C1073" t="s">
        <v>920</v>
      </c>
      <c r="D1073" t="s">
        <v>326</v>
      </c>
      <c r="E1073" t="s">
        <v>686</v>
      </c>
      <c r="F1073">
        <v>-870</v>
      </c>
      <c r="G1073">
        <v>1068.3471322314001</v>
      </c>
      <c r="H1073">
        <v>628295.54530726001</v>
      </c>
      <c r="I1073" t="s">
        <v>1292</v>
      </c>
      <c r="J1073">
        <v>0.51171415446559998</v>
      </c>
    </row>
    <row r="1074" spans="1:10" x14ac:dyDescent="0.25">
      <c r="A1074" t="s">
        <v>127</v>
      </c>
      <c r="B1074" t="s">
        <v>232</v>
      </c>
      <c r="C1074" t="s">
        <v>998</v>
      </c>
      <c r="D1074" t="s">
        <v>326</v>
      </c>
      <c r="E1074" t="s">
        <v>686</v>
      </c>
      <c r="F1074">
        <v>870</v>
      </c>
      <c r="G1074">
        <v>1068.3471264368</v>
      </c>
      <c r="H1074">
        <v>929462</v>
      </c>
      <c r="I1074" t="s">
        <v>1292</v>
      </c>
      <c r="J1074">
        <v>1.9499072584304999</v>
      </c>
    </row>
    <row r="1075" spans="1:10" x14ac:dyDescent="0.25">
      <c r="A1075" t="s">
        <v>127</v>
      </c>
      <c r="B1075" t="s">
        <v>232</v>
      </c>
      <c r="C1075" t="s">
        <v>100</v>
      </c>
      <c r="D1075" t="s">
        <v>238</v>
      </c>
      <c r="E1075" t="s">
        <v>689</v>
      </c>
      <c r="F1075">
        <v>5387</v>
      </c>
      <c r="G1075">
        <v>1013.8831260442</v>
      </c>
      <c r="H1075">
        <v>5461788.4000000004</v>
      </c>
      <c r="I1075" t="s">
        <v>1292</v>
      </c>
      <c r="J1075">
        <v>1.0864386211117001</v>
      </c>
    </row>
    <row r="1076" spans="1:10" x14ac:dyDescent="0.25">
      <c r="A1076" t="s">
        <v>127</v>
      </c>
      <c r="B1076" t="s">
        <v>232</v>
      </c>
      <c r="C1076" t="s">
        <v>108</v>
      </c>
      <c r="D1076" t="s">
        <v>238</v>
      </c>
      <c r="E1076" t="s">
        <v>689</v>
      </c>
      <c r="F1076">
        <v>3306</v>
      </c>
      <c r="G1076">
        <v>1013.8831246219</v>
      </c>
      <c r="H1076">
        <v>3351897.61</v>
      </c>
      <c r="I1076" t="s">
        <v>1292</v>
      </c>
      <c r="J1076">
        <v>1.2108144011113</v>
      </c>
    </row>
    <row r="1077" spans="1:10" x14ac:dyDescent="0.25">
      <c r="A1077" t="s">
        <v>127</v>
      </c>
      <c r="B1077" t="s">
        <v>232</v>
      </c>
      <c r="C1077" t="s">
        <v>1064</v>
      </c>
      <c r="D1077" t="s">
        <v>238</v>
      </c>
      <c r="E1077" t="s">
        <v>689</v>
      </c>
      <c r="F1077">
        <v>1773</v>
      </c>
      <c r="G1077">
        <v>1013.8831246475</v>
      </c>
      <c r="H1077">
        <v>1797614.78</v>
      </c>
      <c r="I1077" t="s">
        <v>1292</v>
      </c>
      <c r="J1077">
        <v>4.2696577121794004</v>
      </c>
    </row>
    <row r="1078" spans="1:10" x14ac:dyDescent="0.25">
      <c r="A1078" t="s">
        <v>127</v>
      </c>
      <c r="B1078" t="s">
        <v>492</v>
      </c>
      <c r="C1078" t="s">
        <v>920</v>
      </c>
      <c r="D1078" t="s">
        <v>821</v>
      </c>
      <c r="E1078" t="s">
        <v>689</v>
      </c>
      <c r="F1078">
        <v>703</v>
      </c>
      <c r="G1078">
        <v>1038.2815078235999</v>
      </c>
      <c r="H1078">
        <v>729911.9</v>
      </c>
      <c r="I1078" t="s">
        <v>1292</v>
      </c>
      <c r="J1078">
        <v>0.59447540816195998</v>
      </c>
    </row>
    <row r="1079" spans="1:10" x14ac:dyDescent="0.25">
      <c r="A1079" t="s">
        <v>127</v>
      </c>
      <c r="B1079" t="s">
        <v>492</v>
      </c>
      <c r="C1079" t="s">
        <v>100</v>
      </c>
      <c r="D1079" t="s">
        <v>821</v>
      </c>
      <c r="E1079" t="s">
        <v>689</v>
      </c>
      <c r="F1079">
        <v>1880</v>
      </c>
      <c r="G1079">
        <v>1038.2815053191</v>
      </c>
      <c r="H1079">
        <v>1951969.23</v>
      </c>
      <c r="I1079" t="s">
        <v>1292</v>
      </c>
      <c r="J1079">
        <v>0.38827845448822002</v>
      </c>
    </row>
    <row r="1080" spans="1:10" x14ac:dyDescent="0.25">
      <c r="A1080" t="s">
        <v>127</v>
      </c>
      <c r="B1080" t="s">
        <v>492</v>
      </c>
      <c r="C1080" t="s">
        <v>108</v>
      </c>
      <c r="D1080" t="s">
        <v>821</v>
      </c>
      <c r="E1080" t="s">
        <v>689</v>
      </c>
      <c r="F1080">
        <v>2406</v>
      </c>
      <c r="G1080">
        <v>1038.2815045719001</v>
      </c>
      <c r="H1080">
        <v>2498105.2999999998</v>
      </c>
      <c r="I1080" t="s">
        <v>1292</v>
      </c>
      <c r="J1080">
        <v>0.90239685833736005</v>
      </c>
    </row>
    <row r="1081" spans="1:10" x14ac:dyDescent="0.25">
      <c r="A1081" t="s">
        <v>127</v>
      </c>
      <c r="B1081" t="s">
        <v>492</v>
      </c>
      <c r="C1081" t="s">
        <v>1064</v>
      </c>
      <c r="D1081" t="s">
        <v>821</v>
      </c>
      <c r="E1081" t="s">
        <v>689</v>
      </c>
      <c r="F1081">
        <v>83</v>
      </c>
      <c r="G1081">
        <v>1038.2814457831</v>
      </c>
      <c r="H1081">
        <v>86177.36</v>
      </c>
      <c r="I1081" t="s">
        <v>1292</v>
      </c>
      <c r="J1081">
        <v>0.20468669585553001</v>
      </c>
    </row>
    <row r="1082" spans="1:10" x14ac:dyDescent="0.25">
      <c r="A1082" t="s">
        <v>235</v>
      </c>
      <c r="B1082" t="s">
        <v>236</v>
      </c>
      <c r="C1082" t="s">
        <v>920</v>
      </c>
      <c r="D1082" t="s">
        <v>305</v>
      </c>
      <c r="E1082" t="s">
        <v>688</v>
      </c>
      <c r="F1082">
        <v>531</v>
      </c>
      <c r="G1082">
        <v>949.64666666666994</v>
      </c>
      <c r="H1082">
        <v>504262.38</v>
      </c>
      <c r="I1082" t="s">
        <v>1292</v>
      </c>
      <c r="J1082">
        <v>0.41069557048080002</v>
      </c>
    </row>
    <row r="1083" spans="1:10" x14ac:dyDescent="0.25">
      <c r="A1083" t="s">
        <v>235</v>
      </c>
      <c r="B1083" t="s">
        <v>236</v>
      </c>
      <c r="C1083" t="s">
        <v>999</v>
      </c>
      <c r="D1083" t="s">
        <v>305</v>
      </c>
      <c r="E1083" t="s">
        <v>688</v>
      </c>
      <c r="F1083">
        <v>214</v>
      </c>
      <c r="G1083">
        <v>949.64668224298998</v>
      </c>
      <c r="H1083">
        <v>203224.39</v>
      </c>
      <c r="I1083" t="s">
        <v>1292</v>
      </c>
      <c r="J1083">
        <v>0.63968968534880999</v>
      </c>
    </row>
    <row r="1084" spans="1:10" x14ac:dyDescent="0.25">
      <c r="A1084" t="s">
        <v>235</v>
      </c>
      <c r="B1084" t="s">
        <v>265</v>
      </c>
      <c r="C1084" t="s">
        <v>453</v>
      </c>
      <c r="D1084" t="s">
        <v>426</v>
      </c>
      <c r="E1084" t="s">
        <v>688</v>
      </c>
      <c r="F1084">
        <v>82</v>
      </c>
      <c r="G1084">
        <v>430.72914634146002</v>
      </c>
      <c r="H1084">
        <v>35319.79</v>
      </c>
      <c r="I1084" t="s">
        <v>1292</v>
      </c>
      <c r="J1084">
        <v>0.83479594651971001</v>
      </c>
    </row>
    <row r="1085" spans="1:10" x14ac:dyDescent="0.25">
      <c r="A1085" t="s">
        <v>235</v>
      </c>
      <c r="B1085" t="s">
        <v>265</v>
      </c>
      <c r="C1085" t="s">
        <v>453</v>
      </c>
      <c r="D1085" t="s">
        <v>945</v>
      </c>
      <c r="E1085" t="s">
        <v>689</v>
      </c>
      <c r="F1085">
        <v>52</v>
      </c>
      <c r="G1085">
        <v>337.28461538462</v>
      </c>
      <c r="H1085">
        <v>17538.8</v>
      </c>
      <c r="I1085" t="s">
        <v>1292</v>
      </c>
      <c r="J1085">
        <v>0.41453584935866999</v>
      </c>
    </row>
    <row r="1086" spans="1:10" x14ac:dyDescent="0.25">
      <c r="A1086" t="s">
        <v>235</v>
      </c>
      <c r="B1086" t="s">
        <v>265</v>
      </c>
      <c r="C1086" t="s">
        <v>920</v>
      </c>
      <c r="D1086" t="s">
        <v>426</v>
      </c>
      <c r="E1086" t="s">
        <v>688</v>
      </c>
      <c r="F1086">
        <v>911</v>
      </c>
      <c r="G1086">
        <v>430.48700329308002</v>
      </c>
      <c r="H1086">
        <v>392173.66</v>
      </c>
      <c r="I1086" t="s">
        <v>1292</v>
      </c>
      <c r="J1086">
        <v>0.31940511806818001</v>
      </c>
    </row>
    <row r="1087" spans="1:10" x14ac:dyDescent="0.25">
      <c r="A1087" t="s">
        <v>235</v>
      </c>
      <c r="B1087" t="s">
        <v>265</v>
      </c>
      <c r="C1087" t="s">
        <v>920</v>
      </c>
      <c r="D1087" t="s">
        <v>945</v>
      </c>
      <c r="E1087" t="s">
        <v>689</v>
      </c>
      <c r="F1087">
        <v>287</v>
      </c>
      <c r="G1087">
        <v>336.87989547038001</v>
      </c>
      <c r="H1087">
        <v>96684.53</v>
      </c>
      <c r="I1087" t="s">
        <v>1292</v>
      </c>
      <c r="J1087">
        <v>7.8744538121241006E-2</v>
      </c>
    </row>
    <row r="1088" spans="1:10" x14ac:dyDescent="0.25">
      <c r="A1088" t="s">
        <v>235</v>
      </c>
      <c r="B1088" t="s">
        <v>265</v>
      </c>
      <c r="C1088" t="s">
        <v>998</v>
      </c>
      <c r="D1088" t="s">
        <v>426</v>
      </c>
      <c r="E1088" t="s">
        <v>688</v>
      </c>
      <c r="F1088">
        <v>272</v>
      </c>
      <c r="G1088">
        <v>430.48702205882</v>
      </c>
      <c r="H1088">
        <v>117092.47</v>
      </c>
      <c r="I1088" t="s">
        <v>1292</v>
      </c>
      <c r="J1088">
        <v>0.2456468980556</v>
      </c>
    </row>
    <row r="1089" spans="1:10" x14ac:dyDescent="0.25">
      <c r="A1089" t="s">
        <v>235</v>
      </c>
      <c r="B1089" t="s">
        <v>265</v>
      </c>
      <c r="C1089" t="s">
        <v>350</v>
      </c>
      <c r="D1089" t="s">
        <v>426</v>
      </c>
      <c r="E1089" t="s">
        <v>688</v>
      </c>
      <c r="F1089">
        <v>5344</v>
      </c>
      <c r="G1089">
        <v>430.48700598801997</v>
      </c>
      <c r="H1089">
        <v>2300522.56</v>
      </c>
      <c r="I1089" t="s">
        <v>1292</v>
      </c>
      <c r="J1089">
        <v>0.91840578270076001</v>
      </c>
    </row>
    <row r="1090" spans="1:10" x14ac:dyDescent="0.25">
      <c r="A1090" t="s">
        <v>235</v>
      </c>
      <c r="B1090" t="s">
        <v>265</v>
      </c>
      <c r="C1090" t="s">
        <v>350</v>
      </c>
      <c r="D1090" t="s">
        <v>945</v>
      </c>
      <c r="E1090" t="s">
        <v>689</v>
      </c>
      <c r="F1090">
        <v>3482</v>
      </c>
      <c r="G1090">
        <v>336.87991384262</v>
      </c>
      <c r="H1090">
        <v>1173015.8600000001</v>
      </c>
      <c r="I1090" t="s">
        <v>1292</v>
      </c>
      <c r="J1090">
        <v>0.46828688740340002</v>
      </c>
    </row>
    <row r="1091" spans="1:10" x14ac:dyDescent="0.25">
      <c r="A1091" t="s">
        <v>235</v>
      </c>
      <c r="B1091" t="s">
        <v>265</v>
      </c>
      <c r="C1091" t="s">
        <v>999</v>
      </c>
      <c r="D1091" t="s">
        <v>426</v>
      </c>
      <c r="E1091" t="s">
        <v>688</v>
      </c>
      <c r="F1091">
        <v>193</v>
      </c>
      <c r="G1091">
        <v>430.48699481864998</v>
      </c>
      <c r="H1091">
        <v>83083.990000000005</v>
      </c>
      <c r="I1091" t="s">
        <v>1292</v>
      </c>
      <c r="J1091">
        <v>0.26152358691111999</v>
      </c>
    </row>
    <row r="1092" spans="1:10" x14ac:dyDescent="0.25">
      <c r="A1092" t="s">
        <v>235</v>
      </c>
      <c r="B1092" t="s">
        <v>265</v>
      </c>
      <c r="C1092" t="s">
        <v>999</v>
      </c>
      <c r="D1092" t="s">
        <v>945</v>
      </c>
      <c r="E1092" t="s">
        <v>688</v>
      </c>
      <c r="F1092">
        <v>62</v>
      </c>
      <c r="G1092">
        <v>336.87983870967997</v>
      </c>
      <c r="H1092">
        <v>20886.55</v>
      </c>
      <c r="I1092" t="s">
        <v>1292</v>
      </c>
      <c r="J1092">
        <v>6.5744621487220004E-2</v>
      </c>
    </row>
    <row r="1093" spans="1:10" x14ac:dyDescent="0.25">
      <c r="A1093" t="s">
        <v>235</v>
      </c>
      <c r="B1093" t="s">
        <v>703</v>
      </c>
      <c r="C1093" t="s">
        <v>453</v>
      </c>
      <c r="D1093" t="s">
        <v>425</v>
      </c>
      <c r="E1093" t="s">
        <v>689</v>
      </c>
      <c r="F1093">
        <v>61</v>
      </c>
      <c r="G1093">
        <v>634.72655737704997</v>
      </c>
      <c r="H1093">
        <v>38718.32</v>
      </c>
      <c r="I1093" t="s">
        <v>1292</v>
      </c>
      <c r="J1093">
        <v>0.91512142603489999</v>
      </c>
    </row>
    <row r="1094" spans="1:10" x14ac:dyDescent="0.25">
      <c r="A1094" t="s">
        <v>235</v>
      </c>
      <c r="B1094" t="s">
        <v>703</v>
      </c>
      <c r="C1094" t="s">
        <v>350</v>
      </c>
      <c r="D1094" t="s">
        <v>425</v>
      </c>
      <c r="E1094" t="s">
        <v>689</v>
      </c>
      <c r="F1094">
        <v>4977</v>
      </c>
      <c r="G1094">
        <v>624.31201326099995</v>
      </c>
      <c r="H1094">
        <v>3107200.89</v>
      </c>
      <c r="I1094" t="s">
        <v>1292</v>
      </c>
      <c r="J1094">
        <v>1.2404448080652</v>
      </c>
    </row>
    <row r="1095" spans="1:10" x14ac:dyDescent="0.25">
      <c r="A1095" t="s">
        <v>235</v>
      </c>
      <c r="B1095" t="s">
        <v>703</v>
      </c>
      <c r="C1095" t="s">
        <v>999</v>
      </c>
      <c r="D1095" t="s">
        <v>425</v>
      </c>
      <c r="E1095" t="s">
        <v>688</v>
      </c>
      <c r="F1095">
        <v>143</v>
      </c>
      <c r="G1095">
        <v>624.31202797203002</v>
      </c>
      <c r="H1095">
        <v>89276.62</v>
      </c>
      <c r="I1095" t="s">
        <v>1292</v>
      </c>
      <c r="J1095">
        <v>0.28101613667928999</v>
      </c>
    </row>
    <row r="1096" spans="1:10" x14ac:dyDescent="0.25">
      <c r="A1096" t="s">
        <v>186</v>
      </c>
      <c r="B1096" t="s">
        <v>188</v>
      </c>
      <c r="C1096" t="s">
        <v>453</v>
      </c>
      <c r="D1096" t="s">
        <v>266</v>
      </c>
      <c r="E1096" t="s">
        <v>686</v>
      </c>
      <c r="F1096">
        <v>116</v>
      </c>
      <c r="G1096">
        <v>1138.7113793102999</v>
      </c>
      <c r="H1096">
        <v>132090.51999999999</v>
      </c>
      <c r="I1096" t="s">
        <v>1292</v>
      </c>
      <c r="J1096">
        <v>3.1220069731355</v>
      </c>
    </row>
    <row r="1097" spans="1:10" x14ac:dyDescent="0.25">
      <c r="A1097" t="s">
        <v>186</v>
      </c>
      <c r="B1097" t="s">
        <v>188</v>
      </c>
      <c r="C1097" t="s">
        <v>920</v>
      </c>
      <c r="D1097" t="s">
        <v>266</v>
      </c>
      <c r="E1097" t="s">
        <v>688</v>
      </c>
      <c r="F1097">
        <v>1000</v>
      </c>
      <c r="G1097">
        <v>1111.57152</v>
      </c>
      <c r="H1097">
        <v>1111571.52</v>
      </c>
      <c r="I1097" t="s">
        <v>1292</v>
      </c>
      <c r="J1097">
        <v>0.90531738563682995</v>
      </c>
    </row>
    <row r="1098" spans="1:10" x14ac:dyDescent="0.25">
      <c r="A1098" t="s">
        <v>186</v>
      </c>
      <c r="B1098" t="s">
        <v>188</v>
      </c>
      <c r="C1098" t="s">
        <v>100</v>
      </c>
      <c r="D1098" t="s">
        <v>266</v>
      </c>
      <c r="E1098" t="s">
        <v>686</v>
      </c>
      <c r="F1098">
        <v>2730</v>
      </c>
      <c r="G1098">
        <v>1111.5715201465</v>
      </c>
      <c r="H1098">
        <v>3034590.25</v>
      </c>
      <c r="I1098" t="s">
        <v>1292</v>
      </c>
      <c r="J1098">
        <v>0.60362939854078002</v>
      </c>
    </row>
    <row r="1099" spans="1:10" x14ac:dyDescent="0.25">
      <c r="A1099" t="s">
        <v>186</v>
      </c>
      <c r="B1099" t="s">
        <v>188</v>
      </c>
      <c r="C1099" t="s">
        <v>108</v>
      </c>
      <c r="D1099" t="s">
        <v>266</v>
      </c>
      <c r="E1099" t="s">
        <v>686</v>
      </c>
      <c r="F1099">
        <v>2371</v>
      </c>
      <c r="G1099">
        <v>1111.5715247364001</v>
      </c>
      <c r="H1099">
        <v>2635536.0851500002</v>
      </c>
      <c r="I1099" t="s">
        <v>1292</v>
      </c>
      <c r="J1099">
        <v>0.95204132639009997</v>
      </c>
    </row>
    <row r="1100" spans="1:10" x14ac:dyDescent="0.25">
      <c r="A1100" t="s">
        <v>186</v>
      </c>
      <c r="B1100" t="s">
        <v>188</v>
      </c>
      <c r="C1100" t="s">
        <v>108</v>
      </c>
      <c r="D1100" t="s">
        <v>266</v>
      </c>
      <c r="E1100" t="s">
        <v>688</v>
      </c>
      <c r="F1100">
        <v>95</v>
      </c>
      <c r="G1100">
        <v>1111.5715247364001</v>
      </c>
      <c r="H1100">
        <v>105599.29484996</v>
      </c>
      <c r="I1100" t="s">
        <v>1292</v>
      </c>
      <c r="J1100">
        <v>3.8145898779865003E-2</v>
      </c>
    </row>
    <row r="1101" spans="1:10" x14ac:dyDescent="0.25">
      <c r="A1101" t="s">
        <v>186</v>
      </c>
      <c r="B1101" t="s">
        <v>188</v>
      </c>
      <c r="C1101" t="s">
        <v>350</v>
      </c>
      <c r="D1101" t="s">
        <v>266</v>
      </c>
      <c r="E1101" t="s">
        <v>686</v>
      </c>
      <c r="F1101">
        <v>3549</v>
      </c>
      <c r="G1101">
        <v>1111.5715215554001</v>
      </c>
      <c r="H1101">
        <v>3944967.33</v>
      </c>
      <c r="I1101" t="s">
        <v>1292</v>
      </c>
      <c r="J1101">
        <v>1.5748947093297001</v>
      </c>
    </row>
    <row r="1102" spans="1:10" x14ac:dyDescent="0.25">
      <c r="A1102" t="s">
        <v>186</v>
      </c>
      <c r="B1102" t="s">
        <v>188</v>
      </c>
      <c r="C1102" t="s">
        <v>999</v>
      </c>
      <c r="D1102" t="s">
        <v>266</v>
      </c>
      <c r="E1102" t="s">
        <v>688</v>
      </c>
      <c r="F1102">
        <v>245</v>
      </c>
      <c r="G1102">
        <v>1111.5715102040999</v>
      </c>
      <c r="H1102">
        <v>272335.02</v>
      </c>
      <c r="I1102" t="s">
        <v>1292</v>
      </c>
      <c r="J1102">
        <v>0.85722930822064003</v>
      </c>
    </row>
    <row r="1103" spans="1:10" x14ac:dyDescent="0.25">
      <c r="A1103" t="s">
        <v>130</v>
      </c>
      <c r="B1103" t="s">
        <v>341</v>
      </c>
      <c r="C1103" t="s">
        <v>350</v>
      </c>
      <c r="D1103" t="s">
        <v>271</v>
      </c>
      <c r="E1103" t="s">
        <v>694</v>
      </c>
      <c r="F1103">
        <v>500000</v>
      </c>
      <c r="G1103">
        <v>5.9130324999999999</v>
      </c>
      <c r="H1103">
        <v>591303.25</v>
      </c>
      <c r="I1103" t="s">
        <v>1292</v>
      </c>
      <c r="J1103">
        <v>0.23605781293871</v>
      </c>
    </row>
    <row r="1104" spans="1:10" x14ac:dyDescent="0.25">
      <c r="A1104" t="s">
        <v>130</v>
      </c>
      <c r="B1104" t="s">
        <v>388</v>
      </c>
      <c r="C1104" t="s">
        <v>101</v>
      </c>
      <c r="D1104" t="s">
        <v>1249</v>
      </c>
      <c r="E1104" t="s">
        <v>688</v>
      </c>
      <c r="F1104">
        <v>104747</v>
      </c>
      <c r="G1104">
        <v>2.3518706024994001</v>
      </c>
      <c r="H1104">
        <v>246351.39</v>
      </c>
      <c r="I1104" t="s">
        <v>1292</v>
      </c>
      <c r="J1104">
        <v>0.83929704433035002</v>
      </c>
    </row>
    <row r="1105" spans="1:10" x14ac:dyDescent="0.25">
      <c r="A1105" t="s">
        <v>130</v>
      </c>
      <c r="B1105" t="s">
        <v>388</v>
      </c>
      <c r="C1105" t="s">
        <v>101</v>
      </c>
      <c r="D1105" t="s">
        <v>1250</v>
      </c>
      <c r="E1105" t="s">
        <v>688</v>
      </c>
      <c r="F1105">
        <v>29934</v>
      </c>
      <c r="G1105">
        <v>5.3834699672613002</v>
      </c>
      <c r="H1105">
        <v>161148.79</v>
      </c>
      <c r="I1105" t="s">
        <v>1292</v>
      </c>
      <c r="J1105">
        <v>0.54901944391063995</v>
      </c>
    </row>
    <row r="1106" spans="1:10" x14ac:dyDescent="0.25">
      <c r="A1106" t="s">
        <v>130</v>
      </c>
      <c r="B1106" t="s">
        <v>388</v>
      </c>
      <c r="C1106" t="s">
        <v>101</v>
      </c>
      <c r="D1106" t="s">
        <v>1251</v>
      </c>
      <c r="E1106" t="s">
        <v>688</v>
      </c>
      <c r="F1106">
        <v>131402</v>
      </c>
      <c r="G1106">
        <v>0.46128681450815001</v>
      </c>
      <c r="H1106">
        <v>60614.01</v>
      </c>
      <c r="I1106" t="s">
        <v>1292</v>
      </c>
      <c r="J1106">
        <v>0.20650648424598</v>
      </c>
    </row>
    <row r="1107" spans="1:10" x14ac:dyDescent="0.25">
      <c r="A1107" t="s">
        <v>130</v>
      </c>
      <c r="B1107" t="s">
        <v>388</v>
      </c>
      <c r="C1107" t="s">
        <v>350</v>
      </c>
      <c r="D1107" t="s">
        <v>1250</v>
      </c>
      <c r="E1107" t="s">
        <v>688</v>
      </c>
      <c r="F1107">
        <v>183385</v>
      </c>
      <c r="G1107">
        <v>5.4728738991738997</v>
      </c>
      <c r="H1107">
        <v>1003642.98</v>
      </c>
      <c r="I1107" t="s">
        <v>1292</v>
      </c>
      <c r="J1107">
        <v>0.40067049661926002</v>
      </c>
    </row>
    <row r="1108" spans="1:10" x14ac:dyDescent="0.25">
      <c r="A1108" t="s">
        <v>130</v>
      </c>
      <c r="B1108" t="s">
        <v>388</v>
      </c>
      <c r="C1108" t="s">
        <v>350</v>
      </c>
      <c r="D1108" t="s">
        <v>1249</v>
      </c>
      <c r="E1108" t="s">
        <v>688</v>
      </c>
      <c r="F1108">
        <v>352155</v>
      </c>
      <c r="G1108">
        <v>2.1866820292200999</v>
      </c>
      <c r="H1108">
        <v>770051.01</v>
      </c>
      <c r="I1108" t="s">
        <v>1292</v>
      </c>
      <c r="J1108">
        <v>0.30741680731813997</v>
      </c>
    </row>
    <row r="1109" spans="1:10" x14ac:dyDescent="0.25">
      <c r="A1109" t="s">
        <v>130</v>
      </c>
      <c r="B1109" t="s">
        <v>388</v>
      </c>
      <c r="C1109" t="s">
        <v>350</v>
      </c>
      <c r="D1109" t="s">
        <v>1251</v>
      </c>
      <c r="E1109" t="s">
        <v>688</v>
      </c>
      <c r="F1109">
        <v>457247</v>
      </c>
      <c r="G1109">
        <v>0.28384341504700999</v>
      </c>
      <c r="H1109">
        <v>129786.55</v>
      </c>
      <c r="I1109" t="s">
        <v>1292</v>
      </c>
      <c r="J1109">
        <v>5.181288812781E-2</v>
      </c>
    </row>
    <row r="1110" spans="1:10" x14ac:dyDescent="0.25">
      <c r="A1110" t="s">
        <v>130</v>
      </c>
      <c r="B1110" t="s">
        <v>133</v>
      </c>
      <c r="C1110" t="s">
        <v>101</v>
      </c>
      <c r="D1110" t="s">
        <v>1252</v>
      </c>
      <c r="E1110" t="s">
        <v>694</v>
      </c>
      <c r="F1110">
        <v>250000</v>
      </c>
      <c r="G1110">
        <v>4.9281118800000003</v>
      </c>
      <c r="H1110">
        <v>1232027.97</v>
      </c>
      <c r="I1110" t="s">
        <v>1292</v>
      </c>
      <c r="J1110">
        <v>4.1974085624331998</v>
      </c>
    </row>
    <row r="1111" spans="1:10" x14ac:dyDescent="0.25">
      <c r="A1111" t="s">
        <v>130</v>
      </c>
      <c r="B1111" t="s">
        <v>1005</v>
      </c>
      <c r="C1111" t="s">
        <v>101</v>
      </c>
      <c r="D1111" t="s">
        <v>1253</v>
      </c>
      <c r="E1111" t="s">
        <v>688</v>
      </c>
      <c r="F1111">
        <v>400000</v>
      </c>
      <c r="G1111">
        <v>5.3062701499999996</v>
      </c>
      <c r="H1111">
        <v>2122508.06</v>
      </c>
      <c r="I1111" t="s">
        <v>1292</v>
      </c>
      <c r="J1111">
        <v>7.2311941951102998</v>
      </c>
    </row>
    <row r="1112" spans="1:10" x14ac:dyDescent="0.25">
      <c r="A1112" t="s">
        <v>130</v>
      </c>
      <c r="B1112" t="s">
        <v>1005</v>
      </c>
      <c r="C1112" t="s">
        <v>350</v>
      </c>
      <c r="D1112" t="s">
        <v>1006</v>
      </c>
      <c r="E1112" t="s">
        <v>688</v>
      </c>
      <c r="F1112">
        <v>250000</v>
      </c>
      <c r="G1112">
        <v>5.30631904</v>
      </c>
      <c r="H1112">
        <v>1326579.76</v>
      </c>
      <c r="I1112" t="s">
        <v>1292</v>
      </c>
      <c r="J1112">
        <v>0.52959207789633</v>
      </c>
    </row>
    <row r="1113" spans="1:10" x14ac:dyDescent="0.25">
      <c r="A1113" t="s">
        <v>130</v>
      </c>
      <c r="B1113" t="s">
        <v>289</v>
      </c>
      <c r="C1113" t="s">
        <v>101</v>
      </c>
      <c r="D1113" t="s">
        <v>1254</v>
      </c>
      <c r="E1113" t="s">
        <v>694</v>
      </c>
      <c r="F1113">
        <v>500000</v>
      </c>
      <c r="G1113">
        <v>4.3470143999999999</v>
      </c>
      <c r="H1113">
        <v>869402.88</v>
      </c>
      <c r="I1113" t="s">
        <v>1292</v>
      </c>
      <c r="J1113">
        <v>2.9619774725700001</v>
      </c>
    </row>
    <row r="1114" spans="1:10" x14ac:dyDescent="0.25">
      <c r="A1114" t="s">
        <v>130</v>
      </c>
      <c r="B1114" t="s">
        <v>1255</v>
      </c>
      <c r="C1114" t="s">
        <v>101</v>
      </c>
      <c r="D1114" t="s">
        <v>1256</v>
      </c>
      <c r="E1114" t="s">
        <v>694</v>
      </c>
      <c r="F1114">
        <v>400000</v>
      </c>
      <c r="G1114">
        <v>5.9161361000000001</v>
      </c>
      <c r="H1114">
        <v>2366454.44</v>
      </c>
      <c r="I1114" t="s">
        <v>1292</v>
      </c>
      <c r="J1114">
        <v>8.0622975865264994</v>
      </c>
    </row>
    <row r="1115" spans="1:10" x14ac:dyDescent="0.25">
      <c r="A1115" t="s">
        <v>130</v>
      </c>
      <c r="B1115" t="s">
        <v>36</v>
      </c>
      <c r="C1115" t="s">
        <v>350</v>
      </c>
      <c r="D1115" t="s">
        <v>306</v>
      </c>
      <c r="E1115" t="s">
        <v>694</v>
      </c>
      <c r="F1115">
        <v>250000</v>
      </c>
      <c r="G1115">
        <v>5.44801176</v>
      </c>
      <c r="H1115">
        <v>1362002.94</v>
      </c>
      <c r="I1115" t="s">
        <v>1292</v>
      </c>
      <c r="J1115">
        <v>0.5437335837956</v>
      </c>
    </row>
    <row r="1116" spans="1:10" x14ac:dyDescent="0.25">
      <c r="A1116" t="s">
        <v>130</v>
      </c>
      <c r="B1116" t="s">
        <v>1243</v>
      </c>
      <c r="C1116" t="s">
        <v>101</v>
      </c>
      <c r="D1116" t="s">
        <v>1258</v>
      </c>
      <c r="E1116" t="s">
        <v>688</v>
      </c>
      <c r="F1116">
        <v>200000</v>
      </c>
      <c r="G1116">
        <v>4.9043333999999996</v>
      </c>
      <c r="H1116">
        <v>980866.68</v>
      </c>
      <c r="I1116" t="s">
        <v>1292</v>
      </c>
      <c r="J1116">
        <v>3.3417246211037002</v>
      </c>
    </row>
    <row r="1117" spans="1:10" x14ac:dyDescent="0.25">
      <c r="A1117" t="s">
        <v>130</v>
      </c>
      <c r="B1117" t="s">
        <v>1243</v>
      </c>
      <c r="C1117" t="s">
        <v>350</v>
      </c>
      <c r="D1117" t="s">
        <v>985</v>
      </c>
      <c r="E1117" t="s">
        <v>688</v>
      </c>
      <c r="F1117">
        <v>400000</v>
      </c>
      <c r="G1117">
        <v>4.8800190250000002</v>
      </c>
      <c r="H1117">
        <v>1952007.61</v>
      </c>
      <c r="I1117" t="s">
        <v>1292</v>
      </c>
      <c r="J1117">
        <v>0.77927298261307998</v>
      </c>
    </row>
    <row r="1118" spans="1:10" x14ac:dyDescent="0.25">
      <c r="A1118" t="s">
        <v>130</v>
      </c>
      <c r="B1118" t="s">
        <v>231</v>
      </c>
      <c r="C1118" t="s">
        <v>101</v>
      </c>
      <c r="D1118" t="s">
        <v>1259</v>
      </c>
      <c r="E1118" t="s">
        <v>694</v>
      </c>
      <c r="F1118">
        <v>400000</v>
      </c>
      <c r="G1118">
        <v>5.5371988999999999</v>
      </c>
      <c r="H1118">
        <v>2214879.56</v>
      </c>
      <c r="I1118" t="s">
        <v>1292</v>
      </c>
      <c r="J1118">
        <v>7.5458955935086003</v>
      </c>
    </row>
    <row r="1119" spans="1:10" x14ac:dyDescent="0.25">
      <c r="A1119" t="s">
        <v>130</v>
      </c>
      <c r="B1119" t="s">
        <v>1260</v>
      </c>
      <c r="C1119" t="s">
        <v>101</v>
      </c>
      <c r="D1119" t="s">
        <v>1261</v>
      </c>
      <c r="E1119" t="s">
        <v>694</v>
      </c>
      <c r="F1119">
        <v>200000</v>
      </c>
      <c r="G1119">
        <v>4.6563894000000001</v>
      </c>
      <c r="H1119">
        <v>931277.88</v>
      </c>
      <c r="I1119" t="s">
        <v>1292</v>
      </c>
      <c r="J1119">
        <v>3.1727800364115999</v>
      </c>
    </row>
    <row r="1120" spans="1:10" x14ac:dyDescent="0.25">
      <c r="A1120" t="s">
        <v>130</v>
      </c>
      <c r="B1120" t="s">
        <v>156</v>
      </c>
      <c r="C1120" t="s">
        <v>101</v>
      </c>
      <c r="D1120" t="s">
        <v>285</v>
      </c>
      <c r="E1120" t="s">
        <v>694</v>
      </c>
      <c r="F1120">
        <v>250000</v>
      </c>
      <c r="G1120">
        <v>5.8781887199999998</v>
      </c>
      <c r="H1120">
        <v>1469547.18</v>
      </c>
      <c r="I1120" t="s">
        <v>1292</v>
      </c>
      <c r="J1120">
        <v>5.0066151633161002</v>
      </c>
    </row>
    <row r="1121" spans="1:10" x14ac:dyDescent="0.25">
      <c r="A1121" t="s">
        <v>130</v>
      </c>
      <c r="B1121" t="s">
        <v>156</v>
      </c>
      <c r="C1121" t="s">
        <v>350</v>
      </c>
      <c r="D1121" t="s">
        <v>285</v>
      </c>
      <c r="E1121" t="s">
        <v>694</v>
      </c>
      <c r="F1121">
        <v>500000</v>
      </c>
      <c r="G1121">
        <v>5.8821020800000001</v>
      </c>
      <c r="H1121">
        <v>2941051.04</v>
      </c>
      <c r="I1121" t="s">
        <v>1292</v>
      </c>
      <c r="J1121">
        <v>1.1741151029417001</v>
      </c>
    </row>
    <row r="1122" spans="1:10" x14ac:dyDescent="0.25">
      <c r="A1122" t="s">
        <v>130</v>
      </c>
      <c r="B1122" t="s">
        <v>1262</v>
      </c>
      <c r="C1122" t="s">
        <v>101</v>
      </c>
      <c r="D1122" t="s">
        <v>1263</v>
      </c>
      <c r="E1122" t="s">
        <v>694</v>
      </c>
      <c r="F1122">
        <v>250000</v>
      </c>
      <c r="G1122">
        <v>5.6462484399999999</v>
      </c>
      <c r="H1122">
        <v>1411562.11</v>
      </c>
      <c r="I1122" t="s">
        <v>1292</v>
      </c>
      <c r="J1122">
        <v>4.8090652413681001</v>
      </c>
    </row>
    <row r="1123" spans="1:10" x14ac:dyDescent="0.25">
      <c r="A1123" t="s">
        <v>130</v>
      </c>
      <c r="B1123" t="s">
        <v>1264</v>
      </c>
      <c r="C1123" t="s">
        <v>101</v>
      </c>
      <c r="D1123" t="s">
        <v>1265</v>
      </c>
      <c r="E1123" t="s">
        <v>694</v>
      </c>
      <c r="F1123">
        <v>250000</v>
      </c>
      <c r="G1123">
        <v>6.11426772</v>
      </c>
      <c r="H1123">
        <v>1528566.93</v>
      </c>
      <c r="I1123" t="s">
        <v>1292</v>
      </c>
      <c r="J1123">
        <v>5.2076901470298997</v>
      </c>
    </row>
    <row r="1124" spans="1:10" x14ac:dyDescent="0.25">
      <c r="A1124" t="s">
        <v>131</v>
      </c>
      <c r="B1124" t="s">
        <v>140</v>
      </c>
      <c r="C1124" t="s">
        <v>245</v>
      </c>
      <c r="D1124">
        <v>760199</v>
      </c>
      <c r="E1124" t="s">
        <v>688</v>
      </c>
      <c r="F1124">
        <v>-190</v>
      </c>
      <c r="G1124">
        <v>3265.3318421053</v>
      </c>
      <c r="H1124">
        <v>-620413.05000000005</v>
      </c>
      <c r="I1124" t="s">
        <v>1292</v>
      </c>
      <c r="J1124">
        <v>-5.0577214091710001</v>
      </c>
    </row>
    <row r="1125" spans="1:10" x14ac:dyDescent="0.25">
      <c r="A1125" t="s">
        <v>131</v>
      </c>
      <c r="B1125" t="s">
        <v>140</v>
      </c>
      <c r="C1125" t="s">
        <v>901</v>
      </c>
      <c r="D1125">
        <v>760199</v>
      </c>
      <c r="E1125" t="s">
        <v>688</v>
      </c>
      <c r="F1125">
        <v>50</v>
      </c>
      <c r="G1125">
        <v>4040.9893999999999</v>
      </c>
      <c r="H1125">
        <v>202049.47</v>
      </c>
      <c r="I1125" t="s">
        <v>1292</v>
      </c>
      <c r="J1125">
        <v>1.9226907405903999</v>
      </c>
    </row>
    <row r="1126" spans="1:10" x14ac:dyDescent="0.25">
      <c r="A1126" t="s">
        <v>131</v>
      </c>
      <c r="B1126" t="s">
        <v>140</v>
      </c>
      <c r="C1126" t="s">
        <v>106</v>
      </c>
      <c r="D1126">
        <v>760199</v>
      </c>
      <c r="E1126" t="s">
        <v>688</v>
      </c>
      <c r="F1126">
        <v>20</v>
      </c>
      <c r="G1126">
        <v>3900.2539999999999</v>
      </c>
      <c r="H1126">
        <v>78005.08</v>
      </c>
      <c r="I1126" t="s">
        <v>1292</v>
      </c>
      <c r="J1126">
        <v>14.015268784659</v>
      </c>
    </row>
    <row r="1127" spans="1:10" x14ac:dyDescent="0.25">
      <c r="A1127" t="s">
        <v>131</v>
      </c>
      <c r="B1127" t="s">
        <v>140</v>
      </c>
      <c r="C1127" t="s">
        <v>920</v>
      </c>
      <c r="D1127">
        <v>760199</v>
      </c>
      <c r="E1127" t="s">
        <v>688</v>
      </c>
      <c r="F1127">
        <v>2768</v>
      </c>
      <c r="G1127">
        <v>4164.0747904624004</v>
      </c>
      <c r="H1127">
        <v>11526159.02</v>
      </c>
      <c r="I1127" t="s">
        <v>1292</v>
      </c>
      <c r="J1127">
        <v>9.3874590727376006</v>
      </c>
    </row>
    <row r="1128" spans="1:10" x14ac:dyDescent="0.25">
      <c r="A1128" t="s">
        <v>131</v>
      </c>
      <c r="B1128" t="s">
        <v>140</v>
      </c>
      <c r="C1128" t="s">
        <v>900</v>
      </c>
      <c r="D1128">
        <v>100000</v>
      </c>
      <c r="E1128" t="s">
        <v>688</v>
      </c>
      <c r="F1128">
        <v>20574</v>
      </c>
      <c r="G1128">
        <v>521.23826577233001</v>
      </c>
      <c r="H1128">
        <v>10723956.08</v>
      </c>
      <c r="I1128" t="s">
        <v>1292</v>
      </c>
      <c r="J1128">
        <v>8.9368930578319006</v>
      </c>
    </row>
    <row r="1129" spans="1:10" x14ac:dyDescent="0.25">
      <c r="A1129" t="s">
        <v>131</v>
      </c>
      <c r="B1129" t="s">
        <v>140</v>
      </c>
      <c r="C1129" t="s">
        <v>1001</v>
      </c>
      <c r="D1129">
        <v>760199</v>
      </c>
      <c r="E1129" t="s">
        <v>688</v>
      </c>
      <c r="F1129">
        <v>12</v>
      </c>
      <c r="G1129">
        <v>3951.7091666667002</v>
      </c>
      <c r="H1129">
        <v>47420.51</v>
      </c>
      <c r="I1129" t="s">
        <v>1292</v>
      </c>
      <c r="J1129">
        <v>2.7372024807769</v>
      </c>
    </row>
    <row r="1130" spans="1:10" x14ac:dyDescent="0.25">
      <c r="A1130" t="s">
        <v>131</v>
      </c>
      <c r="B1130" t="s">
        <v>140</v>
      </c>
      <c r="C1130" t="s">
        <v>998</v>
      </c>
      <c r="D1130">
        <v>760199</v>
      </c>
      <c r="E1130" t="s">
        <v>688</v>
      </c>
      <c r="F1130">
        <v>926</v>
      </c>
      <c r="G1130">
        <v>4018.0922030237998</v>
      </c>
      <c r="H1130">
        <v>3720753.38</v>
      </c>
      <c r="I1130" t="s">
        <v>1292</v>
      </c>
      <c r="J1130">
        <v>7.8057241958162997</v>
      </c>
    </row>
    <row r="1131" spans="1:10" x14ac:dyDescent="0.25">
      <c r="A1131" t="s">
        <v>131</v>
      </c>
      <c r="B1131" t="s">
        <v>140</v>
      </c>
      <c r="C1131" t="s">
        <v>104</v>
      </c>
      <c r="D1131">
        <v>760199</v>
      </c>
      <c r="E1131" t="s">
        <v>688</v>
      </c>
      <c r="F1131">
        <v>679</v>
      </c>
      <c r="G1131">
        <v>4254.5963033873004</v>
      </c>
      <c r="H1131">
        <v>2888870.89</v>
      </c>
      <c r="I1131" t="s">
        <v>1292</v>
      </c>
      <c r="J1131">
        <v>7.3918035739062002</v>
      </c>
    </row>
    <row r="1132" spans="1:10" x14ac:dyDescent="0.25">
      <c r="A1132" t="s">
        <v>131</v>
      </c>
      <c r="B1132" t="s">
        <v>140</v>
      </c>
      <c r="C1132" t="s">
        <v>108</v>
      </c>
      <c r="D1132">
        <v>760199</v>
      </c>
      <c r="E1132" t="s">
        <v>688</v>
      </c>
      <c r="F1132">
        <v>15382</v>
      </c>
      <c r="G1132">
        <v>4019.9166057729999</v>
      </c>
      <c r="H1132">
        <v>61834357.229999997</v>
      </c>
      <c r="I1132" t="s">
        <v>1292</v>
      </c>
      <c r="J1132">
        <v>22.336580328164001</v>
      </c>
    </row>
    <row r="1133" spans="1:10" x14ac:dyDescent="0.25">
      <c r="A1133" t="s">
        <v>131</v>
      </c>
      <c r="B1133" t="s">
        <v>140</v>
      </c>
      <c r="C1133" t="s">
        <v>350</v>
      </c>
      <c r="D1133">
        <v>100000</v>
      </c>
      <c r="E1133" t="s">
        <v>688</v>
      </c>
      <c r="F1133">
        <v>23146</v>
      </c>
      <c r="G1133">
        <v>521.25959517843</v>
      </c>
      <c r="H1133">
        <v>12065074.59</v>
      </c>
      <c r="I1133" t="s">
        <v>1292</v>
      </c>
      <c r="J1133">
        <v>4.8165727495287003</v>
      </c>
    </row>
    <row r="1134" spans="1:10" x14ac:dyDescent="0.25">
      <c r="A1134" t="s">
        <v>131</v>
      </c>
      <c r="B1134" t="s">
        <v>140</v>
      </c>
      <c r="C1134" t="s">
        <v>1064</v>
      </c>
      <c r="D1134">
        <v>760199</v>
      </c>
      <c r="E1134" t="s">
        <v>688</v>
      </c>
      <c r="F1134">
        <v>3441</v>
      </c>
      <c r="G1134">
        <v>4392.8697907585001</v>
      </c>
      <c r="H1134">
        <v>15115864.949999999</v>
      </c>
      <c r="I1134" t="s">
        <v>1292</v>
      </c>
      <c r="J1134">
        <v>35.902892031200999</v>
      </c>
    </row>
    <row r="1135" spans="1:10" x14ac:dyDescent="0.25">
      <c r="A1135" t="s">
        <v>131</v>
      </c>
      <c r="B1135" t="s">
        <v>140</v>
      </c>
      <c r="C1135" t="s">
        <v>1595</v>
      </c>
      <c r="D1135">
        <v>950199</v>
      </c>
      <c r="E1135" t="s">
        <v>688</v>
      </c>
      <c r="F1135">
        <v>32</v>
      </c>
      <c r="G1135">
        <v>765.49625000000003</v>
      </c>
      <c r="H1135">
        <v>24495.88</v>
      </c>
      <c r="I1135" t="s">
        <v>1292</v>
      </c>
      <c r="J1135">
        <v>5.0972362506498001</v>
      </c>
    </row>
    <row r="1136" spans="1:10" x14ac:dyDescent="0.25">
      <c r="A1136" t="s">
        <v>131</v>
      </c>
      <c r="B1136" t="s">
        <v>140</v>
      </c>
      <c r="C1136" t="s">
        <v>749</v>
      </c>
      <c r="D1136">
        <v>760199</v>
      </c>
      <c r="E1136" t="s">
        <v>688</v>
      </c>
      <c r="F1136">
        <v>15</v>
      </c>
      <c r="G1136">
        <v>4128.8379999999997</v>
      </c>
      <c r="H1136">
        <v>61932.57</v>
      </c>
      <c r="I1136" t="s">
        <v>1292</v>
      </c>
      <c r="J1136">
        <v>1.9657184548177999</v>
      </c>
    </row>
    <row r="1137" spans="1:10" x14ac:dyDescent="0.25">
      <c r="A1137" t="s">
        <v>131</v>
      </c>
      <c r="B1137" t="s">
        <v>140</v>
      </c>
      <c r="C1137" t="s">
        <v>1294</v>
      </c>
      <c r="D1137">
        <v>760199</v>
      </c>
      <c r="E1137" t="s">
        <v>688</v>
      </c>
      <c r="F1137">
        <v>1943</v>
      </c>
      <c r="G1137">
        <v>4254.0298713330003</v>
      </c>
      <c r="H1137">
        <v>8265580.04</v>
      </c>
      <c r="I1137" t="s">
        <v>1292</v>
      </c>
      <c r="J1137">
        <v>11.292653048966001</v>
      </c>
    </row>
    <row r="1138" spans="1:10" x14ac:dyDescent="0.25">
      <c r="A1138" t="s">
        <v>131</v>
      </c>
      <c r="B1138" t="s">
        <v>140</v>
      </c>
      <c r="C1138" t="s">
        <v>293</v>
      </c>
      <c r="D1138">
        <v>760199</v>
      </c>
      <c r="E1138" t="s">
        <v>688</v>
      </c>
      <c r="F1138">
        <v>7</v>
      </c>
      <c r="G1138">
        <v>4150.3614285714002</v>
      </c>
      <c r="H1138">
        <v>29052.53</v>
      </c>
      <c r="I1138" t="s">
        <v>1292</v>
      </c>
      <c r="J1138">
        <v>1.308496603583E-2</v>
      </c>
    </row>
    <row r="1139" spans="1:10" x14ac:dyDescent="0.25">
      <c r="A1139" t="s">
        <v>131</v>
      </c>
      <c r="B1139" t="s">
        <v>140</v>
      </c>
      <c r="C1139" t="s">
        <v>999</v>
      </c>
      <c r="D1139">
        <v>210100</v>
      </c>
      <c r="E1139" t="s">
        <v>688</v>
      </c>
      <c r="F1139">
        <v>15</v>
      </c>
      <c r="G1139">
        <v>15657.383333333</v>
      </c>
      <c r="H1139">
        <v>234860.75</v>
      </c>
      <c r="I1139" t="s">
        <v>1292</v>
      </c>
      <c r="J1139">
        <v>0.73927149821084004</v>
      </c>
    </row>
    <row r="1140" spans="1:10" x14ac:dyDescent="0.25">
      <c r="A1140" t="s">
        <v>131</v>
      </c>
      <c r="B1140" t="s">
        <v>190</v>
      </c>
      <c r="C1140" t="s">
        <v>245</v>
      </c>
      <c r="D1140">
        <v>210100</v>
      </c>
      <c r="E1140" t="s">
        <v>688</v>
      </c>
      <c r="F1140">
        <v>34</v>
      </c>
      <c r="G1140">
        <v>16144.767647059</v>
      </c>
      <c r="H1140">
        <v>548922.1</v>
      </c>
      <c r="I1140" t="s">
        <v>1292</v>
      </c>
      <c r="J1140">
        <v>4.4749140224195996</v>
      </c>
    </row>
    <row r="1141" spans="1:10" x14ac:dyDescent="0.25">
      <c r="A1141" t="s">
        <v>131</v>
      </c>
      <c r="B1141" t="s">
        <v>190</v>
      </c>
      <c r="C1141" t="s">
        <v>885</v>
      </c>
      <c r="D1141">
        <v>210100</v>
      </c>
      <c r="E1141" t="s">
        <v>688</v>
      </c>
      <c r="F1141">
        <v>19</v>
      </c>
      <c r="G1141">
        <v>16077.435263158</v>
      </c>
      <c r="H1141">
        <v>305471.27</v>
      </c>
      <c r="I1141" t="s">
        <v>1292</v>
      </c>
      <c r="J1141">
        <v>0.30986171926092998</v>
      </c>
    </row>
    <row r="1142" spans="1:10" x14ac:dyDescent="0.25">
      <c r="A1142" t="s">
        <v>131</v>
      </c>
      <c r="B1142" t="s">
        <v>190</v>
      </c>
      <c r="C1142" t="s">
        <v>100</v>
      </c>
      <c r="D1142">
        <v>210100</v>
      </c>
      <c r="E1142" t="s">
        <v>688</v>
      </c>
      <c r="F1142">
        <v>13374</v>
      </c>
      <c r="G1142">
        <v>16367.323514281001</v>
      </c>
      <c r="H1142">
        <v>218896584.68000001</v>
      </c>
      <c r="I1142" t="s">
        <v>1292</v>
      </c>
      <c r="J1142">
        <v>43.542093945967999</v>
      </c>
    </row>
    <row r="1143" spans="1:10" x14ac:dyDescent="0.25">
      <c r="A1143" t="s">
        <v>131</v>
      </c>
      <c r="B1143" t="s">
        <v>361</v>
      </c>
      <c r="C1143" t="s">
        <v>998</v>
      </c>
      <c r="D1143" t="s">
        <v>1517</v>
      </c>
      <c r="E1143" t="s">
        <v>688</v>
      </c>
      <c r="F1143">
        <v>-4</v>
      </c>
      <c r="G1143">
        <v>92457.6875</v>
      </c>
      <c r="H1143">
        <v>-369830.75</v>
      </c>
      <c r="I1143" t="s">
        <v>1292</v>
      </c>
      <c r="J1143">
        <v>-0.77586352515304002</v>
      </c>
    </row>
    <row r="1144" spans="1:10" x14ac:dyDescent="0.25">
      <c r="A1144" t="s">
        <v>475</v>
      </c>
      <c r="B1144" t="s">
        <v>200</v>
      </c>
      <c r="C1144" t="s">
        <v>100</v>
      </c>
      <c r="D1144" t="s">
        <v>1212</v>
      </c>
      <c r="E1144" t="s">
        <v>688</v>
      </c>
      <c r="F1144">
        <v>1336</v>
      </c>
      <c r="G1144">
        <v>1032.6090943114</v>
      </c>
      <c r="H1144">
        <v>1379565.75</v>
      </c>
      <c r="I1144" t="s">
        <v>1292</v>
      </c>
      <c r="J1144">
        <v>0.27441808458983002</v>
      </c>
    </row>
    <row r="1145" spans="1:10" x14ac:dyDescent="0.25">
      <c r="A1145" t="s">
        <v>475</v>
      </c>
      <c r="B1145" t="s">
        <v>200</v>
      </c>
      <c r="C1145" t="s">
        <v>108</v>
      </c>
      <c r="D1145" t="s">
        <v>1213</v>
      </c>
      <c r="E1145" t="s">
        <v>688</v>
      </c>
      <c r="F1145">
        <v>2955</v>
      </c>
      <c r="G1145">
        <v>1032.6090964467001</v>
      </c>
      <c r="H1145">
        <v>3051359.88</v>
      </c>
      <c r="I1145" t="s">
        <v>1292</v>
      </c>
      <c r="J1145">
        <v>1.1022504012815999</v>
      </c>
    </row>
    <row r="1146" spans="1:10" x14ac:dyDescent="0.25">
      <c r="A1146" t="s">
        <v>475</v>
      </c>
      <c r="B1146" t="s">
        <v>200</v>
      </c>
      <c r="C1146" t="s">
        <v>1064</v>
      </c>
      <c r="D1146" t="s">
        <v>1214</v>
      </c>
      <c r="E1146" t="s">
        <v>689</v>
      </c>
      <c r="F1146">
        <v>253</v>
      </c>
      <c r="G1146">
        <v>1032.6090909090999</v>
      </c>
      <c r="H1146">
        <v>261250.1</v>
      </c>
      <c r="I1146" t="s">
        <v>1292</v>
      </c>
      <c r="J1146">
        <v>0.62051587285717003</v>
      </c>
    </row>
    <row r="1147" spans="1:10" x14ac:dyDescent="0.25">
      <c r="A1147" t="s">
        <v>475</v>
      </c>
      <c r="B1147" t="s">
        <v>726</v>
      </c>
      <c r="C1147" t="s">
        <v>100</v>
      </c>
      <c r="D1147" t="s">
        <v>727</v>
      </c>
      <c r="E1147" t="s">
        <v>689</v>
      </c>
      <c r="F1147">
        <v>1571</v>
      </c>
      <c r="G1147">
        <v>1234.2521514959001</v>
      </c>
      <c r="H1147">
        <v>1939010.13</v>
      </c>
      <c r="I1147" t="s">
        <v>1292</v>
      </c>
      <c r="J1147">
        <v>0.38570067854675999</v>
      </c>
    </row>
    <row r="1148" spans="1:10" x14ac:dyDescent="0.25">
      <c r="A1148" t="s">
        <v>475</v>
      </c>
      <c r="B1148" t="s">
        <v>726</v>
      </c>
      <c r="C1148" t="s">
        <v>350</v>
      </c>
      <c r="D1148" t="s">
        <v>727</v>
      </c>
      <c r="E1148" t="s">
        <v>689</v>
      </c>
      <c r="F1148">
        <v>568</v>
      </c>
      <c r="G1148">
        <v>1234.2521478873</v>
      </c>
      <c r="H1148">
        <v>701055.22</v>
      </c>
      <c r="I1148" t="s">
        <v>1292</v>
      </c>
      <c r="J1148">
        <v>0.27987257296904999</v>
      </c>
    </row>
    <row r="1149" spans="1:10" x14ac:dyDescent="0.25">
      <c r="A1149" t="s">
        <v>475</v>
      </c>
      <c r="B1149" t="s">
        <v>726</v>
      </c>
      <c r="C1149" t="s">
        <v>1064</v>
      </c>
      <c r="D1149" t="s">
        <v>727</v>
      </c>
      <c r="E1149" t="s">
        <v>689</v>
      </c>
      <c r="F1149">
        <v>579</v>
      </c>
      <c r="G1149">
        <v>1234.2521416234999</v>
      </c>
      <c r="H1149">
        <v>714631.99</v>
      </c>
      <c r="I1149" t="s">
        <v>1292</v>
      </c>
      <c r="J1149">
        <v>1.6973792279754001</v>
      </c>
    </row>
    <row r="1150" spans="1:10" x14ac:dyDescent="0.25">
      <c r="A1150" t="s">
        <v>475</v>
      </c>
      <c r="B1150" t="s">
        <v>334</v>
      </c>
      <c r="C1150" t="s">
        <v>885</v>
      </c>
      <c r="D1150" t="s">
        <v>957</v>
      </c>
      <c r="E1150" t="s">
        <v>688</v>
      </c>
      <c r="F1150">
        <v>15000</v>
      </c>
      <c r="G1150">
        <v>1112.30348</v>
      </c>
      <c r="H1150">
        <v>16684552.199999999</v>
      </c>
      <c r="I1150" t="s">
        <v>1292</v>
      </c>
      <c r="J1150">
        <v>16.924354391137001</v>
      </c>
    </row>
    <row r="1151" spans="1:10" x14ac:dyDescent="0.25">
      <c r="A1151" t="s">
        <v>475</v>
      </c>
      <c r="B1151" t="s">
        <v>334</v>
      </c>
      <c r="C1151" t="s">
        <v>885</v>
      </c>
      <c r="D1151" t="s">
        <v>1000</v>
      </c>
      <c r="E1151" t="s">
        <v>688</v>
      </c>
      <c r="F1151">
        <v>5000</v>
      </c>
      <c r="G1151">
        <v>1067.4197200000001</v>
      </c>
      <c r="H1151">
        <v>5337098.5999999996</v>
      </c>
      <c r="I1151" t="s">
        <v>1292</v>
      </c>
      <c r="J1151">
        <v>5.4138071579074003</v>
      </c>
    </row>
    <row r="1152" spans="1:10" x14ac:dyDescent="0.25">
      <c r="A1152" t="s">
        <v>475</v>
      </c>
      <c r="B1152" t="s">
        <v>956</v>
      </c>
      <c r="C1152" t="s">
        <v>100</v>
      </c>
      <c r="D1152" t="s">
        <v>1007</v>
      </c>
      <c r="E1152" t="s">
        <v>688</v>
      </c>
      <c r="F1152">
        <v>2100</v>
      </c>
      <c r="G1152">
        <v>1078.5989</v>
      </c>
      <c r="H1152">
        <v>2265057.69</v>
      </c>
      <c r="I1152" t="s">
        <v>1292</v>
      </c>
      <c r="J1152">
        <v>0.45055684571414001</v>
      </c>
    </row>
    <row r="1153" spans="1:10" x14ac:dyDescent="0.25">
      <c r="A1153" t="s">
        <v>475</v>
      </c>
      <c r="B1153" t="s">
        <v>956</v>
      </c>
      <c r="C1153" t="s">
        <v>108</v>
      </c>
      <c r="D1153" t="s">
        <v>1008</v>
      </c>
      <c r="E1153" t="s">
        <v>689</v>
      </c>
      <c r="F1153">
        <v>160</v>
      </c>
      <c r="G1153">
        <v>1078.5989008264</v>
      </c>
      <c r="H1153">
        <v>172575.82413222999</v>
      </c>
      <c r="I1153" t="s">
        <v>1292</v>
      </c>
      <c r="J1153">
        <v>6.2339998847088997E-2</v>
      </c>
    </row>
    <row r="1154" spans="1:10" x14ac:dyDescent="0.25">
      <c r="A1154" t="s">
        <v>475</v>
      </c>
      <c r="B1154" t="s">
        <v>956</v>
      </c>
      <c r="C1154" t="s">
        <v>108</v>
      </c>
      <c r="D1154" t="s">
        <v>1008</v>
      </c>
      <c r="E1154" t="s">
        <v>688</v>
      </c>
      <c r="F1154">
        <v>1050</v>
      </c>
      <c r="G1154">
        <v>1078.5989008264</v>
      </c>
      <c r="H1154">
        <v>1132528.8458678001</v>
      </c>
      <c r="I1154" t="s">
        <v>1292</v>
      </c>
      <c r="J1154">
        <v>0.40910624243402</v>
      </c>
    </row>
    <row r="1155" spans="1:10" x14ac:dyDescent="0.25">
      <c r="A1155" t="s">
        <v>475</v>
      </c>
      <c r="B1155" t="s">
        <v>956</v>
      </c>
      <c r="C1155" t="s">
        <v>108</v>
      </c>
      <c r="D1155" t="s">
        <v>1148</v>
      </c>
      <c r="E1155" t="s">
        <v>689</v>
      </c>
      <c r="F1155">
        <v>160</v>
      </c>
      <c r="G1155">
        <v>1078.5988749999999</v>
      </c>
      <c r="H1155">
        <v>172575.82</v>
      </c>
      <c r="I1155" t="s">
        <v>1292</v>
      </c>
      <c r="J1155">
        <v>6.2339997354392003E-2</v>
      </c>
    </row>
    <row r="1156" spans="1:10" x14ac:dyDescent="0.25">
      <c r="A1156" t="s">
        <v>475</v>
      </c>
      <c r="B1156" t="s">
        <v>956</v>
      </c>
      <c r="C1156" t="s">
        <v>1064</v>
      </c>
      <c r="D1156" t="s">
        <v>1199</v>
      </c>
      <c r="E1156" t="s">
        <v>689</v>
      </c>
      <c r="F1156">
        <v>360</v>
      </c>
      <c r="G1156">
        <v>1078.5988888889001</v>
      </c>
      <c r="H1156">
        <v>388295.6</v>
      </c>
      <c r="I1156" t="s">
        <v>1292</v>
      </c>
      <c r="J1156">
        <v>0.92227173563033005</v>
      </c>
    </row>
    <row r="1157" spans="1:10" x14ac:dyDescent="0.25">
      <c r="A1157" t="s">
        <v>475</v>
      </c>
      <c r="B1157" t="s">
        <v>1038</v>
      </c>
      <c r="C1157" t="s">
        <v>453</v>
      </c>
      <c r="D1157" t="s">
        <v>1200</v>
      </c>
      <c r="E1157" t="s">
        <v>688</v>
      </c>
      <c r="F1157">
        <v>20</v>
      </c>
      <c r="G1157">
        <v>1069.7384999999999</v>
      </c>
      <c r="H1157">
        <v>21394.77</v>
      </c>
      <c r="I1157" t="s">
        <v>1292</v>
      </c>
      <c r="J1157">
        <v>0.50567308788419996</v>
      </c>
    </row>
    <row r="1158" spans="1:10" x14ac:dyDescent="0.25">
      <c r="A1158" t="s">
        <v>475</v>
      </c>
      <c r="B1158" t="s">
        <v>1038</v>
      </c>
      <c r="C1158" t="s">
        <v>100</v>
      </c>
      <c r="D1158" t="s">
        <v>1072</v>
      </c>
      <c r="E1158" t="s">
        <v>688</v>
      </c>
      <c r="F1158">
        <v>4867</v>
      </c>
      <c r="G1158">
        <v>1047.7468009040001</v>
      </c>
      <c r="H1158">
        <v>5099383.68</v>
      </c>
      <c r="I1158" t="s">
        <v>1292</v>
      </c>
      <c r="J1158">
        <v>1.0143504229894</v>
      </c>
    </row>
    <row r="1159" spans="1:10" x14ac:dyDescent="0.25">
      <c r="A1159" t="s">
        <v>475</v>
      </c>
      <c r="B1159" t="s">
        <v>1038</v>
      </c>
      <c r="C1159" t="s">
        <v>100</v>
      </c>
      <c r="D1159" t="s">
        <v>1039</v>
      </c>
      <c r="E1159" t="s">
        <v>688</v>
      </c>
      <c r="F1159">
        <v>4241</v>
      </c>
      <c r="G1159">
        <v>1070.3951002122001</v>
      </c>
      <c r="H1159">
        <v>4539545.62</v>
      </c>
      <c r="I1159" t="s">
        <v>1292</v>
      </c>
      <c r="J1159">
        <v>0.90298951967206997</v>
      </c>
    </row>
    <row r="1160" spans="1:10" x14ac:dyDescent="0.25">
      <c r="A1160" t="s">
        <v>475</v>
      </c>
      <c r="B1160" t="s">
        <v>1038</v>
      </c>
      <c r="C1160" t="s">
        <v>108</v>
      </c>
      <c r="D1160" t="s">
        <v>1073</v>
      </c>
      <c r="E1160" t="s">
        <v>688</v>
      </c>
      <c r="F1160">
        <v>2957</v>
      </c>
      <c r="G1160">
        <v>1047.7468008116</v>
      </c>
      <c r="H1160">
        <v>3098187.29</v>
      </c>
      <c r="I1160" t="s">
        <v>1292</v>
      </c>
      <c r="J1160">
        <v>1.1191659843309001</v>
      </c>
    </row>
    <row r="1161" spans="1:10" x14ac:dyDescent="0.25">
      <c r="A1161" t="s">
        <v>475</v>
      </c>
      <c r="B1161" t="s">
        <v>1038</v>
      </c>
      <c r="C1161" t="s">
        <v>108</v>
      </c>
      <c r="D1161" t="s">
        <v>1040</v>
      </c>
      <c r="E1161" t="s">
        <v>689</v>
      </c>
      <c r="F1161">
        <v>128</v>
      </c>
      <c r="G1161">
        <v>1070.3951</v>
      </c>
      <c r="H1161">
        <v>137010.57279999999</v>
      </c>
      <c r="I1161" t="s">
        <v>1292</v>
      </c>
      <c r="J1161">
        <v>4.9492673689023998E-2</v>
      </c>
    </row>
    <row r="1162" spans="1:10" x14ac:dyDescent="0.25">
      <c r="A1162" t="s">
        <v>475</v>
      </c>
      <c r="B1162" t="s">
        <v>1038</v>
      </c>
      <c r="C1162" t="s">
        <v>108</v>
      </c>
      <c r="D1162" t="s">
        <v>1040</v>
      </c>
      <c r="E1162" t="s">
        <v>688</v>
      </c>
      <c r="F1162">
        <v>2172</v>
      </c>
      <c r="G1162">
        <v>1070.3951</v>
      </c>
      <c r="H1162">
        <v>2324898.1571999998</v>
      </c>
      <c r="I1162" t="s">
        <v>1292</v>
      </c>
      <c r="J1162">
        <v>0.83982880666062998</v>
      </c>
    </row>
    <row r="1163" spans="1:10" x14ac:dyDescent="0.25">
      <c r="A1163" t="s">
        <v>475</v>
      </c>
      <c r="B1163" t="s">
        <v>1038</v>
      </c>
      <c r="C1163" t="s">
        <v>108</v>
      </c>
      <c r="D1163" t="s">
        <v>1149</v>
      </c>
      <c r="E1163" t="s">
        <v>689</v>
      </c>
      <c r="F1163">
        <v>128</v>
      </c>
      <c r="G1163">
        <v>1070.3950781250001</v>
      </c>
      <c r="H1163">
        <v>137010.57</v>
      </c>
      <c r="I1163" t="s">
        <v>1292</v>
      </c>
      <c r="J1163">
        <v>4.9492672677572999E-2</v>
      </c>
    </row>
    <row r="1164" spans="1:10" x14ac:dyDescent="0.25">
      <c r="A1164" t="s">
        <v>475</v>
      </c>
      <c r="B1164" t="s">
        <v>1038</v>
      </c>
      <c r="C1164" t="s">
        <v>1064</v>
      </c>
      <c r="D1164" t="s">
        <v>1157</v>
      </c>
      <c r="E1164" t="s">
        <v>688</v>
      </c>
      <c r="F1164">
        <v>369</v>
      </c>
      <c r="G1164">
        <v>1047.7468021679999</v>
      </c>
      <c r="H1164">
        <v>386618.57</v>
      </c>
      <c r="I1164" t="s">
        <v>1292</v>
      </c>
      <c r="J1164">
        <v>0.91828848841145005</v>
      </c>
    </row>
    <row r="1165" spans="1:10" x14ac:dyDescent="0.25">
      <c r="A1165" t="s">
        <v>475</v>
      </c>
      <c r="B1165" t="s">
        <v>1038</v>
      </c>
      <c r="C1165" t="s">
        <v>1064</v>
      </c>
      <c r="D1165" t="s">
        <v>1201</v>
      </c>
      <c r="E1165" t="s">
        <v>689</v>
      </c>
      <c r="F1165">
        <v>298</v>
      </c>
      <c r="G1165">
        <v>1070.3951006711</v>
      </c>
      <c r="H1165">
        <v>318977.74</v>
      </c>
      <c r="I1165" t="s">
        <v>1292</v>
      </c>
      <c r="J1165">
        <v>0.75762937797193997</v>
      </c>
    </row>
    <row r="1166" spans="1:10" x14ac:dyDescent="0.25">
      <c r="A1166" t="s">
        <v>475</v>
      </c>
      <c r="B1166" t="s">
        <v>761</v>
      </c>
      <c r="C1166" t="s">
        <v>885</v>
      </c>
      <c r="D1166" t="s">
        <v>955</v>
      </c>
      <c r="E1166" t="s">
        <v>688</v>
      </c>
      <c r="F1166">
        <v>15000</v>
      </c>
      <c r="G1166">
        <v>1113.2390600000001</v>
      </c>
      <c r="H1166">
        <v>16698585.9</v>
      </c>
      <c r="I1166" t="s">
        <v>1292</v>
      </c>
      <c r="J1166">
        <v>16.938589793403999</v>
      </c>
    </row>
    <row r="1167" spans="1:10" x14ac:dyDescent="0.25">
      <c r="A1167" t="s">
        <v>475</v>
      </c>
      <c r="B1167" t="s">
        <v>761</v>
      </c>
      <c r="C1167" t="s">
        <v>885</v>
      </c>
      <c r="D1167" t="s">
        <v>986</v>
      </c>
      <c r="E1167" t="s">
        <v>688</v>
      </c>
      <c r="F1167">
        <v>9000</v>
      </c>
      <c r="G1167">
        <v>1098.74846</v>
      </c>
      <c r="H1167">
        <v>9888736.1400000006</v>
      </c>
      <c r="I1167" t="s">
        <v>1292</v>
      </c>
      <c r="J1167">
        <v>10.030864053625001</v>
      </c>
    </row>
    <row r="1168" spans="1:10" x14ac:dyDescent="0.25">
      <c r="A1168" t="s">
        <v>475</v>
      </c>
      <c r="B1168" t="s">
        <v>989</v>
      </c>
      <c r="C1168" t="s">
        <v>100</v>
      </c>
      <c r="D1168" t="s">
        <v>1061</v>
      </c>
      <c r="E1168" t="s">
        <v>688</v>
      </c>
      <c r="F1168">
        <v>3076</v>
      </c>
      <c r="G1168">
        <v>1070.0078088426999</v>
      </c>
      <c r="H1168">
        <v>3291344.02</v>
      </c>
      <c r="I1168" t="s">
        <v>1292</v>
      </c>
      <c r="J1168">
        <v>0.65470190289559005</v>
      </c>
    </row>
    <row r="1169" spans="1:10" x14ac:dyDescent="0.25">
      <c r="A1169" t="s">
        <v>475</v>
      </c>
      <c r="B1169" t="s">
        <v>989</v>
      </c>
      <c r="C1169" t="s">
        <v>100</v>
      </c>
      <c r="D1169" t="s">
        <v>1043</v>
      </c>
      <c r="E1169" t="s">
        <v>688</v>
      </c>
      <c r="F1169">
        <v>1523</v>
      </c>
      <c r="G1169">
        <v>1096.0930663165</v>
      </c>
      <c r="H1169">
        <v>1669349.74</v>
      </c>
      <c r="I1169" t="s">
        <v>1292</v>
      </c>
      <c r="J1169">
        <v>0.33206083737677999</v>
      </c>
    </row>
    <row r="1170" spans="1:10" x14ac:dyDescent="0.25">
      <c r="A1170" t="s">
        <v>475</v>
      </c>
      <c r="B1170" t="s">
        <v>989</v>
      </c>
      <c r="C1170" t="s">
        <v>108</v>
      </c>
      <c r="D1170" t="s">
        <v>1834</v>
      </c>
      <c r="E1170" t="s">
        <v>689</v>
      </c>
      <c r="F1170">
        <v>157</v>
      </c>
      <c r="G1170">
        <v>1096.0930659630999</v>
      </c>
      <c r="H1170">
        <v>172086.61135620001</v>
      </c>
      <c r="I1170" t="s">
        <v>1292</v>
      </c>
      <c r="J1170">
        <v>6.2163279286007997E-2</v>
      </c>
    </row>
    <row r="1171" spans="1:10" x14ac:dyDescent="0.25">
      <c r="A1171" t="s">
        <v>475</v>
      </c>
      <c r="B1171" t="s">
        <v>989</v>
      </c>
      <c r="C1171" t="s">
        <v>108</v>
      </c>
      <c r="D1171" t="s">
        <v>1834</v>
      </c>
      <c r="E1171" t="s">
        <v>688</v>
      </c>
      <c r="F1171">
        <v>1738</v>
      </c>
      <c r="G1171">
        <v>1096.0930659630999</v>
      </c>
      <c r="H1171">
        <v>1905009.7486437999</v>
      </c>
      <c r="I1171" t="s">
        <v>1292</v>
      </c>
      <c r="J1171">
        <v>0.68815146114064996</v>
      </c>
    </row>
    <row r="1172" spans="1:10" x14ac:dyDescent="0.25">
      <c r="A1172" t="s">
        <v>475</v>
      </c>
      <c r="B1172" t="s">
        <v>989</v>
      </c>
      <c r="C1172" t="s">
        <v>108</v>
      </c>
      <c r="D1172" t="s">
        <v>1836</v>
      </c>
      <c r="E1172" t="s">
        <v>689</v>
      </c>
      <c r="F1172">
        <v>72</v>
      </c>
      <c r="G1172">
        <v>1070.0078067484999</v>
      </c>
      <c r="H1172">
        <v>77040.562085889993</v>
      </c>
      <c r="I1172" t="s">
        <v>1292</v>
      </c>
      <c r="J1172">
        <v>2.7829555940196E-2</v>
      </c>
    </row>
    <row r="1173" spans="1:10" x14ac:dyDescent="0.25">
      <c r="A1173" t="s">
        <v>475</v>
      </c>
      <c r="B1173" t="s">
        <v>989</v>
      </c>
      <c r="C1173" t="s">
        <v>108</v>
      </c>
      <c r="D1173" t="s">
        <v>1836</v>
      </c>
      <c r="E1173" t="s">
        <v>688</v>
      </c>
      <c r="F1173">
        <v>580</v>
      </c>
      <c r="G1173">
        <v>1070.0078067484999</v>
      </c>
      <c r="H1173">
        <v>620604.52791410999</v>
      </c>
      <c r="I1173" t="s">
        <v>1292</v>
      </c>
      <c r="J1173">
        <v>0.22418253396269</v>
      </c>
    </row>
    <row r="1174" spans="1:10" x14ac:dyDescent="0.25">
      <c r="A1174" t="s">
        <v>475</v>
      </c>
      <c r="B1174" t="s">
        <v>989</v>
      </c>
      <c r="C1174" t="s">
        <v>108</v>
      </c>
      <c r="D1174" t="s">
        <v>1838</v>
      </c>
      <c r="E1174" t="s">
        <v>689</v>
      </c>
      <c r="F1174">
        <v>157</v>
      </c>
      <c r="G1174">
        <v>1096.0930573247999</v>
      </c>
      <c r="H1174">
        <v>172086.61</v>
      </c>
      <c r="I1174" t="s">
        <v>1292</v>
      </c>
      <c r="J1174">
        <v>6.2163278796103998E-2</v>
      </c>
    </row>
    <row r="1175" spans="1:10" x14ac:dyDescent="0.25">
      <c r="A1175" t="s">
        <v>475</v>
      </c>
      <c r="B1175" t="s">
        <v>989</v>
      </c>
      <c r="C1175" t="s">
        <v>108</v>
      </c>
      <c r="D1175" t="s">
        <v>1839</v>
      </c>
      <c r="E1175" t="s">
        <v>689</v>
      </c>
      <c r="F1175">
        <v>72</v>
      </c>
      <c r="G1175">
        <v>1070.0077777777999</v>
      </c>
      <c r="H1175">
        <v>77040.56</v>
      </c>
      <c r="I1175" t="s">
        <v>1292</v>
      </c>
      <c r="J1175">
        <v>2.7829555186705001E-2</v>
      </c>
    </row>
    <row r="1176" spans="1:10" x14ac:dyDescent="0.25">
      <c r="A1176" t="s">
        <v>475</v>
      </c>
      <c r="B1176" t="s">
        <v>989</v>
      </c>
      <c r="C1176" t="s">
        <v>1064</v>
      </c>
      <c r="D1176" t="s">
        <v>1437</v>
      </c>
      <c r="E1176" t="s">
        <v>78</v>
      </c>
      <c r="F1176">
        <v>957</v>
      </c>
      <c r="G1176">
        <v>1096.0930706521999</v>
      </c>
      <c r="H1176">
        <v>403362.25</v>
      </c>
      <c r="I1176" t="s">
        <v>1292</v>
      </c>
      <c r="J1176">
        <v>0.95805773332290001</v>
      </c>
    </row>
    <row r="1177" spans="1:10" x14ac:dyDescent="0.25">
      <c r="A1177" t="s">
        <v>475</v>
      </c>
      <c r="B1177" t="s">
        <v>989</v>
      </c>
      <c r="C1177" t="s">
        <v>1064</v>
      </c>
      <c r="D1177" t="s">
        <v>1439</v>
      </c>
      <c r="E1177" t="s">
        <v>78</v>
      </c>
      <c r="F1177">
        <v>957</v>
      </c>
      <c r="G1177">
        <v>1096.0930769230999</v>
      </c>
      <c r="H1177">
        <v>242236.57</v>
      </c>
      <c r="I1177" t="s">
        <v>1292</v>
      </c>
      <c r="J1177">
        <v>0.57535532683614998</v>
      </c>
    </row>
    <row r="1178" spans="1:10" x14ac:dyDescent="0.25">
      <c r="A1178" t="s">
        <v>475</v>
      </c>
      <c r="B1178" t="s">
        <v>989</v>
      </c>
      <c r="C1178" t="s">
        <v>1064</v>
      </c>
      <c r="D1178" t="s">
        <v>1440</v>
      </c>
      <c r="E1178" t="s">
        <v>78</v>
      </c>
      <c r="F1178">
        <v>262</v>
      </c>
      <c r="G1178">
        <v>1070.0078235294</v>
      </c>
      <c r="H1178">
        <v>181901.33</v>
      </c>
      <c r="I1178" t="s">
        <v>1292</v>
      </c>
      <c r="J1178">
        <v>0.43204830374737002</v>
      </c>
    </row>
    <row r="1179" spans="1:10" x14ac:dyDescent="0.25">
      <c r="A1179" t="s">
        <v>475</v>
      </c>
      <c r="B1179" t="s">
        <v>989</v>
      </c>
      <c r="C1179" t="s">
        <v>1064</v>
      </c>
      <c r="D1179" t="s">
        <v>1442</v>
      </c>
      <c r="E1179" t="s">
        <v>78</v>
      </c>
      <c r="F1179">
        <v>262</v>
      </c>
      <c r="G1179">
        <v>1070.007826087</v>
      </c>
      <c r="H1179">
        <v>98440.72</v>
      </c>
      <c r="I1179" t="s">
        <v>1292</v>
      </c>
      <c r="J1179">
        <v>0.2338143767045</v>
      </c>
    </row>
    <row r="1180" spans="1:10" x14ac:dyDescent="0.25">
      <c r="A1180" t="s">
        <v>475</v>
      </c>
      <c r="B1180" t="s">
        <v>190</v>
      </c>
      <c r="C1180" t="s">
        <v>885</v>
      </c>
      <c r="D1180" t="s">
        <v>1489</v>
      </c>
      <c r="E1180" t="s">
        <v>688</v>
      </c>
      <c r="F1180">
        <v>391</v>
      </c>
      <c r="G1180">
        <v>1229.7420971867</v>
      </c>
      <c r="H1180">
        <v>480829.16</v>
      </c>
      <c r="I1180" t="s">
        <v>1292</v>
      </c>
      <c r="J1180">
        <v>0.48773997694901999</v>
      </c>
    </row>
    <row r="1181" spans="1:10" x14ac:dyDescent="0.25">
      <c r="A1181" t="s">
        <v>144</v>
      </c>
      <c r="B1181" t="s">
        <v>103</v>
      </c>
      <c r="C1181" t="s">
        <v>245</v>
      </c>
      <c r="D1181" t="s">
        <v>144</v>
      </c>
      <c r="E1181" t="s">
        <v>688</v>
      </c>
      <c r="F1181" t="s">
        <v>103</v>
      </c>
      <c r="G1181" t="s">
        <v>1292</v>
      </c>
      <c r="H1181" t="s">
        <v>1292</v>
      </c>
      <c r="I1181" t="s">
        <v>1292</v>
      </c>
      <c r="J1181" t="s">
        <v>1292</v>
      </c>
    </row>
    <row r="1182" spans="1:10" x14ac:dyDescent="0.25">
      <c r="A1182" t="s">
        <v>144</v>
      </c>
      <c r="B1182" t="s">
        <v>103</v>
      </c>
      <c r="C1182" t="s">
        <v>453</v>
      </c>
      <c r="D1182" t="s">
        <v>144</v>
      </c>
      <c r="E1182" t="s">
        <v>688</v>
      </c>
      <c r="F1182" t="s">
        <v>103</v>
      </c>
      <c r="G1182" t="s">
        <v>1292</v>
      </c>
      <c r="H1182">
        <v>9679.69</v>
      </c>
      <c r="I1182" t="s">
        <v>1292</v>
      </c>
      <c r="J1182">
        <v>0.22878295639831001</v>
      </c>
    </row>
    <row r="1183" spans="1:10" x14ac:dyDescent="0.25">
      <c r="A1183" t="s">
        <v>144</v>
      </c>
      <c r="B1183" t="s">
        <v>103</v>
      </c>
      <c r="C1183" t="s">
        <v>901</v>
      </c>
      <c r="D1183" t="s">
        <v>144</v>
      </c>
      <c r="E1183" t="s">
        <v>688</v>
      </c>
      <c r="F1183" t="s">
        <v>103</v>
      </c>
      <c r="G1183" t="s">
        <v>1292</v>
      </c>
      <c r="H1183" t="s">
        <v>1292</v>
      </c>
      <c r="I1183" t="s">
        <v>1292</v>
      </c>
      <c r="J1183" t="s">
        <v>1292</v>
      </c>
    </row>
    <row r="1184" spans="1:10" x14ac:dyDescent="0.25">
      <c r="A1184" t="s">
        <v>144</v>
      </c>
      <c r="B1184" t="s">
        <v>103</v>
      </c>
      <c r="C1184" t="s">
        <v>354</v>
      </c>
      <c r="D1184" t="s">
        <v>144</v>
      </c>
      <c r="E1184" t="s">
        <v>688</v>
      </c>
      <c r="F1184" t="s">
        <v>103</v>
      </c>
      <c r="G1184" t="s">
        <v>1292</v>
      </c>
      <c r="H1184">
        <v>1999.95</v>
      </c>
      <c r="I1184" t="s">
        <v>1292</v>
      </c>
      <c r="J1184">
        <v>0.35025637568793999</v>
      </c>
    </row>
    <row r="1185" spans="1:10" x14ac:dyDescent="0.25">
      <c r="A1185" t="s">
        <v>144</v>
      </c>
      <c r="B1185" t="s">
        <v>103</v>
      </c>
      <c r="C1185" t="s">
        <v>885</v>
      </c>
      <c r="D1185" t="s">
        <v>144</v>
      </c>
      <c r="E1185" t="s">
        <v>688</v>
      </c>
      <c r="F1185" t="s">
        <v>103</v>
      </c>
      <c r="G1185" t="s">
        <v>1292</v>
      </c>
      <c r="H1185" t="s">
        <v>1292</v>
      </c>
      <c r="I1185" t="s">
        <v>1292</v>
      </c>
      <c r="J1185" t="s">
        <v>1292</v>
      </c>
    </row>
    <row r="1186" spans="1:10" x14ac:dyDescent="0.25">
      <c r="A1186" t="s">
        <v>144</v>
      </c>
      <c r="B1186" t="s">
        <v>103</v>
      </c>
      <c r="C1186" t="s">
        <v>106</v>
      </c>
      <c r="D1186" t="s">
        <v>144</v>
      </c>
      <c r="E1186" t="s">
        <v>688</v>
      </c>
      <c r="F1186" t="s">
        <v>103</v>
      </c>
      <c r="G1186" t="s">
        <v>1292</v>
      </c>
      <c r="H1186" t="s">
        <v>1292</v>
      </c>
      <c r="I1186" t="s">
        <v>1292</v>
      </c>
      <c r="J1186" t="s">
        <v>1292</v>
      </c>
    </row>
    <row r="1187" spans="1:10" x14ac:dyDescent="0.25">
      <c r="A1187" t="s">
        <v>144</v>
      </c>
      <c r="B1187" t="s">
        <v>103</v>
      </c>
      <c r="C1187" t="s">
        <v>920</v>
      </c>
      <c r="D1187" t="s">
        <v>144</v>
      </c>
      <c r="E1187" t="s">
        <v>688</v>
      </c>
      <c r="F1187" t="s">
        <v>103</v>
      </c>
      <c r="G1187" t="s">
        <v>1292</v>
      </c>
      <c r="H1187" t="s">
        <v>1292</v>
      </c>
      <c r="I1187" t="s">
        <v>1292</v>
      </c>
      <c r="J1187" t="s">
        <v>1292</v>
      </c>
    </row>
    <row r="1188" spans="1:10" x14ac:dyDescent="0.25">
      <c r="A1188" t="s">
        <v>144</v>
      </c>
      <c r="B1188" t="s">
        <v>103</v>
      </c>
      <c r="C1188" t="s">
        <v>900</v>
      </c>
      <c r="D1188" t="s">
        <v>144</v>
      </c>
      <c r="E1188" t="s">
        <v>688</v>
      </c>
      <c r="F1188" t="s">
        <v>103</v>
      </c>
      <c r="G1188" t="s">
        <v>1292</v>
      </c>
      <c r="H1188" t="s">
        <v>1292</v>
      </c>
      <c r="I1188" t="s">
        <v>1292</v>
      </c>
      <c r="J1188" t="s">
        <v>1292</v>
      </c>
    </row>
    <row r="1189" spans="1:10" x14ac:dyDescent="0.25">
      <c r="A1189" t="s">
        <v>144</v>
      </c>
      <c r="B1189" t="s">
        <v>103</v>
      </c>
      <c r="C1189" t="s">
        <v>1001</v>
      </c>
      <c r="D1189" t="s">
        <v>144</v>
      </c>
      <c r="E1189" t="s">
        <v>688</v>
      </c>
      <c r="F1189" t="s">
        <v>103</v>
      </c>
      <c r="G1189" t="s">
        <v>1292</v>
      </c>
      <c r="H1189" t="s">
        <v>1292</v>
      </c>
      <c r="I1189" t="s">
        <v>1292</v>
      </c>
      <c r="J1189" t="s">
        <v>1292</v>
      </c>
    </row>
    <row r="1190" spans="1:10" x14ac:dyDescent="0.25">
      <c r="A1190" t="s">
        <v>144</v>
      </c>
      <c r="B1190" t="s">
        <v>103</v>
      </c>
      <c r="C1190" t="s">
        <v>998</v>
      </c>
      <c r="D1190" t="s">
        <v>144</v>
      </c>
      <c r="E1190" t="s">
        <v>688</v>
      </c>
      <c r="F1190" t="s">
        <v>103</v>
      </c>
      <c r="G1190" t="s">
        <v>1292</v>
      </c>
      <c r="H1190" t="s">
        <v>1292</v>
      </c>
      <c r="I1190" t="s">
        <v>1292</v>
      </c>
      <c r="J1190" t="s">
        <v>1292</v>
      </c>
    </row>
    <row r="1191" spans="1:10" x14ac:dyDescent="0.25">
      <c r="A1191" t="s">
        <v>144</v>
      </c>
      <c r="B1191" t="s">
        <v>103</v>
      </c>
      <c r="C1191" t="s">
        <v>104</v>
      </c>
      <c r="D1191" t="s">
        <v>144</v>
      </c>
      <c r="E1191" t="s">
        <v>688</v>
      </c>
      <c r="F1191" t="s">
        <v>103</v>
      </c>
      <c r="G1191" t="s">
        <v>1292</v>
      </c>
      <c r="H1191" t="s">
        <v>1292</v>
      </c>
      <c r="I1191" t="s">
        <v>1292</v>
      </c>
      <c r="J1191" t="s">
        <v>1292</v>
      </c>
    </row>
    <row r="1192" spans="1:10" x14ac:dyDescent="0.25">
      <c r="A1192" t="s">
        <v>144</v>
      </c>
      <c r="B1192" t="s">
        <v>103</v>
      </c>
      <c r="C1192" t="s">
        <v>100</v>
      </c>
      <c r="D1192" t="s">
        <v>144</v>
      </c>
      <c r="E1192" t="s">
        <v>688</v>
      </c>
      <c r="F1192" t="s">
        <v>103</v>
      </c>
      <c r="G1192" t="s">
        <v>1292</v>
      </c>
      <c r="H1192" t="s">
        <v>1292</v>
      </c>
      <c r="I1192" t="s">
        <v>1292</v>
      </c>
      <c r="J1192" t="s">
        <v>1292</v>
      </c>
    </row>
    <row r="1193" spans="1:10" x14ac:dyDescent="0.25">
      <c r="A1193" t="s">
        <v>144</v>
      </c>
      <c r="B1193" t="s">
        <v>103</v>
      </c>
      <c r="C1193" t="s">
        <v>108</v>
      </c>
      <c r="D1193" t="s">
        <v>144</v>
      </c>
      <c r="E1193" t="s">
        <v>688</v>
      </c>
      <c r="F1193" t="s">
        <v>103</v>
      </c>
      <c r="G1193" t="s">
        <v>1292</v>
      </c>
      <c r="H1193" t="s">
        <v>1292</v>
      </c>
      <c r="I1193" t="s">
        <v>1292</v>
      </c>
      <c r="J1193" t="s">
        <v>1292</v>
      </c>
    </row>
    <row r="1194" spans="1:10" x14ac:dyDescent="0.25">
      <c r="A1194" t="s">
        <v>144</v>
      </c>
      <c r="B1194" t="s">
        <v>103</v>
      </c>
      <c r="C1194" t="s">
        <v>101</v>
      </c>
      <c r="D1194" t="s">
        <v>144</v>
      </c>
      <c r="E1194" t="s">
        <v>688</v>
      </c>
      <c r="F1194" t="s">
        <v>103</v>
      </c>
      <c r="G1194" t="s">
        <v>1292</v>
      </c>
      <c r="H1194">
        <v>8167151.7199999997</v>
      </c>
      <c r="I1194" t="s">
        <v>1292</v>
      </c>
      <c r="J1194">
        <v>27.824751868433001</v>
      </c>
    </row>
    <row r="1195" spans="1:10" x14ac:dyDescent="0.25">
      <c r="A1195" t="s">
        <v>144</v>
      </c>
      <c r="B1195" t="s">
        <v>103</v>
      </c>
      <c r="C1195" t="s">
        <v>350</v>
      </c>
      <c r="D1195" t="s">
        <v>144</v>
      </c>
      <c r="E1195" t="s">
        <v>688</v>
      </c>
      <c r="F1195" t="s">
        <v>103</v>
      </c>
      <c r="G1195" t="s">
        <v>1292</v>
      </c>
      <c r="H1195">
        <v>11446734.85</v>
      </c>
      <c r="I1195" t="s">
        <v>1292</v>
      </c>
      <c r="J1195">
        <v>4.5697215328686998</v>
      </c>
    </row>
    <row r="1196" spans="1:10" x14ac:dyDescent="0.25">
      <c r="A1196" t="s">
        <v>144</v>
      </c>
      <c r="B1196" t="s">
        <v>103</v>
      </c>
      <c r="C1196" t="s">
        <v>1064</v>
      </c>
      <c r="D1196" t="s">
        <v>144</v>
      </c>
      <c r="E1196" t="s">
        <v>688</v>
      </c>
      <c r="F1196" t="s">
        <v>103</v>
      </c>
      <c r="G1196" t="s">
        <v>1292</v>
      </c>
      <c r="H1196" t="s">
        <v>1292</v>
      </c>
      <c r="I1196" t="s">
        <v>1292</v>
      </c>
      <c r="J1196" t="s">
        <v>1292</v>
      </c>
    </row>
    <row r="1197" spans="1:10" x14ac:dyDescent="0.25">
      <c r="A1197" t="s">
        <v>144</v>
      </c>
      <c r="B1197" t="s">
        <v>103</v>
      </c>
      <c r="C1197" t="s">
        <v>1595</v>
      </c>
      <c r="D1197" t="s">
        <v>144</v>
      </c>
      <c r="E1197" t="s">
        <v>688</v>
      </c>
      <c r="F1197" t="s">
        <v>103</v>
      </c>
      <c r="G1197" t="s">
        <v>1292</v>
      </c>
      <c r="H1197" t="s">
        <v>1292</v>
      </c>
      <c r="I1197" t="s">
        <v>1292</v>
      </c>
      <c r="J1197" t="s">
        <v>1292</v>
      </c>
    </row>
    <row r="1198" spans="1:10" x14ac:dyDescent="0.25">
      <c r="A1198" t="s">
        <v>144</v>
      </c>
      <c r="B1198" t="s">
        <v>103</v>
      </c>
      <c r="C1198" t="s">
        <v>749</v>
      </c>
      <c r="D1198" t="s">
        <v>144</v>
      </c>
      <c r="E1198" t="s">
        <v>688</v>
      </c>
      <c r="F1198" t="s">
        <v>103</v>
      </c>
      <c r="G1198" t="s">
        <v>1292</v>
      </c>
      <c r="H1198" t="s">
        <v>1292</v>
      </c>
      <c r="I1198" t="s">
        <v>1292</v>
      </c>
      <c r="J1198" t="s">
        <v>1292</v>
      </c>
    </row>
    <row r="1199" spans="1:10" x14ac:dyDescent="0.25">
      <c r="A1199" t="s">
        <v>144</v>
      </c>
      <c r="B1199" t="s">
        <v>103</v>
      </c>
      <c r="C1199" t="s">
        <v>1294</v>
      </c>
      <c r="D1199" t="s">
        <v>144</v>
      </c>
      <c r="E1199" t="s">
        <v>688</v>
      </c>
      <c r="F1199" t="s">
        <v>103</v>
      </c>
      <c r="G1199" t="s">
        <v>1292</v>
      </c>
      <c r="H1199" t="s">
        <v>1292</v>
      </c>
      <c r="I1199" t="s">
        <v>1292</v>
      </c>
      <c r="J1199" t="s">
        <v>1292</v>
      </c>
    </row>
    <row r="1200" spans="1:10" x14ac:dyDescent="0.25">
      <c r="A1200" t="s">
        <v>144</v>
      </c>
      <c r="B1200" t="s">
        <v>103</v>
      </c>
      <c r="C1200" t="s">
        <v>293</v>
      </c>
      <c r="D1200" t="s">
        <v>144</v>
      </c>
      <c r="E1200" t="s">
        <v>688</v>
      </c>
      <c r="F1200" t="s">
        <v>103</v>
      </c>
      <c r="G1200" t="s">
        <v>1292</v>
      </c>
      <c r="H1200" t="s">
        <v>1292</v>
      </c>
      <c r="I1200" t="s">
        <v>1292</v>
      </c>
      <c r="J1200" t="s">
        <v>1292</v>
      </c>
    </row>
    <row r="1201" spans="1:10" x14ac:dyDescent="0.25">
      <c r="A1201" t="s">
        <v>144</v>
      </c>
      <c r="B1201" t="s">
        <v>103</v>
      </c>
      <c r="C1201" t="s">
        <v>355</v>
      </c>
      <c r="D1201" t="s">
        <v>144</v>
      </c>
      <c r="E1201" t="s">
        <v>688</v>
      </c>
      <c r="F1201" t="s">
        <v>103</v>
      </c>
      <c r="G1201" t="s">
        <v>1292</v>
      </c>
      <c r="H1201">
        <v>2000</v>
      </c>
      <c r="I1201" t="s">
        <v>1292</v>
      </c>
      <c r="J1201">
        <v>0.32802286726133001</v>
      </c>
    </row>
    <row r="1202" spans="1:10" x14ac:dyDescent="0.25">
      <c r="A1202" t="s">
        <v>144</v>
      </c>
      <c r="B1202" t="s">
        <v>103</v>
      </c>
      <c r="C1202" t="s">
        <v>1002</v>
      </c>
      <c r="D1202" t="s">
        <v>144</v>
      </c>
      <c r="E1202" t="s">
        <v>688</v>
      </c>
      <c r="F1202" t="s">
        <v>103</v>
      </c>
      <c r="G1202" t="s">
        <v>1292</v>
      </c>
      <c r="H1202">
        <v>2000</v>
      </c>
      <c r="I1202" t="s">
        <v>1292</v>
      </c>
      <c r="J1202">
        <v>9.5881100838340005E-2</v>
      </c>
    </row>
    <row r="1203" spans="1:10" x14ac:dyDescent="0.25">
      <c r="A1203" t="s">
        <v>144</v>
      </c>
      <c r="B1203" t="s">
        <v>103</v>
      </c>
      <c r="C1203" t="s">
        <v>999</v>
      </c>
      <c r="D1203" t="s">
        <v>144</v>
      </c>
      <c r="E1203" t="s">
        <v>688</v>
      </c>
      <c r="F1203" t="s">
        <v>103</v>
      </c>
      <c r="G1203" t="s">
        <v>1292</v>
      </c>
      <c r="H1203" t="s">
        <v>1292</v>
      </c>
      <c r="I1203" t="s">
        <v>1292</v>
      </c>
      <c r="J1203" t="s">
        <v>1292</v>
      </c>
    </row>
    <row r="1204" spans="1:10" x14ac:dyDescent="0.25">
      <c r="A1204" t="s">
        <v>132</v>
      </c>
      <c r="B1204" t="s">
        <v>1044</v>
      </c>
      <c r="C1204" t="s">
        <v>901</v>
      </c>
      <c r="D1204" t="s">
        <v>1045</v>
      </c>
      <c r="E1204" t="s">
        <v>688</v>
      </c>
      <c r="F1204">
        <v>36700</v>
      </c>
      <c r="G1204">
        <v>14.85</v>
      </c>
      <c r="H1204">
        <v>544995</v>
      </c>
      <c r="I1204" t="s">
        <v>1292</v>
      </c>
      <c r="J1204">
        <v>5.1861400090189003</v>
      </c>
    </row>
    <row r="1205" spans="1:10" x14ac:dyDescent="0.25">
      <c r="A1205" t="s">
        <v>132</v>
      </c>
      <c r="B1205" t="s">
        <v>1044</v>
      </c>
      <c r="C1205" t="s">
        <v>104</v>
      </c>
      <c r="D1205" t="s">
        <v>1045</v>
      </c>
      <c r="E1205" t="s">
        <v>688</v>
      </c>
      <c r="F1205">
        <v>370000</v>
      </c>
      <c r="G1205">
        <v>14.85</v>
      </c>
      <c r="H1205">
        <v>5494500</v>
      </c>
      <c r="I1205" t="s">
        <v>1292</v>
      </c>
      <c r="J1205">
        <v>14.05887153954</v>
      </c>
    </row>
    <row r="1206" spans="1:10" x14ac:dyDescent="0.25">
      <c r="A1206" t="s">
        <v>132</v>
      </c>
      <c r="B1206" t="s">
        <v>1449</v>
      </c>
      <c r="C1206" t="s">
        <v>901</v>
      </c>
      <c r="D1206" t="s">
        <v>1681</v>
      </c>
      <c r="E1206" t="s">
        <v>688</v>
      </c>
      <c r="F1206">
        <v>3900</v>
      </c>
      <c r="G1206">
        <v>81</v>
      </c>
      <c r="H1206">
        <v>315900</v>
      </c>
      <c r="I1206" t="s">
        <v>1292</v>
      </c>
      <c r="J1206">
        <v>3.0060856133525</v>
      </c>
    </row>
    <row r="1207" spans="1:10" x14ac:dyDescent="0.25">
      <c r="A1207" t="s">
        <v>132</v>
      </c>
      <c r="B1207" t="s">
        <v>954</v>
      </c>
      <c r="C1207" t="s">
        <v>901</v>
      </c>
      <c r="D1207" t="s">
        <v>914</v>
      </c>
      <c r="E1207" t="s">
        <v>688</v>
      </c>
      <c r="F1207">
        <v>110000</v>
      </c>
      <c r="G1207">
        <v>7.77</v>
      </c>
      <c r="H1207">
        <v>854700</v>
      </c>
      <c r="I1207" t="s">
        <v>1292</v>
      </c>
      <c r="J1207">
        <v>8.1332743707895006</v>
      </c>
    </row>
    <row r="1208" spans="1:10" x14ac:dyDescent="0.25">
      <c r="A1208" t="s">
        <v>132</v>
      </c>
      <c r="B1208" t="s">
        <v>954</v>
      </c>
      <c r="C1208" t="s">
        <v>104</v>
      </c>
      <c r="D1208" t="s">
        <v>914</v>
      </c>
      <c r="E1208" t="s">
        <v>688</v>
      </c>
      <c r="F1208">
        <v>581700</v>
      </c>
      <c r="G1208">
        <v>7.77</v>
      </c>
      <c r="H1208">
        <v>4519809</v>
      </c>
      <c r="I1208" t="s">
        <v>1292</v>
      </c>
      <c r="J1208">
        <v>11.564912933707999</v>
      </c>
    </row>
    <row r="1209" spans="1:10" x14ac:dyDescent="0.25">
      <c r="A1209" t="s">
        <v>132</v>
      </c>
      <c r="B1209" t="s">
        <v>1682</v>
      </c>
      <c r="C1209" t="s">
        <v>1595</v>
      </c>
      <c r="D1209" t="s">
        <v>1683</v>
      </c>
      <c r="E1209" t="s">
        <v>688</v>
      </c>
      <c r="F1209">
        <v>1400</v>
      </c>
      <c r="G1209">
        <v>17.84</v>
      </c>
      <c r="H1209">
        <v>24976</v>
      </c>
      <c r="I1209" t="s">
        <v>1292</v>
      </c>
      <c r="J1209">
        <v>5.1971422376426997</v>
      </c>
    </row>
    <row r="1210" spans="1:10" x14ac:dyDescent="0.25">
      <c r="A1210" t="s">
        <v>132</v>
      </c>
      <c r="B1210" t="s">
        <v>1301</v>
      </c>
      <c r="C1210" t="s">
        <v>901</v>
      </c>
      <c r="D1210" t="s">
        <v>1518</v>
      </c>
      <c r="E1210" t="s">
        <v>688</v>
      </c>
      <c r="F1210">
        <v>9600</v>
      </c>
      <c r="G1210">
        <v>51.84</v>
      </c>
      <c r="H1210">
        <v>497664</v>
      </c>
      <c r="I1210" t="s">
        <v>1292</v>
      </c>
      <c r="J1210">
        <v>4.7357410278046004</v>
      </c>
    </row>
    <row r="1211" spans="1:10" x14ac:dyDescent="0.25">
      <c r="A1211" t="s">
        <v>132</v>
      </c>
      <c r="B1211" t="s">
        <v>1301</v>
      </c>
      <c r="C1211" t="s">
        <v>104</v>
      </c>
      <c r="D1211" t="s">
        <v>1518</v>
      </c>
      <c r="E1211" t="s">
        <v>688</v>
      </c>
      <c r="F1211">
        <v>48500</v>
      </c>
      <c r="G1211">
        <v>51.84</v>
      </c>
      <c r="H1211">
        <v>2514240</v>
      </c>
      <c r="I1211" t="s">
        <v>1292</v>
      </c>
      <c r="J1211">
        <v>6.4332290799115004</v>
      </c>
    </row>
    <row r="1212" spans="1:10" x14ac:dyDescent="0.25">
      <c r="A1212" t="s">
        <v>132</v>
      </c>
      <c r="B1212" t="s">
        <v>289</v>
      </c>
      <c r="C1212" t="s">
        <v>104</v>
      </c>
      <c r="D1212" t="s">
        <v>268</v>
      </c>
      <c r="E1212" t="s">
        <v>688</v>
      </c>
      <c r="F1212">
        <v>1060000</v>
      </c>
      <c r="G1212">
        <v>4.9800000000000004</v>
      </c>
      <c r="H1212">
        <v>5278800</v>
      </c>
      <c r="I1212" t="s">
        <v>1292</v>
      </c>
      <c r="J1212">
        <v>13.506956244049</v>
      </c>
    </row>
    <row r="1213" spans="1:10" x14ac:dyDescent="0.25">
      <c r="A1213" t="s">
        <v>132</v>
      </c>
      <c r="B1213" t="s">
        <v>289</v>
      </c>
      <c r="C1213" t="s">
        <v>749</v>
      </c>
      <c r="D1213" t="s">
        <v>268</v>
      </c>
      <c r="E1213" t="s">
        <v>688</v>
      </c>
      <c r="F1213">
        <v>280000</v>
      </c>
      <c r="G1213">
        <v>4.9800000000000004</v>
      </c>
      <c r="H1213">
        <v>1394400</v>
      </c>
      <c r="I1213" t="s">
        <v>1292</v>
      </c>
      <c r="J1213">
        <v>44.257776052213003</v>
      </c>
    </row>
    <row r="1214" spans="1:10" x14ac:dyDescent="0.25">
      <c r="A1214" t="s">
        <v>132</v>
      </c>
      <c r="B1214" t="s">
        <v>1684</v>
      </c>
      <c r="C1214" t="s">
        <v>1595</v>
      </c>
      <c r="D1214" t="s">
        <v>1685</v>
      </c>
      <c r="E1214" t="s">
        <v>688</v>
      </c>
      <c r="F1214">
        <v>2200</v>
      </c>
      <c r="G1214">
        <v>30.85</v>
      </c>
      <c r="H1214">
        <v>67870</v>
      </c>
      <c r="I1214" t="s">
        <v>1292</v>
      </c>
      <c r="J1214">
        <v>14.122759595965</v>
      </c>
    </row>
    <row r="1215" spans="1:10" x14ac:dyDescent="0.25">
      <c r="A1215" t="s">
        <v>132</v>
      </c>
      <c r="B1215" t="s">
        <v>491</v>
      </c>
      <c r="C1215" t="s">
        <v>901</v>
      </c>
      <c r="D1215" t="s">
        <v>913</v>
      </c>
      <c r="E1215" t="s">
        <v>688</v>
      </c>
      <c r="F1215">
        <v>22100</v>
      </c>
      <c r="G1215">
        <v>34.56</v>
      </c>
      <c r="H1215">
        <v>763776</v>
      </c>
      <c r="I1215" t="s">
        <v>1292</v>
      </c>
      <c r="J1215">
        <v>7.2680469940611996</v>
      </c>
    </row>
    <row r="1216" spans="1:10" x14ac:dyDescent="0.25">
      <c r="A1216" t="s">
        <v>132</v>
      </c>
      <c r="B1216" t="s">
        <v>43</v>
      </c>
      <c r="C1216" t="s">
        <v>1595</v>
      </c>
      <c r="D1216" t="s">
        <v>1686</v>
      </c>
      <c r="E1216" t="s">
        <v>688</v>
      </c>
      <c r="F1216">
        <v>1200</v>
      </c>
      <c r="G1216">
        <v>20.94</v>
      </c>
      <c r="H1216">
        <v>25128</v>
      </c>
      <c r="I1216" t="s">
        <v>1292</v>
      </c>
      <c r="J1216">
        <v>5.2287712262766997</v>
      </c>
    </row>
    <row r="1217" spans="1:10" x14ac:dyDescent="0.25">
      <c r="A1217" t="s">
        <v>132</v>
      </c>
      <c r="B1217" t="s">
        <v>1243</v>
      </c>
      <c r="C1217" t="s">
        <v>901</v>
      </c>
      <c r="D1217" t="s">
        <v>897</v>
      </c>
      <c r="E1217" t="s">
        <v>688</v>
      </c>
      <c r="F1217">
        <v>102500</v>
      </c>
      <c r="G1217">
        <v>6.06</v>
      </c>
      <c r="H1217">
        <v>621150</v>
      </c>
      <c r="I1217" t="s">
        <v>1292</v>
      </c>
      <c r="J1217">
        <v>5.9108264600630998</v>
      </c>
    </row>
    <row r="1218" spans="1:10" x14ac:dyDescent="0.25">
      <c r="A1218" t="s">
        <v>132</v>
      </c>
      <c r="B1218" t="s">
        <v>1243</v>
      </c>
      <c r="C1218" t="s">
        <v>104</v>
      </c>
      <c r="D1218" t="s">
        <v>897</v>
      </c>
      <c r="E1218" t="s">
        <v>688</v>
      </c>
      <c r="F1218">
        <v>1060000</v>
      </c>
      <c r="G1218">
        <v>6.06</v>
      </c>
      <c r="H1218">
        <v>6423600</v>
      </c>
      <c r="I1218" t="s">
        <v>1292</v>
      </c>
      <c r="J1218">
        <v>16.436175670469002</v>
      </c>
    </row>
    <row r="1219" spans="1:10" x14ac:dyDescent="0.25">
      <c r="A1219" t="s">
        <v>132</v>
      </c>
      <c r="B1219" t="s">
        <v>1243</v>
      </c>
      <c r="C1219" t="s">
        <v>749</v>
      </c>
      <c r="D1219" t="s">
        <v>897</v>
      </c>
      <c r="E1219" t="s">
        <v>688</v>
      </c>
      <c r="F1219">
        <v>280000</v>
      </c>
      <c r="G1219">
        <v>6.06</v>
      </c>
      <c r="H1219">
        <v>1696800</v>
      </c>
      <c r="I1219" t="s">
        <v>1292</v>
      </c>
      <c r="J1219">
        <v>53.855847967149998</v>
      </c>
    </row>
    <row r="1220" spans="1:10" x14ac:dyDescent="0.25">
      <c r="A1220" t="s">
        <v>132</v>
      </c>
      <c r="B1220" t="s">
        <v>869</v>
      </c>
      <c r="C1220" t="s">
        <v>901</v>
      </c>
      <c r="D1220" t="s">
        <v>870</v>
      </c>
      <c r="E1220" t="s">
        <v>688</v>
      </c>
      <c r="F1220">
        <v>275000</v>
      </c>
      <c r="G1220">
        <v>3.23</v>
      </c>
      <c r="H1220">
        <v>888250</v>
      </c>
      <c r="I1220" t="s">
        <v>1292</v>
      </c>
      <c r="J1220">
        <v>8.4525341755631</v>
      </c>
    </row>
    <row r="1221" spans="1:10" x14ac:dyDescent="0.25">
      <c r="A1221" t="s">
        <v>132</v>
      </c>
      <c r="B1221" t="s">
        <v>869</v>
      </c>
      <c r="C1221" t="s">
        <v>104</v>
      </c>
      <c r="D1221" t="s">
        <v>870</v>
      </c>
      <c r="E1221" t="s">
        <v>688</v>
      </c>
      <c r="F1221">
        <v>1000000</v>
      </c>
      <c r="G1221">
        <v>3.23</v>
      </c>
      <c r="H1221">
        <v>3230000</v>
      </c>
      <c r="I1221" t="s">
        <v>1292</v>
      </c>
      <c r="J1221">
        <v>8.2646564878907007</v>
      </c>
    </row>
    <row r="1222" spans="1:10" x14ac:dyDescent="0.25">
      <c r="A1222" t="s">
        <v>132</v>
      </c>
      <c r="B1222" t="s">
        <v>869</v>
      </c>
      <c r="C1222" t="s">
        <v>1595</v>
      </c>
      <c r="D1222" t="s">
        <v>870</v>
      </c>
      <c r="E1222" t="s">
        <v>688</v>
      </c>
      <c r="F1222">
        <v>22000</v>
      </c>
      <c r="G1222">
        <v>3.23</v>
      </c>
      <c r="H1222">
        <v>71060</v>
      </c>
      <c r="I1222" t="s">
        <v>1292</v>
      </c>
      <c r="J1222">
        <v>14.786552186374999</v>
      </c>
    </row>
    <row r="1223" spans="1:10" x14ac:dyDescent="0.25">
      <c r="A1223" t="s">
        <v>132</v>
      </c>
      <c r="B1223" t="s">
        <v>953</v>
      </c>
      <c r="C1223" t="s">
        <v>354</v>
      </c>
      <c r="D1223" t="s">
        <v>952</v>
      </c>
      <c r="E1223" t="s">
        <v>688</v>
      </c>
      <c r="F1223">
        <v>22</v>
      </c>
      <c r="G1223">
        <v>5.8</v>
      </c>
      <c r="H1223">
        <v>127.6</v>
      </c>
      <c r="I1223" t="s">
        <v>1292</v>
      </c>
      <c r="J1223">
        <v>2.234691544178E-2</v>
      </c>
    </row>
    <row r="1224" spans="1:10" x14ac:dyDescent="0.25">
      <c r="A1224" t="s">
        <v>132</v>
      </c>
      <c r="B1224" t="s">
        <v>953</v>
      </c>
      <c r="C1224" t="s">
        <v>106</v>
      </c>
      <c r="D1224" t="s">
        <v>952</v>
      </c>
      <c r="E1224" t="s">
        <v>688</v>
      </c>
      <c r="F1224">
        <v>360</v>
      </c>
      <c r="G1224">
        <v>5.8</v>
      </c>
      <c r="H1224">
        <v>2088</v>
      </c>
      <c r="I1224" t="s">
        <v>1292</v>
      </c>
      <c r="J1224">
        <v>0.37515353131318002</v>
      </c>
    </row>
    <row r="1225" spans="1:10" x14ac:dyDescent="0.25">
      <c r="A1225" t="s">
        <v>132</v>
      </c>
      <c r="B1225" t="s">
        <v>953</v>
      </c>
      <c r="C1225" t="s">
        <v>1001</v>
      </c>
      <c r="D1225" t="s">
        <v>952</v>
      </c>
      <c r="E1225" t="s">
        <v>688</v>
      </c>
      <c r="F1225">
        <v>98</v>
      </c>
      <c r="G1225">
        <v>5.8</v>
      </c>
      <c r="H1225">
        <v>568.4</v>
      </c>
      <c r="I1225" t="s">
        <v>1292</v>
      </c>
      <c r="J1225">
        <v>3.2809134487869998E-2</v>
      </c>
    </row>
    <row r="1226" spans="1:10" x14ac:dyDescent="0.25">
      <c r="A1226" t="s">
        <v>132</v>
      </c>
      <c r="B1226" t="s">
        <v>953</v>
      </c>
      <c r="C1226" t="s">
        <v>101</v>
      </c>
      <c r="D1226" t="s">
        <v>952</v>
      </c>
      <c r="E1226" t="s">
        <v>688</v>
      </c>
      <c r="F1226">
        <v>728</v>
      </c>
      <c r="G1226">
        <v>5.8</v>
      </c>
      <c r="H1226">
        <v>4222.3999999999996</v>
      </c>
      <c r="I1226" t="s">
        <v>1292</v>
      </c>
      <c r="J1226">
        <v>1.438533730206E-2</v>
      </c>
    </row>
    <row r="1227" spans="1:10" x14ac:dyDescent="0.25">
      <c r="A1227" t="s">
        <v>132</v>
      </c>
      <c r="B1227" t="s">
        <v>953</v>
      </c>
      <c r="C1227" t="s">
        <v>350</v>
      </c>
      <c r="D1227" t="s">
        <v>952</v>
      </c>
      <c r="E1227" t="s">
        <v>688</v>
      </c>
      <c r="F1227">
        <v>892</v>
      </c>
      <c r="G1227">
        <v>5.8</v>
      </c>
      <c r="H1227">
        <v>5173.6000000000004</v>
      </c>
      <c r="I1227" t="s">
        <v>1292</v>
      </c>
      <c r="J1227">
        <v>2.0653847260599999E-3</v>
      </c>
    </row>
    <row r="1228" spans="1:10" x14ac:dyDescent="0.25">
      <c r="A1228" t="s">
        <v>132</v>
      </c>
      <c r="B1228" t="s">
        <v>1477</v>
      </c>
      <c r="C1228" t="s">
        <v>901</v>
      </c>
      <c r="D1228" t="s">
        <v>1478</v>
      </c>
      <c r="E1228" t="s">
        <v>688</v>
      </c>
      <c r="F1228">
        <v>15000</v>
      </c>
      <c r="G1228">
        <v>19.16</v>
      </c>
      <c r="H1228">
        <v>287400</v>
      </c>
      <c r="I1228" t="s">
        <v>1292</v>
      </c>
      <c r="J1228">
        <v>2.7348813082542001</v>
      </c>
    </row>
    <row r="1229" spans="1:10" x14ac:dyDescent="0.25">
      <c r="A1229" t="s">
        <v>132</v>
      </c>
      <c r="B1229" t="s">
        <v>1477</v>
      </c>
      <c r="C1229" t="s">
        <v>1595</v>
      </c>
      <c r="D1229" t="s">
        <v>1478</v>
      </c>
      <c r="E1229" t="s">
        <v>688</v>
      </c>
      <c r="F1229">
        <v>1800</v>
      </c>
      <c r="G1229">
        <v>19.16</v>
      </c>
      <c r="H1229">
        <v>34488</v>
      </c>
      <c r="I1229" t="s">
        <v>1292</v>
      </c>
      <c r="J1229">
        <v>7.1764510526835004</v>
      </c>
    </row>
    <row r="1230" spans="1:10" x14ac:dyDescent="0.25">
      <c r="A1230" t="s">
        <v>132</v>
      </c>
      <c r="B1230" t="s">
        <v>286</v>
      </c>
      <c r="C1230" t="s">
        <v>101</v>
      </c>
      <c r="D1230" t="s">
        <v>287</v>
      </c>
      <c r="E1230" t="s">
        <v>694</v>
      </c>
      <c r="F1230">
        <v>-10000</v>
      </c>
      <c r="G1230">
        <v>619.61</v>
      </c>
      <c r="H1230">
        <v>-4523145.88</v>
      </c>
      <c r="I1230" t="s">
        <v>1292</v>
      </c>
      <c r="J1230">
        <v>-15.409951484986999</v>
      </c>
    </row>
    <row r="1231" spans="1:10" x14ac:dyDescent="0.25">
      <c r="A1231" t="s">
        <v>132</v>
      </c>
      <c r="B1231" t="s">
        <v>286</v>
      </c>
      <c r="C1231" t="s">
        <v>350</v>
      </c>
      <c r="D1231" t="s">
        <v>287</v>
      </c>
      <c r="E1231" t="s">
        <v>694</v>
      </c>
      <c r="F1231">
        <v>-4750</v>
      </c>
      <c r="G1231">
        <v>619.32000000000005</v>
      </c>
      <c r="H1231">
        <v>-2941773.8</v>
      </c>
      <c r="I1231" t="s">
        <v>1292</v>
      </c>
      <c r="J1231">
        <v>-1.1744036404136</v>
      </c>
    </row>
    <row r="1232" spans="1:10" x14ac:dyDescent="0.25">
      <c r="A1232" t="s">
        <v>132</v>
      </c>
      <c r="B1232" t="s">
        <v>231</v>
      </c>
      <c r="C1232" t="s">
        <v>901</v>
      </c>
      <c r="D1232" t="s">
        <v>500</v>
      </c>
      <c r="E1232" t="s">
        <v>688</v>
      </c>
      <c r="F1232">
        <v>30000</v>
      </c>
      <c r="G1232">
        <v>11.37</v>
      </c>
      <c r="H1232">
        <v>341100</v>
      </c>
      <c r="I1232" t="s">
        <v>1292</v>
      </c>
      <c r="J1232">
        <v>3.2458873147026002</v>
      </c>
    </row>
    <row r="1233" spans="1:10" x14ac:dyDescent="0.25">
      <c r="A1233" t="s">
        <v>132</v>
      </c>
      <c r="B1233" t="s">
        <v>158</v>
      </c>
      <c r="C1233" t="s">
        <v>350</v>
      </c>
      <c r="D1233" t="s">
        <v>228</v>
      </c>
      <c r="E1233" t="s">
        <v>696</v>
      </c>
      <c r="F1233">
        <v>50839</v>
      </c>
      <c r="G1233">
        <v>20.18</v>
      </c>
      <c r="H1233">
        <v>1025931.02</v>
      </c>
      <c r="I1233" t="s">
        <v>1292</v>
      </c>
      <c r="J1233">
        <v>0.40956824236493999</v>
      </c>
    </row>
    <row r="1234" spans="1:10" x14ac:dyDescent="0.25">
      <c r="A1234" t="s">
        <v>132</v>
      </c>
      <c r="B1234" t="s">
        <v>156</v>
      </c>
      <c r="C1234" t="s">
        <v>901</v>
      </c>
      <c r="D1234" t="s">
        <v>501</v>
      </c>
      <c r="E1234" t="s">
        <v>688</v>
      </c>
      <c r="F1234">
        <v>113000</v>
      </c>
      <c r="G1234">
        <v>7.17</v>
      </c>
      <c r="H1234">
        <v>810210</v>
      </c>
      <c r="I1234" t="s">
        <v>1292</v>
      </c>
      <c r="J1234">
        <v>7.7099101766203004</v>
      </c>
    </row>
    <row r="1235" spans="1:10" x14ac:dyDescent="0.25">
      <c r="A1235" t="s">
        <v>132</v>
      </c>
      <c r="B1235" t="s">
        <v>156</v>
      </c>
      <c r="C1235" t="s">
        <v>104</v>
      </c>
      <c r="D1235" t="s">
        <v>501</v>
      </c>
      <c r="E1235" t="s">
        <v>688</v>
      </c>
      <c r="F1235">
        <v>485000</v>
      </c>
      <c r="G1235">
        <v>7.17</v>
      </c>
      <c r="H1235">
        <v>3477450</v>
      </c>
      <c r="I1235" t="s">
        <v>1292</v>
      </c>
      <c r="J1235">
        <v>8.8978110538128004</v>
      </c>
    </row>
    <row r="1236" spans="1:10" x14ac:dyDescent="0.25">
      <c r="A1236" t="s">
        <v>132</v>
      </c>
      <c r="B1236" t="s">
        <v>855</v>
      </c>
      <c r="C1236" t="s">
        <v>901</v>
      </c>
      <c r="D1236" t="s">
        <v>856</v>
      </c>
      <c r="E1236" t="s">
        <v>688</v>
      </c>
      <c r="F1236">
        <v>183000</v>
      </c>
      <c r="G1236">
        <v>2.4500000000000002</v>
      </c>
      <c r="H1236">
        <v>448350</v>
      </c>
      <c r="I1236" t="s">
        <v>1292</v>
      </c>
      <c r="J1236">
        <v>4.2664719365197996</v>
      </c>
    </row>
    <row r="1237" spans="1:10" x14ac:dyDescent="0.25">
      <c r="A1237" t="s">
        <v>132</v>
      </c>
      <c r="B1237" t="s">
        <v>855</v>
      </c>
      <c r="C1237" t="s">
        <v>104</v>
      </c>
      <c r="D1237" t="s">
        <v>856</v>
      </c>
      <c r="E1237" t="s">
        <v>688</v>
      </c>
      <c r="F1237">
        <v>1000000</v>
      </c>
      <c r="G1237">
        <v>2.4500000000000002</v>
      </c>
      <c r="H1237">
        <v>2450000</v>
      </c>
      <c r="I1237" t="s">
        <v>1292</v>
      </c>
      <c r="J1237">
        <v>6.2688570883381001</v>
      </c>
    </row>
    <row r="1238" spans="1:10" x14ac:dyDescent="0.25">
      <c r="A1238" t="s">
        <v>132</v>
      </c>
      <c r="B1238" t="s">
        <v>114</v>
      </c>
      <c r="C1238" t="s">
        <v>101</v>
      </c>
      <c r="D1238" t="s">
        <v>1267</v>
      </c>
      <c r="E1238" t="s">
        <v>688</v>
      </c>
      <c r="F1238">
        <v>1</v>
      </c>
      <c r="G1238" t="s">
        <v>1292</v>
      </c>
      <c r="H1238" t="s">
        <v>1292</v>
      </c>
      <c r="I1238" t="s">
        <v>1292</v>
      </c>
      <c r="J1238" t="s">
        <v>1292</v>
      </c>
    </row>
    <row r="1239" spans="1:10" x14ac:dyDescent="0.25">
      <c r="A1239" t="s">
        <v>132</v>
      </c>
      <c r="B1239" t="s">
        <v>1203</v>
      </c>
      <c r="C1239" t="s">
        <v>901</v>
      </c>
      <c r="D1239" t="s">
        <v>1204</v>
      </c>
      <c r="E1239" t="s">
        <v>688</v>
      </c>
      <c r="F1239">
        <v>21200</v>
      </c>
      <c r="G1239">
        <v>33.4</v>
      </c>
      <c r="H1239">
        <v>708080</v>
      </c>
      <c r="I1239" t="s">
        <v>1292</v>
      </c>
      <c r="J1239">
        <v>6.7380471703155003</v>
      </c>
    </row>
    <row r="1240" spans="1:10" x14ac:dyDescent="0.25">
      <c r="A1240" t="s">
        <v>132</v>
      </c>
      <c r="B1240" t="s">
        <v>1288</v>
      </c>
      <c r="C1240" t="s">
        <v>901</v>
      </c>
      <c r="D1240" t="s">
        <v>1289</v>
      </c>
      <c r="E1240" t="s">
        <v>688</v>
      </c>
      <c r="F1240">
        <v>16200</v>
      </c>
      <c r="G1240">
        <v>27.43</v>
      </c>
      <c r="H1240">
        <v>444366</v>
      </c>
      <c r="I1240" t="s">
        <v>1292</v>
      </c>
      <c r="J1240">
        <v>4.2285604294491996</v>
      </c>
    </row>
    <row r="1241" spans="1:10" x14ac:dyDescent="0.25">
      <c r="A1241" t="s">
        <v>132</v>
      </c>
      <c r="B1241" t="s">
        <v>1288</v>
      </c>
      <c r="C1241" t="s">
        <v>1595</v>
      </c>
      <c r="D1241" t="s">
        <v>1289</v>
      </c>
      <c r="E1241" t="s">
        <v>688</v>
      </c>
      <c r="F1241">
        <v>2400</v>
      </c>
      <c r="G1241">
        <v>27.43</v>
      </c>
      <c r="H1241">
        <v>65832</v>
      </c>
      <c r="I1241" t="s">
        <v>1292</v>
      </c>
      <c r="J1241">
        <v>13.698681445728001</v>
      </c>
    </row>
    <row r="1242" spans="1:10" x14ac:dyDescent="0.25">
      <c r="A1242" t="s">
        <v>132</v>
      </c>
      <c r="B1242" t="s">
        <v>189</v>
      </c>
      <c r="C1242" t="s">
        <v>901</v>
      </c>
      <c r="D1242" t="s">
        <v>1223</v>
      </c>
      <c r="E1242" t="s">
        <v>688</v>
      </c>
      <c r="F1242">
        <v>68900</v>
      </c>
      <c r="G1242">
        <v>19.79</v>
      </c>
      <c r="H1242">
        <v>1363531</v>
      </c>
      <c r="I1242" t="s">
        <v>1292</v>
      </c>
      <c r="J1242">
        <v>12.97527990649</v>
      </c>
    </row>
    <row r="1243" spans="1:10" x14ac:dyDescent="0.25">
      <c r="A1243" t="s">
        <v>132</v>
      </c>
      <c r="B1243" t="s">
        <v>189</v>
      </c>
      <c r="C1243" t="s">
        <v>1595</v>
      </c>
      <c r="D1243" t="s">
        <v>1223</v>
      </c>
      <c r="E1243" t="s">
        <v>688</v>
      </c>
      <c r="F1243">
        <v>1700</v>
      </c>
      <c r="G1243">
        <v>19.79</v>
      </c>
      <c r="H1243">
        <v>33643</v>
      </c>
      <c r="I1243" t="s">
        <v>1292</v>
      </c>
      <c r="J1243">
        <v>7.0006188461329</v>
      </c>
    </row>
    <row r="1244" spans="1:10" x14ac:dyDescent="0.25">
      <c r="A1244" t="s">
        <v>132</v>
      </c>
      <c r="B1244" t="s">
        <v>758</v>
      </c>
      <c r="C1244" t="s">
        <v>104</v>
      </c>
      <c r="D1244" t="s">
        <v>759</v>
      </c>
      <c r="E1244" t="s">
        <v>688</v>
      </c>
      <c r="F1244">
        <v>900000</v>
      </c>
      <c r="G1244">
        <v>3.1</v>
      </c>
      <c r="H1244">
        <v>2790000</v>
      </c>
      <c r="I1244" t="s">
        <v>1292</v>
      </c>
      <c r="J1244">
        <v>7.1388209291687001</v>
      </c>
    </row>
    <row r="1245" spans="1:10" x14ac:dyDescent="0.25">
      <c r="A1245" t="s">
        <v>132</v>
      </c>
      <c r="B1245" t="s">
        <v>460</v>
      </c>
      <c r="C1245" t="s">
        <v>354</v>
      </c>
      <c r="D1245" t="s">
        <v>951</v>
      </c>
      <c r="E1245" t="s">
        <v>688</v>
      </c>
      <c r="F1245">
        <v>36</v>
      </c>
      <c r="G1245">
        <v>5.79</v>
      </c>
      <c r="H1245">
        <v>208.51</v>
      </c>
      <c r="I1245" t="s">
        <v>1292</v>
      </c>
      <c r="J1245">
        <v>3.6516891369630003E-2</v>
      </c>
    </row>
    <row r="1246" spans="1:10" x14ac:dyDescent="0.25">
      <c r="A1246" t="s">
        <v>132</v>
      </c>
      <c r="B1246" t="s">
        <v>460</v>
      </c>
      <c r="C1246" t="s">
        <v>106</v>
      </c>
      <c r="D1246" t="s">
        <v>951</v>
      </c>
      <c r="E1246" t="s">
        <v>688</v>
      </c>
      <c r="F1246">
        <v>599</v>
      </c>
      <c r="G1246">
        <v>5.79</v>
      </c>
      <c r="H1246">
        <v>3469.58</v>
      </c>
      <c r="I1246" t="s">
        <v>1292</v>
      </c>
      <c r="J1246">
        <v>0.62338371129004</v>
      </c>
    </row>
    <row r="1247" spans="1:10" x14ac:dyDescent="0.25">
      <c r="A1247" t="s">
        <v>132</v>
      </c>
      <c r="B1247" t="s">
        <v>460</v>
      </c>
      <c r="C1247" t="s">
        <v>1001</v>
      </c>
      <c r="D1247" t="s">
        <v>951</v>
      </c>
      <c r="E1247" t="s">
        <v>688</v>
      </c>
      <c r="F1247">
        <v>163</v>
      </c>
      <c r="G1247">
        <v>5.79</v>
      </c>
      <c r="H1247">
        <v>944.14</v>
      </c>
      <c r="I1247" t="s">
        <v>1292</v>
      </c>
      <c r="J1247">
        <v>5.4497565509120001E-2</v>
      </c>
    </row>
    <row r="1248" spans="1:10" x14ac:dyDescent="0.25">
      <c r="A1248" t="s">
        <v>132</v>
      </c>
      <c r="B1248" t="s">
        <v>460</v>
      </c>
      <c r="C1248" t="s">
        <v>101</v>
      </c>
      <c r="D1248" t="s">
        <v>951</v>
      </c>
      <c r="E1248" t="s">
        <v>688</v>
      </c>
      <c r="F1248">
        <v>1217</v>
      </c>
      <c r="G1248">
        <v>5.79</v>
      </c>
      <c r="H1248">
        <v>7049.03</v>
      </c>
      <c r="I1248" t="s">
        <v>1292</v>
      </c>
      <c r="J1248">
        <v>2.4015411662160001E-2</v>
      </c>
    </row>
    <row r="1249" spans="1:10" x14ac:dyDescent="0.25">
      <c r="A1249" t="s">
        <v>132</v>
      </c>
      <c r="B1249" t="s">
        <v>460</v>
      </c>
      <c r="C1249" t="s">
        <v>350</v>
      </c>
      <c r="D1249" t="s">
        <v>951</v>
      </c>
      <c r="E1249" t="s">
        <v>688</v>
      </c>
      <c r="F1249">
        <v>1487</v>
      </c>
      <c r="G1249">
        <v>5.79</v>
      </c>
      <c r="H1249">
        <v>8613.1200000000008</v>
      </c>
      <c r="I1249" t="s">
        <v>1292</v>
      </c>
      <c r="J1249">
        <v>3.43849669316E-3</v>
      </c>
    </row>
    <row r="1250" spans="1:10" x14ac:dyDescent="0.25">
      <c r="A1250" t="s">
        <v>132</v>
      </c>
      <c r="B1250" t="s">
        <v>898</v>
      </c>
      <c r="C1250" t="s">
        <v>901</v>
      </c>
      <c r="D1250" t="s">
        <v>899</v>
      </c>
      <c r="E1250" t="s">
        <v>688</v>
      </c>
      <c r="F1250">
        <v>68300</v>
      </c>
      <c r="G1250">
        <v>20.21</v>
      </c>
      <c r="H1250">
        <v>1380343</v>
      </c>
      <c r="I1250" t="s">
        <v>1292</v>
      </c>
      <c r="J1250">
        <v>13.135261898675999</v>
      </c>
    </row>
    <row r="1251" spans="1:10" x14ac:dyDescent="0.25">
      <c r="A1251" t="s">
        <v>132</v>
      </c>
      <c r="B1251" t="s">
        <v>898</v>
      </c>
      <c r="C1251" t="s">
        <v>1595</v>
      </c>
      <c r="D1251" t="s">
        <v>899</v>
      </c>
      <c r="E1251" t="s">
        <v>688</v>
      </c>
      <c r="F1251">
        <v>3400</v>
      </c>
      <c r="G1251">
        <v>20.21</v>
      </c>
      <c r="H1251">
        <v>68714</v>
      </c>
      <c r="I1251" t="s">
        <v>1292</v>
      </c>
      <c r="J1251">
        <v>14.298383717064</v>
      </c>
    </row>
    <row r="1252" spans="1:10" x14ac:dyDescent="0.25">
      <c r="A1252" t="s">
        <v>132</v>
      </c>
      <c r="B1252" t="s">
        <v>103</v>
      </c>
      <c r="C1252" t="s">
        <v>101</v>
      </c>
      <c r="D1252" t="s">
        <v>760</v>
      </c>
      <c r="E1252" t="s">
        <v>688</v>
      </c>
      <c r="F1252">
        <v>114</v>
      </c>
      <c r="G1252">
        <v>632.84</v>
      </c>
      <c r="H1252">
        <v>72144.08</v>
      </c>
      <c r="I1252" t="s">
        <v>1292</v>
      </c>
      <c r="J1252">
        <v>0.24578839644433001</v>
      </c>
    </row>
    <row r="1253" spans="1:10" x14ac:dyDescent="0.25">
      <c r="A1253" t="s">
        <v>132</v>
      </c>
      <c r="B1253" t="s">
        <v>103</v>
      </c>
      <c r="C1253" t="s">
        <v>101</v>
      </c>
      <c r="D1253" t="s">
        <v>1268</v>
      </c>
      <c r="E1253" t="s">
        <v>688</v>
      </c>
      <c r="F1253">
        <v>114</v>
      </c>
      <c r="G1253">
        <v>508.05</v>
      </c>
      <c r="H1253">
        <v>57917.74</v>
      </c>
      <c r="I1253" t="s">
        <v>1292</v>
      </c>
      <c r="J1253">
        <v>0.19732053468947</v>
      </c>
    </row>
    <row r="1254" spans="1:10" x14ac:dyDescent="0.25">
      <c r="A1254" t="s">
        <v>132</v>
      </c>
      <c r="B1254" t="s">
        <v>103</v>
      </c>
      <c r="C1254" t="s">
        <v>101</v>
      </c>
      <c r="D1254" t="s">
        <v>1269</v>
      </c>
      <c r="E1254" t="s">
        <v>688</v>
      </c>
      <c r="F1254">
        <v>355</v>
      </c>
      <c r="G1254" t="s">
        <v>1292</v>
      </c>
      <c r="H1254" t="s">
        <v>1292</v>
      </c>
      <c r="I1254" t="s">
        <v>1292</v>
      </c>
      <c r="J1254" t="s">
        <v>1292</v>
      </c>
    </row>
    <row r="1255" spans="1:10" x14ac:dyDescent="0.25">
      <c r="A1255" t="s">
        <v>132</v>
      </c>
      <c r="B1255" t="s">
        <v>103</v>
      </c>
      <c r="C1255" t="s">
        <v>350</v>
      </c>
      <c r="D1255" t="s">
        <v>760</v>
      </c>
      <c r="E1255" t="s">
        <v>688</v>
      </c>
      <c r="F1255">
        <v>270</v>
      </c>
      <c r="G1255">
        <v>632.54999999999995</v>
      </c>
      <c r="H1255">
        <v>170788.08</v>
      </c>
      <c r="I1255" t="s">
        <v>1292</v>
      </c>
      <c r="J1255">
        <v>6.8181361493959994E-2</v>
      </c>
    </row>
    <row r="1256" spans="1:10" x14ac:dyDescent="0.25">
      <c r="A1256" t="s">
        <v>132</v>
      </c>
      <c r="B1256" t="s">
        <v>103</v>
      </c>
      <c r="C1256" t="s">
        <v>350</v>
      </c>
      <c r="D1256" t="s">
        <v>1269</v>
      </c>
      <c r="E1256" t="s">
        <v>688</v>
      </c>
      <c r="F1256">
        <v>2171</v>
      </c>
      <c r="G1256" t="s">
        <v>1292</v>
      </c>
      <c r="H1256">
        <v>1.26</v>
      </c>
      <c r="I1256" t="s">
        <v>1292</v>
      </c>
      <c r="J1256">
        <v>5.0301236000000004E-7</v>
      </c>
    </row>
    <row r="1257" spans="1:10" x14ac:dyDescent="0.25">
      <c r="A1257" t="s">
        <v>132</v>
      </c>
      <c r="B1257" t="s">
        <v>103</v>
      </c>
      <c r="C1257" t="s">
        <v>1595</v>
      </c>
      <c r="D1257" t="s">
        <v>1687</v>
      </c>
      <c r="E1257" t="s">
        <v>688</v>
      </c>
      <c r="F1257">
        <v>2100</v>
      </c>
      <c r="G1257">
        <v>32.75</v>
      </c>
      <c r="H1257">
        <v>68775</v>
      </c>
      <c r="I1257" t="s">
        <v>1292</v>
      </c>
      <c r="J1257">
        <v>14.311076929607999</v>
      </c>
    </row>
    <row r="1258" spans="1:10" x14ac:dyDescent="0.25">
      <c r="A1258" t="s">
        <v>99</v>
      </c>
      <c r="B1258" t="s">
        <v>140</v>
      </c>
      <c r="C1258" t="s">
        <v>279</v>
      </c>
      <c r="D1258" t="s">
        <v>1121</v>
      </c>
      <c r="E1258" t="s">
        <v>687</v>
      </c>
      <c r="F1258">
        <v>426</v>
      </c>
      <c r="G1258">
        <v>16279.937934272</v>
      </c>
      <c r="H1258">
        <v>6935253.5599999996</v>
      </c>
      <c r="I1258" t="s">
        <v>1292</v>
      </c>
      <c r="J1258">
        <v>3.4703929368563999</v>
      </c>
    </row>
    <row r="1259" spans="1:10" x14ac:dyDescent="0.25">
      <c r="A1259" t="s">
        <v>99</v>
      </c>
      <c r="B1259" t="s">
        <v>140</v>
      </c>
      <c r="C1259" t="s">
        <v>279</v>
      </c>
      <c r="D1259" t="s">
        <v>246</v>
      </c>
      <c r="E1259" t="s">
        <v>687</v>
      </c>
      <c r="F1259">
        <v>120</v>
      </c>
      <c r="G1259">
        <v>16349.647991968</v>
      </c>
      <c r="H1259">
        <v>1961957.7590361</v>
      </c>
      <c r="I1259" t="s">
        <v>1292</v>
      </c>
      <c r="J1259">
        <v>0.98176141513269</v>
      </c>
    </row>
    <row r="1260" spans="1:10" x14ac:dyDescent="0.25">
      <c r="A1260" t="s">
        <v>99</v>
      </c>
      <c r="B1260" t="s">
        <v>140</v>
      </c>
      <c r="C1260" t="s">
        <v>279</v>
      </c>
      <c r="D1260" t="s">
        <v>246</v>
      </c>
      <c r="E1260" t="s">
        <v>688</v>
      </c>
      <c r="F1260">
        <v>129</v>
      </c>
      <c r="G1260">
        <v>16349.647991968</v>
      </c>
      <c r="H1260">
        <v>2109104.5909639001</v>
      </c>
      <c r="I1260" t="s">
        <v>1292</v>
      </c>
      <c r="J1260">
        <v>1.0553935212676</v>
      </c>
    </row>
    <row r="1261" spans="1:10" x14ac:dyDescent="0.25">
      <c r="A1261" t="s">
        <v>99</v>
      </c>
      <c r="B1261" t="s">
        <v>140</v>
      </c>
      <c r="C1261" t="s">
        <v>351</v>
      </c>
      <c r="D1261" t="s">
        <v>291</v>
      </c>
      <c r="E1261" t="s">
        <v>687</v>
      </c>
      <c r="F1261">
        <v>80</v>
      </c>
      <c r="G1261">
        <v>16359.491875</v>
      </c>
      <c r="H1261">
        <v>1308759.3500000001</v>
      </c>
      <c r="I1261" t="s">
        <v>1292</v>
      </c>
      <c r="J1261">
        <v>3.4320510518659999</v>
      </c>
    </row>
    <row r="1262" spans="1:10" x14ac:dyDescent="0.25">
      <c r="A1262" t="s">
        <v>105</v>
      </c>
      <c r="B1262" t="s">
        <v>103</v>
      </c>
      <c r="C1262" t="s">
        <v>279</v>
      </c>
      <c r="D1262" t="s">
        <v>105</v>
      </c>
      <c r="E1262" t="s">
        <v>688</v>
      </c>
      <c r="F1262" t="s">
        <v>103</v>
      </c>
      <c r="G1262" t="s">
        <v>1292</v>
      </c>
      <c r="H1262">
        <v>-20256.45</v>
      </c>
      <c r="I1262" t="s">
        <v>1292</v>
      </c>
      <c r="J1262">
        <v>-1.013630437555E-2</v>
      </c>
    </row>
    <row r="1263" spans="1:10" x14ac:dyDescent="0.25">
      <c r="A1263" t="s">
        <v>105</v>
      </c>
      <c r="B1263" t="s">
        <v>103</v>
      </c>
      <c r="C1263" t="s">
        <v>351</v>
      </c>
      <c r="D1263" t="s">
        <v>105</v>
      </c>
      <c r="E1263" t="s">
        <v>688</v>
      </c>
      <c r="F1263" t="s">
        <v>103</v>
      </c>
      <c r="G1263" t="s">
        <v>1292</v>
      </c>
      <c r="H1263">
        <v>-9383.9699999999993</v>
      </c>
      <c r="I1263" t="s">
        <v>1292</v>
      </c>
      <c r="J1263">
        <v>-2.460823994051E-2</v>
      </c>
    </row>
    <row r="1264" spans="1:10" x14ac:dyDescent="0.25">
      <c r="A1264" t="s">
        <v>134</v>
      </c>
      <c r="B1264" t="s">
        <v>218</v>
      </c>
      <c r="C1264" t="s">
        <v>279</v>
      </c>
      <c r="D1264" t="s">
        <v>248</v>
      </c>
      <c r="E1264" t="s">
        <v>78</v>
      </c>
      <c r="F1264">
        <v>2</v>
      </c>
      <c r="G1264">
        <v>910878.245</v>
      </c>
      <c r="H1264">
        <v>1821756.49</v>
      </c>
      <c r="I1264" t="s">
        <v>1292</v>
      </c>
      <c r="J1264">
        <v>0.91160486071229996</v>
      </c>
    </row>
    <row r="1265" spans="1:10" x14ac:dyDescent="0.25">
      <c r="A1265" t="s">
        <v>134</v>
      </c>
      <c r="B1265" t="s">
        <v>218</v>
      </c>
      <c r="C1265" t="s">
        <v>279</v>
      </c>
      <c r="D1265" t="s">
        <v>903</v>
      </c>
      <c r="E1265" t="s">
        <v>688</v>
      </c>
      <c r="F1265">
        <v>2</v>
      </c>
      <c r="G1265">
        <v>680855.55</v>
      </c>
      <c r="H1265">
        <v>1361711.1</v>
      </c>
      <c r="I1265" t="s">
        <v>1292</v>
      </c>
      <c r="J1265">
        <v>0.68139867455386005</v>
      </c>
    </row>
    <row r="1266" spans="1:10" x14ac:dyDescent="0.25">
      <c r="A1266" t="s">
        <v>134</v>
      </c>
      <c r="B1266" t="s">
        <v>190</v>
      </c>
      <c r="C1266" t="s">
        <v>279</v>
      </c>
      <c r="D1266" t="s">
        <v>1387</v>
      </c>
      <c r="E1266" t="s">
        <v>78</v>
      </c>
      <c r="F1266">
        <v>1</v>
      </c>
      <c r="G1266">
        <v>513139.81</v>
      </c>
      <c r="H1266">
        <v>513139.81</v>
      </c>
      <c r="I1266" t="s">
        <v>1292</v>
      </c>
      <c r="J1266">
        <v>0.25677457310499002</v>
      </c>
    </row>
    <row r="1267" spans="1:10" x14ac:dyDescent="0.25">
      <c r="A1267" t="s">
        <v>134</v>
      </c>
      <c r="B1267" t="s">
        <v>190</v>
      </c>
      <c r="C1267" t="s">
        <v>351</v>
      </c>
      <c r="D1267" t="s">
        <v>502</v>
      </c>
      <c r="E1267" t="s">
        <v>78</v>
      </c>
      <c r="F1267">
        <v>1</v>
      </c>
      <c r="G1267">
        <v>544097.5</v>
      </c>
      <c r="H1267">
        <v>544097.5</v>
      </c>
      <c r="I1267" t="s">
        <v>1292</v>
      </c>
      <c r="J1267">
        <v>1.4268248759351001</v>
      </c>
    </row>
    <row r="1268" spans="1:10" x14ac:dyDescent="0.25">
      <c r="A1268" t="s">
        <v>134</v>
      </c>
      <c r="B1268" t="s">
        <v>192</v>
      </c>
      <c r="C1268" t="s">
        <v>279</v>
      </c>
      <c r="D1268" t="s">
        <v>984</v>
      </c>
      <c r="E1268" t="s">
        <v>78</v>
      </c>
      <c r="F1268">
        <v>2</v>
      </c>
      <c r="G1268">
        <v>539459.07999999996</v>
      </c>
      <c r="H1268">
        <v>1078918.1599999999</v>
      </c>
      <c r="I1268" t="s">
        <v>1292</v>
      </c>
      <c r="J1268">
        <v>0.53988941132673995</v>
      </c>
    </row>
    <row r="1269" spans="1:10" x14ac:dyDescent="0.25">
      <c r="A1269" t="s">
        <v>134</v>
      </c>
      <c r="B1269" t="s">
        <v>192</v>
      </c>
      <c r="C1269" t="s">
        <v>279</v>
      </c>
      <c r="D1269" t="s">
        <v>983</v>
      </c>
      <c r="E1269" t="s">
        <v>78</v>
      </c>
      <c r="F1269">
        <v>1</v>
      </c>
      <c r="G1269">
        <v>535854.98</v>
      </c>
      <c r="H1269">
        <v>535854.98</v>
      </c>
      <c r="I1269" t="s">
        <v>1292</v>
      </c>
      <c r="J1269">
        <v>0.26814121815198999</v>
      </c>
    </row>
    <row r="1270" spans="1:10" x14ac:dyDescent="0.25">
      <c r="A1270" t="s">
        <v>134</v>
      </c>
      <c r="B1270" t="s">
        <v>476</v>
      </c>
      <c r="C1270" t="s">
        <v>351</v>
      </c>
      <c r="D1270" t="s">
        <v>477</v>
      </c>
      <c r="E1270" t="s">
        <v>689</v>
      </c>
      <c r="F1270">
        <v>1</v>
      </c>
      <c r="G1270">
        <v>723524.98</v>
      </c>
      <c r="H1270">
        <v>723524.98</v>
      </c>
      <c r="I1270" t="s">
        <v>1292</v>
      </c>
      <c r="J1270">
        <v>1.8973500885861001</v>
      </c>
    </row>
    <row r="1271" spans="1:10" x14ac:dyDescent="0.25">
      <c r="A1271" t="s">
        <v>134</v>
      </c>
      <c r="B1271" t="s">
        <v>189</v>
      </c>
      <c r="C1271" t="s">
        <v>279</v>
      </c>
      <c r="D1271" t="s">
        <v>194</v>
      </c>
      <c r="E1271" t="s">
        <v>78</v>
      </c>
      <c r="F1271">
        <v>12</v>
      </c>
      <c r="G1271">
        <v>565081.51333333005</v>
      </c>
      <c r="H1271">
        <v>6780978.1600000001</v>
      </c>
      <c r="I1271" t="s">
        <v>1292</v>
      </c>
      <c r="J1271">
        <v>3.3931937034241</v>
      </c>
    </row>
    <row r="1272" spans="1:10" x14ac:dyDescent="0.25">
      <c r="A1272" t="s">
        <v>134</v>
      </c>
      <c r="B1272" t="s">
        <v>189</v>
      </c>
      <c r="C1272" t="s">
        <v>279</v>
      </c>
      <c r="D1272" t="s">
        <v>193</v>
      </c>
      <c r="E1272" t="s">
        <v>78</v>
      </c>
      <c r="F1272">
        <v>1</v>
      </c>
      <c r="G1272">
        <v>944903.88</v>
      </c>
      <c r="H1272">
        <v>944903.88</v>
      </c>
      <c r="I1272" t="s">
        <v>1292</v>
      </c>
      <c r="J1272">
        <v>0.47282881913264002</v>
      </c>
    </row>
    <row r="1273" spans="1:10" x14ac:dyDescent="0.25">
      <c r="A1273" t="s">
        <v>134</v>
      </c>
      <c r="B1273" t="s">
        <v>189</v>
      </c>
      <c r="C1273" t="s">
        <v>351</v>
      </c>
      <c r="D1273" t="s">
        <v>489</v>
      </c>
      <c r="E1273" t="s">
        <v>689</v>
      </c>
      <c r="F1273">
        <v>-1</v>
      </c>
      <c r="G1273">
        <v>429226.88</v>
      </c>
      <c r="H1273">
        <v>429226.88</v>
      </c>
      <c r="I1273" t="s">
        <v>1292</v>
      </c>
      <c r="J1273">
        <v>1.1255916261406</v>
      </c>
    </row>
    <row r="1274" spans="1:10" x14ac:dyDescent="0.25">
      <c r="A1274" t="s">
        <v>135</v>
      </c>
      <c r="B1274" t="s">
        <v>391</v>
      </c>
      <c r="C1274" t="s">
        <v>351</v>
      </c>
      <c r="D1274" t="s">
        <v>828</v>
      </c>
      <c r="E1274" t="s">
        <v>689</v>
      </c>
      <c r="F1274">
        <v>1</v>
      </c>
      <c r="G1274">
        <v>316365.94</v>
      </c>
      <c r="H1274">
        <v>316365.94</v>
      </c>
      <c r="I1274" t="s">
        <v>1292</v>
      </c>
      <c r="J1274">
        <v>0.82962850057314996</v>
      </c>
    </row>
    <row r="1275" spans="1:10" x14ac:dyDescent="0.25">
      <c r="A1275" t="s">
        <v>135</v>
      </c>
      <c r="B1275" t="s">
        <v>189</v>
      </c>
      <c r="C1275" t="s">
        <v>279</v>
      </c>
      <c r="D1275" t="s">
        <v>1273</v>
      </c>
      <c r="E1275" t="s">
        <v>689</v>
      </c>
      <c r="F1275">
        <v>1</v>
      </c>
      <c r="G1275">
        <v>357424.67</v>
      </c>
      <c r="H1275">
        <v>357424.67</v>
      </c>
      <c r="I1275" t="s">
        <v>1292</v>
      </c>
      <c r="J1275">
        <v>0.17885489542595001</v>
      </c>
    </row>
    <row r="1276" spans="1:10" x14ac:dyDescent="0.25">
      <c r="A1276" t="s">
        <v>135</v>
      </c>
      <c r="B1276" t="s">
        <v>189</v>
      </c>
      <c r="C1276" t="s">
        <v>351</v>
      </c>
      <c r="D1276" t="s">
        <v>863</v>
      </c>
      <c r="E1276" t="s">
        <v>688</v>
      </c>
      <c r="F1276">
        <v>3</v>
      </c>
      <c r="G1276">
        <v>357424.67333333002</v>
      </c>
      <c r="H1276">
        <v>1072274.02</v>
      </c>
      <c r="I1276" t="s">
        <v>1292</v>
      </c>
      <c r="J1276">
        <v>2.8118990540389999</v>
      </c>
    </row>
    <row r="1277" spans="1:10" x14ac:dyDescent="0.25">
      <c r="A1277" t="s">
        <v>135</v>
      </c>
      <c r="B1277" t="s">
        <v>189</v>
      </c>
      <c r="C1277" t="s">
        <v>351</v>
      </c>
      <c r="D1277" t="s">
        <v>199</v>
      </c>
      <c r="E1277" t="s">
        <v>78</v>
      </c>
      <c r="F1277">
        <v>1</v>
      </c>
      <c r="G1277">
        <v>558274.69999999995</v>
      </c>
      <c r="H1277">
        <v>558274.69999999995</v>
      </c>
      <c r="I1277" t="s">
        <v>1292</v>
      </c>
      <c r="J1277">
        <v>1.4640027376807001</v>
      </c>
    </row>
    <row r="1278" spans="1:10" x14ac:dyDescent="0.25">
      <c r="A1278" t="s">
        <v>112</v>
      </c>
      <c r="B1278" t="s">
        <v>200</v>
      </c>
      <c r="C1278" t="s">
        <v>279</v>
      </c>
      <c r="D1278" t="s">
        <v>868</v>
      </c>
      <c r="E1278" t="s">
        <v>689</v>
      </c>
      <c r="F1278">
        <v>38</v>
      </c>
      <c r="G1278">
        <v>56642.59</v>
      </c>
      <c r="H1278">
        <v>2152418.42</v>
      </c>
      <c r="I1278" t="s">
        <v>1292</v>
      </c>
      <c r="J1278">
        <v>1.0770677116998999</v>
      </c>
    </row>
    <row r="1279" spans="1:10" x14ac:dyDescent="0.25">
      <c r="A1279" t="s">
        <v>112</v>
      </c>
      <c r="B1279" t="s">
        <v>200</v>
      </c>
      <c r="C1279" t="s">
        <v>279</v>
      </c>
      <c r="D1279" t="s">
        <v>730</v>
      </c>
      <c r="E1279" t="s">
        <v>688</v>
      </c>
      <c r="F1279">
        <v>11</v>
      </c>
      <c r="G1279">
        <v>62397.760000000002</v>
      </c>
      <c r="H1279">
        <v>686375.36</v>
      </c>
      <c r="I1279" t="s">
        <v>1292</v>
      </c>
      <c r="J1279">
        <v>0.34346144387779998</v>
      </c>
    </row>
    <row r="1280" spans="1:10" x14ac:dyDescent="0.25">
      <c r="A1280" t="s">
        <v>112</v>
      </c>
      <c r="B1280" t="s">
        <v>200</v>
      </c>
      <c r="C1280" t="s">
        <v>279</v>
      </c>
      <c r="D1280" t="s">
        <v>733</v>
      </c>
      <c r="E1280" t="s">
        <v>689</v>
      </c>
      <c r="F1280">
        <v>1</v>
      </c>
      <c r="G1280">
        <v>62397.760000000002</v>
      </c>
      <c r="H1280">
        <v>62397.760000000002</v>
      </c>
      <c r="I1280" t="s">
        <v>1292</v>
      </c>
      <c r="J1280">
        <v>3.1223767625255E-2</v>
      </c>
    </row>
    <row r="1281" spans="1:10" x14ac:dyDescent="0.25">
      <c r="A1281" t="s">
        <v>112</v>
      </c>
      <c r="B1281" t="s">
        <v>200</v>
      </c>
      <c r="C1281" t="s">
        <v>279</v>
      </c>
      <c r="D1281" t="s">
        <v>734</v>
      </c>
      <c r="E1281" t="s">
        <v>689</v>
      </c>
      <c r="F1281">
        <v>1</v>
      </c>
      <c r="G1281">
        <v>61704.85</v>
      </c>
      <c r="H1281">
        <v>61704.85</v>
      </c>
      <c r="I1281" t="s">
        <v>1292</v>
      </c>
      <c r="J1281">
        <v>3.0877036255007002E-2</v>
      </c>
    </row>
    <row r="1282" spans="1:10" x14ac:dyDescent="0.25">
      <c r="A1282" t="s">
        <v>112</v>
      </c>
      <c r="B1282" t="s">
        <v>200</v>
      </c>
      <c r="C1282" t="s">
        <v>351</v>
      </c>
      <c r="D1282" t="s">
        <v>731</v>
      </c>
      <c r="E1282" t="s">
        <v>688</v>
      </c>
      <c r="F1282">
        <v>2</v>
      </c>
      <c r="G1282">
        <v>61704.845000000001</v>
      </c>
      <c r="H1282">
        <v>123409.69</v>
      </c>
      <c r="I1282" t="s">
        <v>1292</v>
      </c>
      <c r="J1282">
        <v>0.32362584945426998</v>
      </c>
    </row>
    <row r="1283" spans="1:10" x14ac:dyDescent="0.25">
      <c r="A1283" t="s">
        <v>112</v>
      </c>
      <c r="B1283" t="s">
        <v>200</v>
      </c>
      <c r="C1283" t="s">
        <v>351</v>
      </c>
      <c r="D1283" t="s">
        <v>732</v>
      </c>
      <c r="E1283" t="s">
        <v>688</v>
      </c>
      <c r="F1283">
        <v>1</v>
      </c>
      <c r="G1283">
        <v>62397.760000000002</v>
      </c>
      <c r="H1283">
        <v>62397.760000000002</v>
      </c>
      <c r="I1283" t="s">
        <v>1292</v>
      </c>
      <c r="J1283">
        <v>0.16363000412726</v>
      </c>
    </row>
    <row r="1284" spans="1:10" x14ac:dyDescent="0.25">
      <c r="A1284" t="s">
        <v>112</v>
      </c>
      <c r="B1284" t="s">
        <v>1228</v>
      </c>
      <c r="C1284" t="s">
        <v>279</v>
      </c>
      <c r="D1284" t="s">
        <v>1229</v>
      </c>
      <c r="E1284" t="s">
        <v>689</v>
      </c>
      <c r="F1284">
        <v>28</v>
      </c>
      <c r="G1284">
        <v>56390.164285714003</v>
      </c>
      <c r="H1284">
        <v>1578924.6</v>
      </c>
      <c r="I1284" t="s">
        <v>1292</v>
      </c>
      <c r="J1284">
        <v>0.79009206112844999</v>
      </c>
    </row>
    <row r="1285" spans="1:10" x14ac:dyDescent="0.25">
      <c r="A1285" t="s">
        <v>112</v>
      </c>
      <c r="B1285" t="s">
        <v>1228</v>
      </c>
      <c r="C1285" t="s">
        <v>351</v>
      </c>
      <c r="D1285" t="s">
        <v>1229</v>
      </c>
      <c r="E1285" t="s">
        <v>689</v>
      </c>
      <c r="F1285">
        <v>5</v>
      </c>
      <c r="G1285">
        <v>56390.163999999997</v>
      </c>
      <c r="H1285">
        <v>281950.82</v>
      </c>
      <c r="I1285" t="s">
        <v>1292</v>
      </c>
      <c r="J1285">
        <v>0.73937932772399995</v>
      </c>
    </row>
    <row r="1286" spans="1:10" x14ac:dyDescent="0.25">
      <c r="A1286" t="s">
        <v>112</v>
      </c>
      <c r="B1286" t="s">
        <v>396</v>
      </c>
      <c r="C1286" t="s">
        <v>279</v>
      </c>
      <c r="D1286" t="s">
        <v>496</v>
      </c>
      <c r="E1286" t="s">
        <v>689</v>
      </c>
      <c r="F1286">
        <v>13</v>
      </c>
      <c r="G1286">
        <v>71873.199230768994</v>
      </c>
      <c r="H1286">
        <v>934351.59</v>
      </c>
      <c r="I1286" t="s">
        <v>1292</v>
      </c>
      <c r="J1286">
        <v>0.46754846530464</v>
      </c>
    </row>
    <row r="1287" spans="1:10" x14ac:dyDescent="0.25">
      <c r="A1287" t="s">
        <v>112</v>
      </c>
      <c r="B1287" t="s">
        <v>452</v>
      </c>
      <c r="C1287" t="s">
        <v>279</v>
      </c>
      <c r="D1287" t="s">
        <v>981</v>
      </c>
      <c r="E1287" t="s">
        <v>689</v>
      </c>
      <c r="F1287">
        <v>42</v>
      </c>
      <c r="G1287">
        <v>55312.354761905</v>
      </c>
      <c r="H1287">
        <v>2323118.9</v>
      </c>
      <c r="I1287" t="s">
        <v>1292</v>
      </c>
      <c r="J1287">
        <v>1.1624860363487</v>
      </c>
    </row>
    <row r="1288" spans="1:10" x14ac:dyDescent="0.25">
      <c r="A1288" t="s">
        <v>112</v>
      </c>
      <c r="B1288" t="s">
        <v>452</v>
      </c>
      <c r="C1288" t="s">
        <v>279</v>
      </c>
      <c r="D1288" t="s">
        <v>980</v>
      </c>
      <c r="E1288" t="s">
        <v>689</v>
      </c>
      <c r="F1288">
        <v>5</v>
      </c>
      <c r="G1288">
        <v>57378.351999999999</v>
      </c>
      <c r="H1288">
        <v>286891.76</v>
      </c>
      <c r="I1288" t="s">
        <v>1292</v>
      </c>
      <c r="J1288">
        <v>0.14356030805978001</v>
      </c>
    </row>
    <row r="1289" spans="1:10" x14ac:dyDescent="0.25">
      <c r="A1289" t="s">
        <v>112</v>
      </c>
      <c r="B1289" t="s">
        <v>452</v>
      </c>
      <c r="C1289" t="s">
        <v>351</v>
      </c>
      <c r="D1289" t="s">
        <v>980</v>
      </c>
      <c r="E1289" t="s">
        <v>689</v>
      </c>
      <c r="F1289">
        <v>5</v>
      </c>
      <c r="G1289">
        <v>57378.351999999999</v>
      </c>
      <c r="H1289">
        <v>286891.76</v>
      </c>
      <c r="I1289" t="s">
        <v>1292</v>
      </c>
      <c r="J1289">
        <v>0.75233629977864003</v>
      </c>
    </row>
    <row r="1290" spans="1:10" x14ac:dyDescent="0.25">
      <c r="A1290" t="s">
        <v>112</v>
      </c>
      <c r="B1290" t="s">
        <v>141</v>
      </c>
      <c r="C1290" t="s">
        <v>279</v>
      </c>
      <c r="D1290" t="s">
        <v>886</v>
      </c>
      <c r="E1290" t="s">
        <v>688</v>
      </c>
      <c r="F1290">
        <v>1</v>
      </c>
      <c r="G1290">
        <v>71552.350000000006</v>
      </c>
      <c r="H1290">
        <v>71552.350000000006</v>
      </c>
      <c r="I1290" t="s">
        <v>1292</v>
      </c>
      <c r="J1290">
        <v>3.5804713974359997E-2</v>
      </c>
    </row>
    <row r="1291" spans="1:10" x14ac:dyDescent="0.25">
      <c r="A1291" t="s">
        <v>112</v>
      </c>
      <c r="B1291" t="s">
        <v>141</v>
      </c>
      <c r="C1291" t="s">
        <v>279</v>
      </c>
      <c r="D1291" t="s">
        <v>887</v>
      </c>
      <c r="E1291" t="s">
        <v>688</v>
      </c>
      <c r="F1291">
        <v>1</v>
      </c>
      <c r="G1291">
        <v>69938.16</v>
      </c>
      <c r="H1291">
        <v>69938.16</v>
      </c>
      <c r="I1291" t="s">
        <v>1292</v>
      </c>
      <c r="J1291">
        <v>3.4996975147470001E-2</v>
      </c>
    </row>
    <row r="1292" spans="1:10" x14ac:dyDescent="0.25">
      <c r="A1292" t="s">
        <v>112</v>
      </c>
      <c r="B1292" t="s">
        <v>141</v>
      </c>
      <c r="C1292" t="s">
        <v>279</v>
      </c>
      <c r="D1292" t="s">
        <v>888</v>
      </c>
      <c r="E1292" t="s">
        <v>688</v>
      </c>
      <c r="F1292">
        <v>1</v>
      </c>
      <c r="G1292">
        <v>68482.899999999994</v>
      </c>
      <c r="H1292">
        <v>68482.899999999994</v>
      </c>
      <c r="I1292" t="s">
        <v>1292</v>
      </c>
      <c r="J1292">
        <v>3.4268764710519997E-2</v>
      </c>
    </row>
    <row r="1293" spans="1:10" x14ac:dyDescent="0.25">
      <c r="A1293" t="s">
        <v>112</v>
      </c>
      <c r="B1293" t="s">
        <v>334</v>
      </c>
      <c r="C1293" t="s">
        <v>279</v>
      </c>
      <c r="D1293" t="s">
        <v>335</v>
      </c>
      <c r="E1293" t="s">
        <v>689</v>
      </c>
      <c r="F1293">
        <v>54</v>
      </c>
      <c r="G1293">
        <v>72885.975000000006</v>
      </c>
      <c r="H1293">
        <v>3935842.65</v>
      </c>
      <c r="I1293" t="s">
        <v>1292</v>
      </c>
      <c r="J1293">
        <v>1.9694911534191</v>
      </c>
    </row>
    <row r="1294" spans="1:10" x14ac:dyDescent="0.25">
      <c r="A1294" t="s">
        <v>112</v>
      </c>
      <c r="B1294" t="s">
        <v>1012</v>
      </c>
      <c r="C1294" t="s">
        <v>351</v>
      </c>
      <c r="D1294" t="s">
        <v>1016</v>
      </c>
      <c r="E1294" t="s">
        <v>688</v>
      </c>
      <c r="F1294">
        <v>3</v>
      </c>
      <c r="G1294">
        <v>53568.803333333002</v>
      </c>
      <c r="H1294">
        <v>160706.41</v>
      </c>
      <c r="I1294" t="s">
        <v>1292</v>
      </c>
      <c r="J1294">
        <v>0.42143164324450999</v>
      </c>
    </row>
    <row r="1295" spans="1:10" x14ac:dyDescent="0.25">
      <c r="A1295" t="s">
        <v>112</v>
      </c>
      <c r="B1295" t="s">
        <v>761</v>
      </c>
      <c r="C1295" t="s">
        <v>279</v>
      </c>
      <c r="D1295" t="s">
        <v>927</v>
      </c>
      <c r="E1295" t="s">
        <v>688</v>
      </c>
      <c r="F1295">
        <v>57</v>
      </c>
      <c r="G1295">
        <v>55492.656315788998</v>
      </c>
      <c r="H1295">
        <v>3163081.41</v>
      </c>
      <c r="I1295" t="s">
        <v>1292</v>
      </c>
      <c r="J1295">
        <v>1.5828023141472001</v>
      </c>
    </row>
    <row r="1296" spans="1:10" x14ac:dyDescent="0.25">
      <c r="A1296" t="s">
        <v>112</v>
      </c>
      <c r="B1296" t="s">
        <v>761</v>
      </c>
      <c r="C1296" t="s">
        <v>351</v>
      </c>
      <c r="D1296" t="s">
        <v>927</v>
      </c>
      <c r="E1296" t="s">
        <v>688</v>
      </c>
      <c r="F1296">
        <v>5</v>
      </c>
      <c r="G1296">
        <v>55492.656000000003</v>
      </c>
      <c r="H1296">
        <v>277463.28000000003</v>
      </c>
      <c r="I1296" t="s">
        <v>1292</v>
      </c>
      <c r="J1296">
        <v>0.7276113381564</v>
      </c>
    </row>
    <row r="1297" spans="1:10" x14ac:dyDescent="0.25">
      <c r="A1297" t="s">
        <v>112</v>
      </c>
      <c r="B1297" t="s">
        <v>989</v>
      </c>
      <c r="C1297" t="s">
        <v>279</v>
      </c>
      <c r="D1297" t="s">
        <v>1290</v>
      </c>
      <c r="E1297" t="s">
        <v>688</v>
      </c>
      <c r="F1297">
        <v>17</v>
      </c>
      <c r="G1297">
        <v>55279.070588235001</v>
      </c>
      <c r="H1297">
        <v>939744.2</v>
      </c>
      <c r="I1297" t="s">
        <v>1292</v>
      </c>
      <c r="J1297">
        <v>0.47024692117122002</v>
      </c>
    </row>
    <row r="1298" spans="1:10" x14ac:dyDescent="0.25">
      <c r="A1298" t="s">
        <v>112</v>
      </c>
      <c r="B1298" t="s">
        <v>989</v>
      </c>
      <c r="C1298" t="s">
        <v>351</v>
      </c>
      <c r="D1298" t="s">
        <v>1291</v>
      </c>
      <c r="E1298" t="s">
        <v>688</v>
      </c>
      <c r="F1298">
        <v>3</v>
      </c>
      <c r="G1298">
        <v>55279.07</v>
      </c>
      <c r="H1298">
        <v>165837.21</v>
      </c>
      <c r="I1298" t="s">
        <v>1292</v>
      </c>
      <c r="J1298">
        <v>0.43488649843764998</v>
      </c>
    </row>
    <row r="1299" spans="1:10" x14ac:dyDescent="0.25">
      <c r="A1299" t="s">
        <v>112</v>
      </c>
      <c r="B1299" t="s">
        <v>363</v>
      </c>
      <c r="C1299" t="s">
        <v>279</v>
      </c>
      <c r="D1299" t="s">
        <v>364</v>
      </c>
      <c r="E1299" t="s">
        <v>689</v>
      </c>
      <c r="F1299">
        <v>34</v>
      </c>
      <c r="G1299">
        <v>71526.042941175998</v>
      </c>
      <c r="H1299">
        <v>2431885.46</v>
      </c>
      <c r="I1299" t="s">
        <v>1292</v>
      </c>
      <c r="J1299">
        <v>1.2169126983769001</v>
      </c>
    </row>
    <row r="1300" spans="1:10" x14ac:dyDescent="0.25">
      <c r="A1300" t="s">
        <v>112</v>
      </c>
      <c r="B1300" t="s">
        <v>317</v>
      </c>
      <c r="C1300" t="s">
        <v>279</v>
      </c>
      <c r="D1300" t="s">
        <v>318</v>
      </c>
      <c r="E1300" t="s">
        <v>689</v>
      </c>
      <c r="F1300">
        <v>16</v>
      </c>
      <c r="G1300">
        <v>73188.983749999999</v>
      </c>
      <c r="H1300">
        <v>1171023.74</v>
      </c>
      <c r="I1300" t="s">
        <v>1292</v>
      </c>
      <c r="J1300">
        <v>0.58597893804868995</v>
      </c>
    </row>
    <row r="1301" spans="1:10" x14ac:dyDescent="0.25">
      <c r="A1301" t="s">
        <v>112</v>
      </c>
      <c r="B1301" t="s">
        <v>317</v>
      </c>
      <c r="C1301" t="s">
        <v>351</v>
      </c>
      <c r="D1301" t="s">
        <v>318</v>
      </c>
      <c r="E1301" t="s">
        <v>689</v>
      </c>
      <c r="F1301">
        <v>1</v>
      </c>
      <c r="G1301">
        <v>73188.98</v>
      </c>
      <c r="H1301">
        <v>73188.98</v>
      </c>
      <c r="I1301" t="s">
        <v>1292</v>
      </c>
      <c r="J1301">
        <v>0.19192857403006</v>
      </c>
    </row>
    <row r="1302" spans="1:10" x14ac:dyDescent="0.25">
      <c r="A1302" t="s">
        <v>112</v>
      </c>
      <c r="B1302" t="s">
        <v>353</v>
      </c>
      <c r="C1302" t="s">
        <v>279</v>
      </c>
      <c r="D1302" t="s">
        <v>346</v>
      </c>
      <c r="E1302" t="s">
        <v>689</v>
      </c>
      <c r="F1302">
        <v>15</v>
      </c>
      <c r="G1302">
        <v>216486.204</v>
      </c>
      <c r="H1302">
        <v>3247293.06</v>
      </c>
      <c r="I1302" t="s">
        <v>1292</v>
      </c>
      <c r="J1302">
        <v>1.6249417273399001</v>
      </c>
    </row>
    <row r="1303" spans="1:10" x14ac:dyDescent="0.25">
      <c r="A1303" t="s">
        <v>112</v>
      </c>
      <c r="B1303" t="s">
        <v>353</v>
      </c>
      <c r="C1303" t="s">
        <v>279</v>
      </c>
      <c r="D1303" t="s">
        <v>874</v>
      </c>
      <c r="E1303" t="s">
        <v>688</v>
      </c>
      <c r="F1303">
        <v>15</v>
      </c>
      <c r="G1303">
        <v>56346.878666666998</v>
      </c>
      <c r="H1303">
        <v>845203.18</v>
      </c>
      <c r="I1303" t="s">
        <v>1292</v>
      </c>
      <c r="J1303">
        <v>0.42293870306316</v>
      </c>
    </row>
    <row r="1304" spans="1:10" x14ac:dyDescent="0.25">
      <c r="A1304" t="s">
        <v>112</v>
      </c>
      <c r="B1304" t="s">
        <v>353</v>
      </c>
      <c r="C1304" t="s">
        <v>351</v>
      </c>
      <c r="D1304" t="s">
        <v>977</v>
      </c>
      <c r="E1304" t="s">
        <v>689</v>
      </c>
      <c r="F1304">
        <v>10</v>
      </c>
      <c r="G1304">
        <v>57000.205000000002</v>
      </c>
      <c r="H1304">
        <v>570002.05000000005</v>
      </c>
      <c r="I1304" t="s">
        <v>1292</v>
      </c>
      <c r="J1304">
        <v>1.4947561866651</v>
      </c>
    </row>
    <row r="1305" spans="1:10" x14ac:dyDescent="0.25">
      <c r="A1305" t="s">
        <v>112</v>
      </c>
      <c r="B1305" t="s">
        <v>353</v>
      </c>
      <c r="C1305" t="s">
        <v>351</v>
      </c>
      <c r="D1305" t="s">
        <v>875</v>
      </c>
      <c r="E1305" t="s">
        <v>688</v>
      </c>
      <c r="F1305">
        <v>2</v>
      </c>
      <c r="G1305">
        <v>56346.879999999997</v>
      </c>
      <c r="H1305">
        <v>112693.75999999999</v>
      </c>
      <c r="I1305" t="s">
        <v>1292</v>
      </c>
      <c r="J1305">
        <v>0.29552471777697997</v>
      </c>
    </row>
    <row r="1306" spans="1:10" x14ac:dyDescent="0.25">
      <c r="A1306" t="s">
        <v>112</v>
      </c>
      <c r="B1306" t="s">
        <v>1065</v>
      </c>
      <c r="C1306" t="s">
        <v>351</v>
      </c>
      <c r="D1306" t="s">
        <v>1050</v>
      </c>
      <c r="E1306" t="s">
        <v>688</v>
      </c>
      <c r="F1306">
        <v>3</v>
      </c>
      <c r="G1306">
        <v>52926.053333333002</v>
      </c>
      <c r="H1306">
        <v>158778.16</v>
      </c>
      <c r="I1306" t="s">
        <v>1292</v>
      </c>
      <c r="J1306">
        <v>0.41637505859374002</v>
      </c>
    </row>
    <row r="1307" spans="1:10" x14ac:dyDescent="0.25">
      <c r="A1307" t="s">
        <v>112</v>
      </c>
      <c r="B1307" t="s">
        <v>190</v>
      </c>
      <c r="C1307" t="s">
        <v>279</v>
      </c>
      <c r="D1307" t="s">
        <v>787</v>
      </c>
      <c r="E1307" t="s">
        <v>688</v>
      </c>
      <c r="F1307">
        <v>60</v>
      </c>
      <c r="G1307">
        <v>58758.854833333004</v>
      </c>
      <c r="H1307">
        <v>3525531.29</v>
      </c>
      <c r="I1307" t="s">
        <v>1292</v>
      </c>
      <c r="J1307">
        <v>1.7641718189005999</v>
      </c>
    </row>
    <row r="1308" spans="1:10" x14ac:dyDescent="0.25">
      <c r="A1308" t="s">
        <v>112</v>
      </c>
      <c r="B1308" t="s">
        <v>361</v>
      </c>
      <c r="C1308" t="s">
        <v>351</v>
      </c>
      <c r="D1308" t="s">
        <v>1053</v>
      </c>
      <c r="E1308" t="s">
        <v>688</v>
      </c>
      <c r="F1308">
        <v>4</v>
      </c>
      <c r="G1308">
        <v>106477.44</v>
      </c>
      <c r="H1308">
        <v>425909.76000000001</v>
      </c>
      <c r="I1308" t="s">
        <v>1292</v>
      </c>
      <c r="J1308">
        <v>1.1168929106851999</v>
      </c>
    </row>
    <row r="1309" spans="1:10" x14ac:dyDescent="0.25">
      <c r="A1309" t="s">
        <v>112</v>
      </c>
      <c r="B1309" t="s">
        <v>361</v>
      </c>
      <c r="C1309" t="s">
        <v>351</v>
      </c>
      <c r="D1309" t="s">
        <v>889</v>
      </c>
      <c r="E1309" t="s">
        <v>688</v>
      </c>
      <c r="F1309">
        <v>3</v>
      </c>
      <c r="G1309">
        <v>113792.39333332999</v>
      </c>
      <c r="H1309">
        <v>341377.18</v>
      </c>
      <c r="I1309" t="s">
        <v>1292</v>
      </c>
      <c r="J1309">
        <v>0.89521722209820997</v>
      </c>
    </row>
    <row r="1310" spans="1:10" x14ac:dyDescent="0.25">
      <c r="A1310" t="s">
        <v>112</v>
      </c>
      <c r="B1310" t="s">
        <v>361</v>
      </c>
      <c r="C1310" t="s">
        <v>351</v>
      </c>
      <c r="D1310" t="s">
        <v>473</v>
      </c>
      <c r="E1310" t="s">
        <v>688</v>
      </c>
      <c r="F1310">
        <v>2</v>
      </c>
      <c r="G1310">
        <v>138954.82</v>
      </c>
      <c r="H1310">
        <v>277909.64</v>
      </c>
      <c r="I1310" t="s">
        <v>1292</v>
      </c>
      <c r="J1310">
        <v>0.72878185915976001</v>
      </c>
    </row>
    <row r="1311" spans="1:10" x14ac:dyDescent="0.25">
      <c r="A1311" t="s">
        <v>112</v>
      </c>
      <c r="B1311" t="s">
        <v>764</v>
      </c>
      <c r="C1311" t="s">
        <v>279</v>
      </c>
      <c r="D1311" t="s">
        <v>765</v>
      </c>
      <c r="E1311" t="s">
        <v>689</v>
      </c>
      <c r="F1311">
        <v>35</v>
      </c>
      <c r="G1311">
        <v>61604.084571428997</v>
      </c>
      <c r="H1311">
        <v>2156142.96</v>
      </c>
      <c r="I1311" t="s">
        <v>1292</v>
      </c>
      <c r="J1311">
        <v>1.0789314672493</v>
      </c>
    </row>
    <row r="1312" spans="1:10" x14ac:dyDescent="0.25">
      <c r="A1312" t="s">
        <v>112</v>
      </c>
      <c r="B1312" t="s">
        <v>764</v>
      </c>
      <c r="C1312" t="s">
        <v>351</v>
      </c>
      <c r="D1312" t="s">
        <v>765</v>
      </c>
      <c r="E1312" t="s">
        <v>689</v>
      </c>
      <c r="F1312">
        <v>2</v>
      </c>
      <c r="G1312">
        <v>61604.084999999999</v>
      </c>
      <c r="H1312">
        <v>123208.17</v>
      </c>
      <c r="I1312" t="s">
        <v>1292</v>
      </c>
      <c r="J1312">
        <v>0.3230973894834</v>
      </c>
    </row>
    <row r="1313" spans="1:10" x14ac:dyDescent="0.25">
      <c r="A1313" t="s">
        <v>113</v>
      </c>
      <c r="B1313" t="s">
        <v>114</v>
      </c>
      <c r="C1313" t="s">
        <v>279</v>
      </c>
      <c r="D1313" t="s">
        <v>183</v>
      </c>
      <c r="E1313" t="s">
        <v>834</v>
      </c>
      <c r="F1313">
        <v>8</v>
      </c>
      <c r="G1313">
        <v>87328.162449317999</v>
      </c>
      <c r="H1313">
        <v>4884.6400000000003</v>
      </c>
      <c r="I1313">
        <v>698625.29959454003</v>
      </c>
      <c r="J1313">
        <v>0.34959129961819002</v>
      </c>
    </row>
    <row r="1314" spans="1:10" x14ac:dyDescent="0.25">
      <c r="A1314" t="s">
        <v>113</v>
      </c>
      <c r="B1314" t="s">
        <v>114</v>
      </c>
      <c r="C1314" t="s">
        <v>279</v>
      </c>
      <c r="D1314" t="s">
        <v>143</v>
      </c>
      <c r="E1314" t="s">
        <v>418</v>
      </c>
      <c r="F1314">
        <v>10</v>
      </c>
      <c r="G1314">
        <v>79722.48</v>
      </c>
      <c r="H1314">
        <v>2269.6999999999998</v>
      </c>
      <c r="I1314">
        <v>797224.8</v>
      </c>
      <c r="J1314">
        <v>0.39893037667202003</v>
      </c>
    </row>
    <row r="1315" spans="1:10" x14ac:dyDescent="0.25">
      <c r="A1315" t="s">
        <v>113</v>
      </c>
      <c r="B1315" t="s">
        <v>114</v>
      </c>
      <c r="C1315" t="s">
        <v>279</v>
      </c>
      <c r="D1315" t="s">
        <v>143</v>
      </c>
      <c r="E1315" t="s">
        <v>834</v>
      </c>
      <c r="F1315">
        <v>5</v>
      </c>
      <c r="G1315">
        <v>79722.48</v>
      </c>
      <c r="H1315">
        <v>1134.8499999999999</v>
      </c>
      <c r="I1315">
        <v>398612.4</v>
      </c>
      <c r="J1315">
        <v>0.19946518833601001</v>
      </c>
    </row>
    <row r="1316" spans="1:10" x14ac:dyDescent="0.25">
      <c r="A1316" t="s">
        <v>113</v>
      </c>
      <c r="B1316" t="s">
        <v>114</v>
      </c>
      <c r="C1316" t="s">
        <v>279</v>
      </c>
      <c r="D1316" t="s">
        <v>466</v>
      </c>
      <c r="E1316" t="s">
        <v>418</v>
      </c>
      <c r="F1316">
        <v>1</v>
      </c>
      <c r="G1316">
        <v>90579.199999999997</v>
      </c>
      <c r="H1316">
        <v>41.24</v>
      </c>
      <c r="I1316">
        <v>90579.199999999997</v>
      </c>
      <c r="J1316">
        <v>4.5325727918461997E-2</v>
      </c>
    </row>
    <row r="1317" spans="1:10" x14ac:dyDescent="0.25">
      <c r="A1317" t="s">
        <v>113</v>
      </c>
      <c r="B1317" t="s">
        <v>114</v>
      </c>
      <c r="C1317" t="s">
        <v>279</v>
      </c>
      <c r="D1317" t="s">
        <v>177</v>
      </c>
      <c r="E1317" t="s">
        <v>417</v>
      </c>
      <c r="F1317">
        <v>16</v>
      </c>
      <c r="G1317">
        <v>179970.41215695001</v>
      </c>
      <c r="H1317">
        <v>-136.13999999999999</v>
      </c>
      <c r="I1317">
        <v>-1079822.4729416999</v>
      </c>
      <c r="J1317">
        <v>-0.54034192848685003</v>
      </c>
    </row>
    <row r="1318" spans="1:10" x14ac:dyDescent="0.25">
      <c r="A1318" t="s">
        <v>113</v>
      </c>
      <c r="B1318" t="s">
        <v>114</v>
      </c>
      <c r="C1318" t="s">
        <v>279</v>
      </c>
      <c r="D1318" t="s">
        <v>1523</v>
      </c>
      <c r="E1318" t="s">
        <v>834</v>
      </c>
      <c r="F1318">
        <v>1</v>
      </c>
      <c r="G1318">
        <v>58669.79</v>
      </c>
      <c r="H1318">
        <v>-233.4</v>
      </c>
      <c r="I1318">
        <v>58669.79</v>
      </c>
      <c r="J1318">
        <v>2.9358295707771001E-2</v>
      </c>
    </row>
    <row r="1319" spans="1:10" x14ac:dyDescent="0.25">
      <c r="A1319" t="s">
        <v>113</v>
      </c>
      <c r="B1319" t="s">
        <v>114</v>
      </c>
      <c r="C1319" t="s">
        <v>279</v>
      </c>
      <c r="D1319" t="s">
        <v>313</v>
      </c>
      <c r="E1319" t="s">
        <v>343</v>
      </c>
      <c r="F1319">
        <v>20</v>
      </c>
      <c r="G1319">
        <v>153428.53318098001</v>
      </c>
      <c r="H1319">
        <v>-133.17073170731999</v>
      </c>
      <c r="I1319">
        <v>-74843.186917550993</v>
      </c>
      <c r="J1319">
        <v>-3.7451444998140002E-2</v>
      </c>
    </row>
    <row r="1320" spans="1:10" x14ac:dyDescent="0.25">
      <c r="A1320" t="s">
        <v>113</v>
      </c>
      <c r="B1320" t="s">
        <v>114</v>
      </c>
      <c r="C1320" t="s">
        <v>279</v>
      </c>
      <c r="D1320" t="s">
        <v>313</v>
      </c>
      <c r="E1320" t="s">
        <v>417</v>
      </c>
      <c r="F1320">
        <v>-21</v>
      </c>
      <c r="G1320">
        <v>153428.53318098001</v>
      </c>
      <c r="H1320">
        <v>-139.82926829268001</v>
      </c>
      <c r="I1320">
        <v>-78585.346263429004</v>
      </c>
      <c r="J1320">
        <v>-3.9324017248047002E-2</v>
      </c>
    </row>
    <row r="1321" spans="1:10" x14ac:dyDescent="0.25">
      <c r="A1321" t="s">
        <v>113</v>
      </c>
      <c r="B1321" t="s">
        <v>114</v>
      </c>
      <c r="C1321" t="s">
        <v>279</v>
      </c>
      <c r="D1321" t="s">
        <v>179</v>
      </c>
      <c r="E1321" t="s">
        <v>417</v>
      </c>
      <c r="F1321">
        <v>-1</v>
      </c>
      <c r="G1321">
        <v>140455.59842612999</v>
      </c>
      <c r="H1321">
        <v>-373.23</v>
      </c>
      <c r="I1321">
        <v>-140455.59842612999</v>
      </c>
      <c r="J1321">
        <v>-7.0283820555795004E-2</v>
      </c>
    </row>
    <row r="1322" spans="1:10" x14ac:dyDescent="0.25">
      <c r="A1322" t="s">
        <v>113</v>
      </c>
      <c r="B1322" t="s">
        <v>114</v>
      </c>
      <c r="C1322" t="s">
        <v>279</v>
      </c>
      <c r="D1322" t="s">
        <v>1218</v>
      </c>
      <c r="E1322" t="s">
        <v>417</v>
      </c>
      <c r="F1322">
        <v>-1</v>
      </c>
      <c r="G1322">
        <v>133751.70973624999</v>
      </c>
      <c r="H1322">
        <v>-381.74</v>
      </c>
      <c r="I1322">
        <v>-133751.70973624999</v>
      </c>
      <c r="J1322">
        <v>-6.6929202334910995E-2</v>
      </c>
    </row>
    <row r="1323" spans="1:10" x14ac:dyDescent="0.25">
      <c r="A1323" t="s">
        <v>113</v>
      </c>
      <c r="B1323" t="s">
        <v>114</v>
      </c>
      <c r="C1323" t="s">
        <v>279</v>
      </c>
      <c r="D1323" t="s">
        <v>904</v>
      </c>
      <c r="E1323" t="s">
        <v>421</v>
      </c>
      <c r="F1323">
        <v>-4</v>
      </c>
      <c r="G1323">
        <v>84942.32</v>
      </c>
      <c r="H1323">
        <v>-488.28</v>
      </c>
      <c r="I1323">
        <v>-339769.28</v>
      </c>
      <c r="J1323">
        <v>-0.17002015849478999</v>
      </c>
    </row>
    <row r="1324" spans="1:10" x14ac:dyDescent="0.25">
      <c r="A1324" t="s">
        <v>113</v>
      </c>
      <c r="B1324" t="s">
        <v>114</v>
      </c>
      <c r="C1324" t="s">
        <v>279</v>
      </c>
      <c r="D1324" t="s">
        <v>180</v>
      </c>
      <c r="E1324" t="s">
        <v>417</v>
      </c>
      <c r="F1324">
        <v>-1</v>
      </c>
      <c r="G1324">
        <v>122392.07317208</v>
      </c>
      <c r="H1324">
        <v>-574.96</v>
      </c>
      <c r="I1324">
        <v>-122392.07317208</v>
      </c>
      <c r="J1324">
        <v>-6.1244853211047001E-2</v>
      </c>
    </row>
    <row r="1325" spans="1:10" x14ac:dyDescent="0.25">
      <c r="A1325" t="s">
        <v>113</v>
      </c>
      <c r="B1325" t="s">
        <v>114</v>
      </c>
      <c r="C1325" t="s">
        <v>279</v>
      </c>
      <c r="D1325" t="s">
        <v>116</v>
      </c>
      <c r="E1325" t="s">
        <v>343</v>
      </c>
      <c r="F1325">
        <v>25</v>
      </c>
      <c r="G1325">
        <v>160743.20798236001</v>
      </c>
      <c r="H1325">
        <v>-439.43421052631999</v>
      </c>
      <c r="I1325">
        <v>-493509.84906863997</v>
      </c>
      <c r="J1325">
        <v>-0.24695176314171999</v>
      </c>
    </row>
    <row r="1326" spans="1:10" x14ac:dyDescent="0.25">
      <c r="A1326" t="s">
        <v>113</v>
      </c>
      <c r="B1326" t="s">
        <v>114</v>
      </c>
      <c r="C1326" t="s">
        <v>279</v>
      </c>
      <c r="D1326" t="s">
        <v>116</v>
      </c>
      <c r="E1326" t="s">
        <v>417</v>
      </c>
      <c r="F1326">
        <v>-32</v>
      </c>
      <c r="G1326">
        <v>160743.20798236001</v>
      </c>
      <c r="H1326">
        <v>-562.47578947368004</v>
      </c>
      <c r="I1326">
        <v>-631692.60680784995</v>
      </c>
      <c r="J1326">
        <v>-0.31609825682140003</v>
      </c>
    </row>
    <row r="1327" spans="1:10" x14ac:dyDescent="0.25">
      <c r="A1327" t="s">
        <v>113</v>
      </c>
      <c r="B1327" t="s">
        <v>114</v>
      </c>
      <c r="C1327" t="s">
        <v>351</v>
      </c>
      <c r="D1327" t="s">
        <v>183</v>
      </c>
      <c r="E1327" t="s">
        <v>834</v>
      </c>
      <c r="F1327">
        <v>2</v>
      </c>
      <c r="G1327">
        <v>87328.162449317999</v>
      </c>
      <c r="H1327">
        <v>1221.1600000000001</v>
      </c>
      <c r="I1327">
        <v>174656.32489864001</v>
      </c>
      <c r="J1327">
        <v>0.45801347939437997</v>
      </c>
    </row>
    <row r="1328" spans="1:10" x14ac:dyDescent="0.25">
      <c r="A1328" t="s">
        <v>113</v>
      </c>
      <c r="B1328" t="s">
        <v>114</v>
      </c>
      <c r="C1328" t="s">
        <v>351</v>
      </c>
      <c r="D1328" t="s">
        <v>201</v>
      </c>
      <c r="E1328" t="s">
        <v>418</v>
      </c>
      <c r="F1328">
        <v>2</v>
      </c>
      <c r="G1328">
        <v>61576.88</v>
      </c>
      <c r="H1328">
        <v>889.1</v>
      </c>
      <c r="I1328">
        <v>123153.76</v>
      </c>
      <c r="J1328">
        <v>0.32295470634021001</v>
      </c>
    </row>
    <row r="1329" spans="1:10" x14ac:dyDescent="0.25">
      <c r="A1329" t="s">
        <v>113</v>
      </c>
      <c r="B1329" t="s">
        <v>114</v>
      </c>
      <c r="C1329" t="s">
        <v>351</v>
      </c>
      <c r="D1329" t="s">
        <v>143</v>
      </c>
      <c r="E1329" t="s">
        <v>834</v>
      </c>
      <c r="F1329">
        <v>1</v>
      </c>
      <c r="G1329">
        <v>79722.48</v>
      </c>
      <c r="H1329">
        <v>226.97</v>
      </c>
      <c r="I1329">
        <v>79722.48</v>
      </c>
      <c r="J1329">
        <v>0.20906182740269999</v>
      </c>
    </row>
    <row r="1330" spans="1:10" x14ac:dyDescent="0.25">
      <c r="A1330" t="s">
        <v>113</v>
      </c>
      <c r="B1330" t="s">
        <v>114</v>
      </c>
      <c r="C1330" t="s">
        <v>351</v>
      </c>
      <c r="D1330" t="s">
        <v>177</v>
      </c>
      <c r="E1330" t="s">
        <v>417</v>
      </c>
      <c r="F1330">
        <v>-2</v>
      </c>
      <c r="G1330">
        <v>179970.41215695001</v>
      </c>
      <c r="H1330">
        <v>-45.38</v>
      </c>
      <c r="I1330">
        <v>-359940.82431390003</v>
      </c>
      <c r="J1330">
        <v>-0.94389796313283003</v>
      </c>
    </row>
    <row r="1331" spans="1:10" x14ac:dyDescent="0.25">
      <c r="A1331" t="s">
        <v>113</v>
      </c>
      <c r="B1331" t="s">
        <v>114</v>
      </c>
      <c r="C1331" t="s">
        <v>351</v>
      </c>
      <c r="D1331" t="s">
        <v>116</v>
      </c>
      <c r="E1331" t="s">
        <v>343</v>
      </c>
      <c r="F1331">
        <v>7</v>
      </c>
      <c r="G1331">
        <v>160743.20798236001</v>
      </c>
      <c r="H1331">
        <v>-66.793999999999997</v>
      </c>
      <c r="I1331">
        <v>-75013.497058433</v>
      </c>
      <c r="J1331">
        <v>-0.19671313254308001</v>
      </c>
    </row>
    <row r="1332" spans="1:10" x14ac:dyDescent="0.25">
      <c r="A1332" t="s">
        <v>113</v>
      </c>
      <c r="B1332" t="s">
        <v>114</v>
      </c>
      <c r="C1332" t="s">
        <v>351</v>
      </c>
      <c r="D1332" t="s">
        <v>116</v>
      </c>
      <c r="E1332" t="s">
        <v>417</v>
      </c>
      <c r="F1332">
        <v>-8</v>
      </c>
      <c r="G1332">
        <v>160743.20798236001</v>
      </c>
      <c r="H1332">
        <v>-76.335999999999999</v>
      </c>
      <c r="I1332">
        <v>-85729.710923923005</v>
      </c>
      <c r="J1332">
        <v>-0.22481500862066001</v>
      </c>
    </row>
    <row r="1333" spans="1:10" x14ac:dyDescent="0.25">
      <c r="A1333" t="s">
        <v>113</v>
      </c>
      <c r="B1333" t="s">
        <v>114</v>
      </c>
      <c r="C1333" t="s">
        <v>351</v>
      </c>
      <c r="D1333" t="s">
        <v>1523</v>
      </c>
      <c r="E1333" t="s">
        <v>834</v>
      </c>
      <c r="F1333">
        <v>1</v>
      </c>
      <c r="G1333">
        <v>58669.79</v>
      </c>
      <c r="H1333">
        <v>-233.4</v>
      </c>
      <c r="I1333">
        <v>58669.79</v>
      </c>
      <c r="J1333">
        <v>0.15385388802170999</v>
      </c>
    </row>
    <row r="1334" spans="1:10" x14ac:dyDescent="0.25">
      <c r="A1334" t="s">
        <v>113</v>
      </c>
      <c r="B1334" t="s">
        <v>114</v>
      </c>
      <c r="C1334" t="s">
        <v>351</v>
      </c>
      <c r="D1334" t="s">
        <v>313</v>
      </c>
      <c r="E1334" t="s">
        <v>343</v>
      </c>
      <c r="F1334">
        <v>5</v>
      </c>
      <c r="G1334">
        <v>153428.53318098001</v>
      </c>
      <c r="H1334">
        <v>-124.09090909091</v>
      </c>
      <c r="I1334">
        <v>-69740.242354991002</v>
      </c>
      <c r="J1334">
        <v>-0.18288470843157001</v>
      </c>
    </row>
    <row r="1335" spans="1:10" x14ac:dyDescent="0.25">
      <c r="A1335" t="s">
        <v>113</v>
      </c>
      <c r="B1335" t="s">
        <v>114</v>
      </c>
      <c r="C1335" t="s">
        <v>351</v>
      </c>
      <c r="D1335" t="s">
        <v>313</v>
      </c>
      <c r="E1335" t="s">
        <v>417</v>
      </c>
      <c r="F1335">
        <v>-6</v>
      </c>
      <c r="G1335">
        <v>153428.53318098001</v>
      </c>
      <c r="H1335">
        <v>-148.90909090909</v>
      </c>
      <c r="I1335">
        <v>-83688.290825988995</v>
      </c>
      <c r="J1335">
        <v>-0.21946165011787999</v>
      </c>
    </row>
    <row r="1336" spans="1:10" x14ac:dyDescent="0.25">
      <c r="A1336" t="s">
        <v>113</v>
      </c>
      <c r="B1336" t="s">
        <v>114</v>
      </c>
      <c r="C1336" t="s">
        <v>351</v>
      </c>
      <c r="D1336" t="s">
        <v>179</v>
      </c>
      <c r="E1336" t="s">
        <v>417</v>
      </c>
      <c r="F1336">
        <v>-1</v>
      </c>
      <c r="G1336">
        <v>140455.59842612999</v>
      </c>
      <c r="H1336">
        <v>-373.23</v>
      </c>
      <c r="I1336">
        <v>-140455.59842612999</v>
      </c>
      <c r="J1336">
        <v>-0.36832652566636997</v>
      </c>
    </row>
    <row r="1337" spans="1:10" x14ac:dyDescent="0.25">
      <c r="A1337" t="s">
        <v>113</v>
      </c>
      <c r="B1337" t="s">
        <v>114</v>
      </c>
      <c r="C1337" t="s">
        <v>351</v>
      </c>
      <c r="D1337" t="s">
        <v>1218</v>
      </c>
      <c r="E1337" t="s">
        <v>417</v>
      </c>
      <c r="F1337">
        <v>-1</v>
      </c>
      <c r="G1337">
        <v>133751.70973624999</v>
      </c>
      <c r="H1337">
        <v>-381.74</v>
      </c>
      <c r="I1337">
        <v>-133751.70973624999</v>
      </c>
      <c r="J1337">
        <v>-0.35074645013171002</v>
      </c>
    </row>
    <row r="1338" spans="1:10" x14ac:dyDescent="0.25">
      <c r="A1338" t="s">
        <v>330</v>
      </c>
      <c r="B1338" t="s">
        <v>331</v>
      </c>
      <c r="C1338" t="s">
        <v>279</v>
      </c>
      <c r="D1338" t="s">
        <v>332</v>
      </c>
      <c r="E1338" t="s">
        <v>688</v>
      </c>
      <c r="F1338">
        <v>14563</v>
      </c>
      <c r="G1338">
        <v>92.74</v>
      </c>
      <c r="H1338">
        <v>1350572.62</v>
      </c>
      <c r="I1338" t="s">
        <v>1292</v>
      </c>
      <c r="J1338">
        <v>0.67582499192137002</v>
      </c>
    </row>
    <row r="1339" spans="1:10" x14ac:dyDescent="0.25">
      <c r="A1339" t="s">
        <v>330</v>
      </c>
      <c r="B1339" t="s">
        <v>331</v>
      </c>
      <c r="C1339" t="s">
        <v>351</v>
      </c>
      <c r="D1339" t="s">
        <v>332</v>
      </c>
      <c r="E1339" t="s">
        <v>686</v>
      </c>
      <c r="F1339">
        <v>2177</v>
      </c>
      <c r="G1339">
        <v>92.74</v>
      </c>
      <c r="H1339">
        <v>201894.98</v>
      </c>
      <c r="I1339" t="s">
        <v>1292</v>
      </c>
      <c r="J1339">
        <v>0.52944330711026</v>
      </c>
    </row>
    <row r="1340" spans="1:10" x14ac:dyDescent="0.25">
      <c r="A1340" t="s">
        <v>330</v>
      </c>
      <c r="B1340" t="s">
        <v>331</v>
      </c>
      <c r="C1340" t="s">
        <v>351</v>
      </c>
      <c r="D1340" t="s">
        <v>332</v>
      </c>
      <c r="E1340" t="s">
        <v>688</v>
      </c>
      <c r="F1340">
        <v>1830</v>
      </c>
      <c r="G1340">
        <v>92.74</v>
      </c>
      <c r="H1340">
        <v>169714.2</v>
      </c>
      <c r="I1340" t="s">
        <v>1292</v>
      </c>
      <c r="J1340">
        <v>0.44505340009728001</v>
      </c>
    </row>
    <row r="1341" spans="1:10" x14ac:dyDescent="0.25">
      <c r="A1341" t="s">
        <v>117</v>
      </c>
      <c r="B1341" t="s">
        <v>367</v>
      </c>
      <c r="C1341" t="s">
        <v>279</v>
      </c>
      <c r="D1341" t="s">
        <v>281</v>
      </c>
      <c r="E1341" t="s">
        <v>692</v>
      </c>
      <c r="F1341">
        <v>838254</v>
      </c>
      <c r="G1341">
        <v>2.1459827441127999</v>
      </c>
      <c r="H1341">
        <v>1798878.6191835001</v>
      </c>
      <c r="I1341" t="s">
        <v>1292</v>
      </c>
      <c r="J1341">
        <v>0.90015680036311996</v>
      </c>
    </row>
    <row r="1342" spans="1:10" x14ac:dyDescent="0.25">
      <c r="A1342" t="s">
        <v>117</v>
      </c>
      <c r="B1342" t="s">
        <v>797</v>
      </c>
      <c r="C1342" t="s">
        <v>279</v>
      </c>
      <c r="D1342" t="s">
        <v>243</v>
      </c>
      <c r="E1342" t="s">
        <v>693</v>
      </c>
      <c r="F1342">
        <v>5189362</v>
      </c>
      <c r="G1342">
        <v>1.5196306725474999</v>
      </c>
      <c r="H1342">
        <v>7885913.6661523003</v>
      </c>
      <c r="I1342" t="s">
        <v>1292</v>
      </c>
      <c r="J1342">
        <v>3.9461021649617001</v>
      </c>
    </row>
    <row r="1343" spans="1:10" x14ac:dyDescent="0.25">
      <c r="A1343" t="s">
        <v>117</v>
      </c>
      <c r="B1343" t="s">
        <v>797</v>
      </c>
      <c r="C1343" t="s">
        <v>279</v>
      </c>
      <c r="D1343" t="s">
        <v>243</v>
      </c>
      <c r="E1343" t="s">
        <v>688</v>
      </c>
      <c r="F1343">
        <v>4998523</v>
      </c>
      <c r="G1343">
        <v>1.5196306725474999</v>
      </c>
      <c r="H1343">
        <v>7595908.8682340002</v>
      </c>
      <c r="I1343" t="s">
        <v>1292</v>
      </c>
      <c r="J1343">
        <v>3.8009840962936998</v>
      </c>
    </row>
    <row r="1344" spans="1:10" x14ac:dyDescent="0.25">
      <c r="A1344" t="s">
        <v>117</v>
      </c>
      <c r="B1344" t="s">
        <v>797</v>
      </c>
      <c r="C1344" t="s">
        <v>351</v>
      </c>
      <c r="D1344" t="s">
        <v>243</v>
      </c>
      <c r="E1344" t="s">
        <v>693</v>
      </c>
      <c r="F1344">
        <v>1748224</v>
      </c>
      <c r="G1344">
        <v>1.5196306143770999</v>
      </c>
      <c r="H1344">
        <v>2654954.2445311998</v>
      </c>
      <c r="I1344" t="s">
        <v>1292</v>
      </c>
      <c r="J1344">
        <v>6.9622719467865997</v>
      </c>
    </row>
    <row r="1345" spans="1:10" x14ac:dyDescent="0.25">
      <c r="A1345" t="s">
        <v>117</v>
      </c>
      <c r="B1345" t="s">
        <v>282</v>
      </c>
      <c r="C1345" t="s">
        <v>279</v>
      </c>
      <c r="D1345" t="s">
        <v>282</v>
      </c>
      <c r="E1345" t="s">
        <v>692</v>
      </c>
      <c r="F1345">
        <v>1294864</v>
      </c>
      <c r="G1345">
        <v>2.0090619459083001</v>
      </c>
      <c r="H1345">
        <v>1338483.2767888999</v>
      </c>
      <c r="I1345" t="s">
        <v>1292</v>
      </c>
      <c r="J1345">
        <v>0.66977549842728001</v>
      </c>
    </row>
    <row r="1346" spans="1:10" x14ac:dyDescent="0.25">
      <c r="A1346" t="s">
        <v>118</v>
      </c>
      <c r="B1346" t="s">
        <v>482</v>
      </c>
      <c r="C1346" t="s">
        <v>279</v>
      </c>
      <c r="D1346" t="s">
        <v>482</v>
      </c>
      <c r="E1346" t="s">
        <v>688</v>
      </c>
      <c r="F1346">
        <v>4638652</v>
      </c>
      <c r="G1346">
        <v>1.5748944971217</v>
      </c>
      <c r="H1346">
        <v>7305387.5088625997</v>
      </c>
      <c r="I1346" t="s">
        <v>1292</v>
      </c>
      <c r="J1346">
        <v>3.6556075408663</v>
      </c>
    </row>
    <row r="1347" spans="1:10" x14ac:dyDescent="0.25">
      <c r="A1347" t="s">
        <v>118</v>
      </c>
      <c r="B1347" t="s">
        <v>26</v>
      </c>
      <c r="C1347" t="s">
        <v>279</v>
      </c>
      <c r="D1347" t="s">
        <v>120</v>
      </c>
      <c r="E1347" t="s">
        <v>693</v>
      </c>
      <c r="F1347">
        <v>8608579</v>
      </c>
      <c r="G1347">
        <v>1.7946973047138</v>
      </c>
      <c r="H1347">
        <v>15449233.583156999</v>
      </c>
      <c r="I1347" t="s">
        <v>1292</v>
      </c>
      <c r="J1347">
        <v>7.7307787873919001</v>
      </c>
    </row>
    <row r="1348" spans="1:10" x14ac:dyDescent="0.25">
      <c r="A1348" t="s">
        <v>118</v>
      </c>
      <c r="B1348" t="s">
        <v>26</v>
      </c>
      <c r="C1348" t="s">
        <v>351</v>
      </c>
      <c r="D1348" t="s">
        <v>120</v>
      </c>
      <c r="E1348" t="s">
        <v>693</v>
      </c>
      <c r="F1348">
        <v>2926314</v>
      </c>
      <c r="G1348">
        <v>1.7946975070569</v>
      </c>
      <c r="H1348">
        <v>5249039.7390670003</v>
      </c>
      <c r="I1348" t="s">
        <v>1292</v>
      </c>
      <c r="J1348">
        <v>13.764923519171999</v>
      </c>
    </row>
    <row r="1349" spans="1:10" x14ac:dyDescent="0.25">
      <c r="A1349" t="s">
        <v>118</v>
      </c>
      <c r="B1349" t="s">
        <v>25</v>
      </c>
      <c r="C1349" t="s">
        <v>279</v>
      </c>
      <c r="D1349" t="s">
        <v>119</v>
      </c>
      <c r="E1349" t="s">
        <v>687</v>
      </c>
      <c r="F1349">
        <v>2460696</v>
      </c>
      <c r="G1349">
        <v>4.7603232510835003</v>
      </c>
      <c r="H1349">
        <v>11713708.382648</v>
      </c>
      <c r="I1349" t="s">
        <v>1292</v>
      </c>
      <c r="J1349">
        <v>5.8615262562278998</v>
      </c>
    </row>
    <row r="1350" spans="1:10" x14ac:dyDescent="0.25">
      <c r="A1350" t="s">
        <v>118</v>
      </c>
      <c r="B1350" t="s">
        <v>25</v>
      </c>
      <c r="C1350" t="s">
        <v>279</v>
      </c>
      <c r="D1350" t="s">
        <v>119</v>
      </c>
      <c r="E1350" t="s">
        <v>688</v>
      </c>
      <c r="F1350">
        <v>780003</v>
      </c>
      <c r="G1350">
        <v>4.7603232510835003</v>
      </c>
      <c r="H1350">
        <v>3713066.4168149</v>
      </c>
      <c r="I1350" t="s">
        <v>1292</v>
      </c>
      <c r="J1350">
        <v>1.8580141815310001</v>
      </c>
    </row>
    <row r="1351" spans="1:10" x14ac:dyDescent="0.25">
      <c r="A1351" t="s">
        <v>118</v>
      </c>
      <c r="B1351" t="s">
        <v>25</v>
      </c>
      <c r="C1351" t="s">
        <v>351</v>
      </c>
      <c r="D1351" t="s">
        <v>119</v>
      </c>
      <c r="E1351" t="s">
        <v>687</v>
      </c>
      <c r="F1351">
        <v>824323</v>
      </c>
      <c r="G1351">
        <v>4.7603249494973996</v>
      </c>
      <c r="H1351">
        <v>2330321.8725275001</v>
      </c>
      <c r="I1351" t="s">
        <v>1292</v>
      </c>
      <c r="J1351">
        <v>6.1109658042132002</v>
      </c>
    </row>
    <row r="1352" spans="1:10" x14ac:dyDescent="0.25">
      <c r="A1352" t="s">
        <v>118</v>
      </c>
      <c r="B1352" t="s">
        <v>145</v>
      </c>
      <c r="C1352" t="s">
        <v>279</v>
      </c>
      <c r="D1352" t="s">
        <v>121</v>
      </c>
      <c r="E1352" t="s">
        <v>694</v>
      </c>
      <c r="F1352">
        <v>4695222</v>
      </c>
      <c r="G1352">
        <v>1.5085723723735001</v>
      </c>
      <c r="H1352">
        <v>5691169.2291147998</v>
      </c>
      <c r="I1352" t="s">
        <v>1292</v>
      </c>
      <c r="J1352">
        <v>2.8478545628220999</v>
      </c>
    </row>
    <row r="1353" spans="1:10" x14ac:dyDescent="0.25">
      <c r="A1353" t="s">
        <v>118</v>
      </c>
      <c r="B1353" t="s">
        <v>145</v>
      </c>
      <c r="C1353" t="s">
        <v>351</v>
      </c>
      <c r="D1353" t="s">
        <v>121</v>
      </c>
      <c r="E1353" t="s">
        <v>694</v>
      </c>
      <c r="F1353">
        <v>1274956</v>
      </c>
      <c r="G1353">
        <v>1.5085725399167</v>
      </c>
      <c r="H1353">
        <v>865543.49477721995</v>
      </c>
      <c r="I1353" t="s">
        <v>1292</v>
      </c>
      <c r="J1353">
        <v>2.2697751589594999</v>
      </c>
    </row>
    <row r="1354" spans="1:10" x14ac:dyDescent="0.25">
      <c r="A1354" t="s">
        <v>122</v>
      </c>
      <c r="B1354" t="s">
        <v>806</v>
      </c>
      <c r="C1354" t="s">
        <v>279</v>
      </c>
      <c r="D1354" t="s">
        <v>123</v>
      </c>
      <c r="E1354" t="s">
        <v>690</v>
      </c>
      <c r="F1354">
        <v>991120</v>
      </c>
      <c r="G1354">
        <v>2.4946573293437</v>
      </c>
      <c r="H1354">
        <v>2472504.7722590999</v>
      </c>
      <c r="I1354" t="s">
        <v>1292</v>
      </c>
      <c r="J1354">
        <v>1.2372385557006</v>
      </c>
    </row>
    <row r="1355" spans="1:10" x14ac:dyDescent="0.25">
      <c r="A1355" t="s">
        <v>122</v>
      </c>
      <c r="B1355" t="s">
        <v>806</v>
      </c>
      <c r="C1355" t="s">
        <v>351</v>
      </c>
      <c r="D1355" t="s">
        <v>123</v>
      </c>
      <c r="E1355" t="s">
        <v>688</v>
      </c>
      <c r="F1355">
        <v>203245</v>
      </c>
      <c r="G1355">
        <v>2.4946604728202999</v>
      </c>
      <c r="H1355">
        <v>507027.26779835997</v>
      </c>
      <c r="I1355" t="s">
        <v>1292</v>
      </c>
      <c r="J1355">
        <v>1.3296130169172</v>
      </c>
    </row>
    <row r="1356" spans="1:10" x14ac:dyDescent="0.25">
      <c r="A1356" t="s">
        <v>124</v>
      </c>
      <c r="B1356" t="s">
        <v>807</v>
      </c>
      <c r="C1356" t="s">
        <v>279</v>
      </c>
      <c r="D1356" t="s">
        <v>225</v>
      </c>
      <c r="E1356" t="s">
        <v>687</v>
      </c>
      <c r="F1356">
        <v>487062</v>
      </c>
      <c r="G1356">
        <v>14.981380445518001</v>
      </c>
      <c r="H1356">
        <v>5463319.9325890001</v>
      </c>
      <c r="I1356" t="s">
        <v>1292</v>
      </c>
      <c r="J1356">
        <v>2.7338390358496998</v>
      </c>
    </row>
    <row r="1357" spans="1:10" x14ac:dyDescent="0.25">
      <c r="A1357" t="s">
        <v>124</v>
      </c>
      <c r="B1357" t="s">
        <v>807</v>
      </c>
      <c r="C1357" t="s">
        <v>279</v>
      </c>
      <c r="D1357" t="s">
        <v>844</v>
      </c>
      <c r="E1357" t="s">
        <v>688</v>
      </c>
      <c r="F1357">
        <v>347600</v>
      </c>
      <c r="G1357">
        <v>11.276638214210999</v>
      </c>
      <c r="H1357">
        <v>3919759.4432597999</v>
      </c>
      <c r="I1357" t="s">
        <v>1292</v>
      </c>
      <c r="J1357">
        <v>1.9614431351901001</v>
      </c>
    </row>
    <row r="1358" spans="1:10" x14ac:dyDescent="0.25">
      <c r="A1358" t="s">
        <v>124</v>
      </c>
      <c r="B1358" t="s">
        <v>807</v>
      </c>
      <c r="C1358" t="s">
        <v>351</v>
      </c>
      <c r="D1358" t="s">
        <v>844</v>
      </c>
      <c r="E1358" t="s">
        <v>688</v>
      </c>
      <c r="F1358">
        <v>30187</v>
      </c>
      <c r="G1358">
        <v>11.276771903027001</v>
      </c>
      <c r="H1358">
        <v>340411.91343667998</v>
      </c>
      <c r="I1358" t="s">
        <v>1292</v>
      </c>
      <c r="J1358">
        <v>0.89268593617159997</v>
      </c>
    </row>
    <row r="1359" spans="1:10" x14ac:dyDescent="0.25">
      <c r="A1359" t="s">
        <v>124</v>
      </c>
      <c r="B1359" t="s">
        <v>807</v>
      </c>
      <c r="C1359" t="s">
        <v>351</v>
      </c>
      <c r="D1359" t="s">
        <v>225</v>
      </c>
      <c r="E1359" t="s">
        <v>687</v>
      </c>
      <c r="F1359">
        <v>351102</v>
      </c>
      <c r="G1359">
        <v>14.981050104393001</v>
      </c>
      <c r="H1359">
        <v>272655.11189995002</v>
      </c>
      <c r="I1359" t="s">
        <v>1292</v>
      </c>
      <c r="J1359">
        <v>0.71500254312824996</v>
      </c>
    </row>
    <row r="1360" spans="1:10" x14ac:dyDescent="0.25">
      <c r="A1360" t="s">
        <v>124</v>
      </c>
      <c r="B1360" t="s">
        <v>1397</v>
      </c>
      <c r="C1360" t="s">
        <v>279</v>
      </c>
      <c r="D1360" t="s">
        <v>843</v>
      </c>
      <c r="E1360" t="s">
        <v>688</v>
      </c>
      <c r="F1360">
        <v>347595</v>
      </c>
      <c r="G1360">
        <v>11.277267923959</v>
      </c>
      <c r="H1360">
        <v>3919921.9440285</v>
      </c>
      <c r="I1360" t="s">
        <v>1292</v>
      </c>
      <c r="J1360">
        <v>1.9615244503886</v>
      </c>
    </row>
    <row r="1361" spans="1:10" x14ac:dyDescent="0.25">
      <c r="A1361" t="s">
        <v>124</v>
      </c>
      <c r="B1361" t="s">
        <v>1397</v>
      </c>
      <c r="C1361" t="s">
        <v>279</v>
      </c>
      <c r="D1361" t="s">
        <v>840</v>
      </c>
      <c r="E1361" t="s">
        <v>688</v>
      </c>
      <c r="F1361">
        <v>347595</v>
      </c>
      <c r="G1361">
        <v>11.277112506557</v>
      </c>
      <c r="H1361">
        <v>3919867.9217166998</v>
      </c>
      <c r="I1361" t="s">
        <v>1292</v>
      </c>
      <c r="J1361">
        <v>1.9614974176857001</v>
      </c>
    </row>
    <row r="1362" spans="1:10" x14ac:dyDescent="0.25">
      <c r="A1362" t="s">
        <v>124</v>
      </c>
      <c r="B1362" t="s">
        <v>1397</v>
      </c>
      <c r="C1362" t="s">
        <v>279</v>
      </c>
      <c r="D1362" t="s">
        <v>842</v>
      </c>
      <c r="E1362" t="s">
        <v>688</v>
      </c>
      <c r="F1362">
        <v>347596</v>
      </c>
      <c r="G1362">
        <v>11.277049101819999</v>
      </c>
      <c r="H1362">
        <v>3919857.1595963999</v>
      </c>
      <c r="I1362" t="s">
        <v>1292</v>
      </c>
      <c r="J1362">
        <v>1.9614920323330001</v>
      </c>
    </row>
    <row r="1363" spans="1:10" x14ac:dyDescent="0.25">
      <c r="A1363" t="s">
        <v>124</v>
      </c>
      <c r="B1363" t="s">
        <v>1397</v>
      </c>
      <c r="C1363" t="s">
        <v>279</v>
      </c>
      <c r="D1363" t="s">
        <v>841</v>
      </c>
      <c r="E1363" t="s">
        <v>688</v>
      </c>
      <c r="F1363">
        <v>347596</v>
      </c>
      <c r="G1363">
        <v>11.277035605106001</v>
      </c>
      <c r="H1363">
        <v>3919852.4681925001</v>
      </c>
      <c r="I1363" t="s">
        <v>1292</v>
      </c>
      <c r="J1363">
        <v>1.9614896847598999</v>
      </c>
    </row>
    <row r="1364" spans="1:10" x14ac:dyDescent="0.25">
      <c r="A1364" t="s">
        <v>124</v>
      </c>
      <c r="B1364" t="s">
        <v>1397</v>
      </c>
      <c r="C1364" t="s">
        <v>279</v>
      </c>
      <c r="D1364" t="s">
        <v>847</v>
      </c>
      <c r="E1364" t="s">
        <v>688</v>
      </c>
      <c r="F1364">
        <v>347596</v>
      </c>
      <c r="G1364">
        <v>11.276984664447999</v>
      </c>
      <c r="H1364">
        <v>3919834.7614235999</v>
      </c>
      <c r="I1364" t="s">
        <v>1292</v>
      </c>
      <c r="J1364">
        <v>1.961480824313</v>
      </c>
    </row>
    <row r="1365" spans="1:10" x14ac:dyDescent="0.25">
      <c r="A1365" t="s">
        <v>124</v>
      </c>
      <c r="B1365" t="s">
        <v>1397</v>
      </c>
      <c r="C1365" t="s">
        <v>279</v>
      </c>
      <c r="D1365" t="s">
        <v>848</v>
      </c>
      <c r="E1365" t="s">
        <v>688</v>
      </c>
      <c r="F1365">
        <v>347596</v>
      </c>
      <c r="G1365">
        <v>11.276869176221</v>
      </c>
      <c r="H1365">
        <v>3919794.6181775001</v>
      </c>
      <c r="I1365" t="s">
        <v>1292</v>
      </c>
      <c r="J1365">
        <v>1.9614607366787</v>
      </c>
    </row>
    <row r="1366" spans="1:10" x14ac:dyDescent="0.25">
      <c r="A1366" t="s">
        <v>124</v>
      </c>
      <c r="B1366" t="s">
        <v>1397</v>
      </c>
      <c r="C1366" t="s">
        <v>279</v>
      </c>
      <c r="D1366" t="s">
        <v>845</v>
      </c>
      <c r="E1366" t="s">
        <v>688</v>
      </c>
      <c r="F1366">
        <v>347596</v>
      </c>
      <c r="G1366">
        <v>11.276805029865001</v>
      </c>
      <c r="H1366">
        <v>3919772.3211610001</v>
      </c>
      <c r="I1366" t="s">
        <v>1292</v>
      </c>
      <c r="J1366">
        <v>1.9614495792771001</v>
      </c>
    </row>
    <row r="1367" spans="1:10" x14ac:dyDescent="0.25">
      <c r="A1367" t="s">
        <v>124</v>
      </c>
      <c r="B1367" t="s">
        <v>1397</v>
      </c>
      <c r="C1367" t="s">
        <v>279</v>
      </c>
      <c r="D1367" t="s">
        <v>846</v>
      </c>
      <c r="E1367" t="s">
        <v>688</v>
      </c>
      <c r="F1367">
        <v>347596</v>
      </c>
      <c r="G1367">
        <v>11.276800418806999</v>
      </c>
      <c r="H1367">
        <v>3919770.7183757001</v>
      </c>
      <c r="I1367" t="s">
        <v>1292</v>
      </c>
      <c r="J1367">
        <v>1.9614487772452001</v>
      </c>
    </row>
    <row r="1368" spans="1:10" x14ac:dyDescent="0.25">
      <c r="A1368" t="s">
        <v>124</v>
      </c>
      <c r="B1368" t="s">
        <v>1397</v>
      </c>
      <c r="C1368" t="s">
        <v>351</v>
      </c>
      <c r="D1368" t="s">
        <v>843</v>
      </c>
      <c r="E1368" t="s">
        <v>688</v>
      </c>
      <c r="F1368">
        <v>30187</v>
      </c>
      <c r="G1368">
        <v>11.277285823212001</v>
      </c>
      <c r="H1368">
        <v>340427.42714530998</v>
      </c>
      <c r="I1368" t="s">
        <v>1292</v>
      </c>
      <c r="J1368">
        <v>0.89272661885326998</v>
      </c>
    </row>
    <row r="1369" spans="1:10" x14ac:dyDescent="0.25">
      <c r="A1369" t="s">
        <v>124</v>
      </c>
      <c r="B1369" t="s">
        <v>1397</v>
      </c>
      <c r="C1369" t="s">
        <v>351</v>
      </c>
      <c r="D1369" t="s">
        <v>840</v>
      </c>
      <c r="E1369" t="s">
        <v>688</v>
      </c>
      <c r="F1369">
        <v>30187</v>
      </c>
      <c r="G1369">
        <v>11.277195308896999</v>
      </c>
      <c r="H1369">
        <v>340424.69478967</v>
      </c>
      <c r="I1369" t="s">
        <v>1292</v>
      </c>
      <c r="J1369">
        <v>0.89271945360626004</v>
      </c>
    </row>
    <row r="1370" spans="1:10" x14ac:dyDescent="0.25">
      <c r="A1370" t="s">
        <v>124</v>
      </c>
      <c r="B1370" t="s">
        <v>1397</v>
      </c>
      <c r="C1370" t="s">
        <v>351</v>
      </c>
      <c r="D1370" t="s">
        <v>841</v>
      </c>
      <c r="E1370" t="s">
        <v>688</v>
      </c>
      <c r="F1370">
        <v>30187</v>
      </c>
      <c r="G1370">
        <v>11.277140223353999</v>
      </c>
      <c r="H1370">
        <v>340423.03192237997</v>
      </c>
      <c r="I1370" t="s">
        <v>1292</v>
      </c>
      <c r="J1370">
        <v>0.89271509295322005</v>
      </c>
    </row>
    <row r="1371" spans="1:10" x14ac:dyDescent="0.25">
      <c r="A1371" t="s">
        <v>124</v>
      </c>
      <c r="B1371" t="s">
        <v>1397</v>
      </c>
      <c r="C1371" t="s">
        <v>351</v>
      </c>
      <c r="D1371" t="s">
        <v>842</v>
      </c>
      <c r="E1371" t="s">
        <v>688</v>
      </c>
      <c r="F1371">
        <v>30187</v>
      </c>
      <c r="G1371">
        <v>11.277131436415001</v>
      </c>
      <c r="H1371">
        <v>340422.76667107001</v>
      </c>
      <c r="I1371" t="s">
        <v>1292</v>
      </c>
      <c r="J1371">
        <v>0.89271439736617997</v>
      </c>
    </row>
    <row r="1372" spans="1:10" x14ac:dyDescent="0.25">
      <c r="A1372" t="s">
        <v>124</v>
      </c>
      <c r="B1372" t="s">
        <v>1397</v>
      </c>
      <c r="C1372" t="s">
        <v>351</v>
      </c>
      <c r="D1372" t="s">
        <v>847</v>
      </c>
      <c r="E1372" t="s">
        <v>688</v>
      </c>
      <c r="F1372">
        <v>30187</v>
      </c>
      <c r="G1372">
        <v>11.277086837681001</v>
      </c>
      <c r="H1372">
        <v>340421.42036906001</v>
      </c>
      <c r="I1372" t="s">
        <v>1292</v>
      </c>
      <c r="J1372">
        <v>0.89271086686439005</v>
      </c>
    </row>
    <row r="1373" spans="1:10" x14ac:dyDescent="0.25">
      <c r="A1373" t="s">
        <v>124</v>
      </c>
      <c r="B1373" t="s">
        <v>1397</v>
      </c>
      <c r="C1373" t="s">
        <v>351</v>
      </c>
      <c r="D1373" t="s">
        <v>848</v>
      </c>
      <c r="E1373" t="s">
        <v>688</v>
      </c>
      <c r="F1373">
        <v>30187</v>
      </c>
      <c r="G1373">
        <v>11.276982821297</v>
      </c>
      <c r="H1373">
        <v>340418.28042647999</v>
      </c>
      <c r="I1373" t="s">
        <v>1292</v>
      </c>
      <c r="J1373">
        <v>0.89270263277365003</v>
      </c>
    </row>
    <row r="1374" spans="1:10" x14ac:dyDescent="0.25">
      <c r="A1374" t="s">
        <v>124</v>
      </c>
      <c r="B1374" t="s">
        <v>1397</v>
      </c>
      <c r="C1374" t="s">
        <v>351</v>
      </c>
      <c r="D1374" t="s">
        <v>846</v>
      </c>
      <c r="E1374" t="s">
        <v>688</v>
      </c>
      <c r="F1374">
        <v>30187</v>
      </c>
      <c r="G1374">
        <v>11.276908122228001</v>
      </c>
      <c r="H1374">
        <v>340416.02548567997</v>
      </c>
      <c r="I1374" t="s">
        <v>1292</v>
      </c>
      <c r="J1374">
        <v>0.89269671948491003</v>
      </c>
    </row>
    <row r="1375" spans="1:10" x14ac:dyDescent="0.25">
      <c r="A1375" t="s">
        <v>124</v>
      </c>
      <c r="B1375" t="s">
        <v>1397</v>
      </c>
      <c r="C1375" t="s">
        <v>351</v>
      </c>
      <c r="D1375" t="s">
        <v>845</v>
      </c>
      <c r="E1375" t="s">
        <v>688</v>
      </c>
      <c r="F1375">
        <v>30187</v>
      </c>
      <c r="G1375">
        <v>11.276899054047</v>
      </c>
      <c r="H1375">
        <v>340415.75174451002</v>
      </c>
      <c r="I1375" t="s">
        <v>1292</v>
      </c>
      <c r="J1375">
        <v>0.89269600163429996</v>
      </c>
    </row>
    <row r="1376" spans="1:10" x14ac:dyDescent="0.25">
      <c r="A1376" t="s">
        <v>126</v>
      </c>
      <c r="B1376" t="s">
        <v>1054</v>
      </c>
      <c r="C1376" t="s">
        <v>279</v>
      </c>
      <c r="D1376" t="s">
        <v>497</v>
      </c>
      <c r="E1376" t="s">
        <v>688</v>
      </c>
      <c r="F1376">
        <v>61</v>
      </c>
      <c r="G1376">
        <v>68018.142623438005</v>
      </c>
      <c r="H1376">
        <v>4149106.7000297001</v>
      </c>
      <c r="I1376" t="s">
        <v>1292</v>
      </c>
      <c r="J1376">
        <v>2.0762082397528001</v>
      </c>
    </row>
    <row r="1377" spans="1:10" x14ac:dyDescent="0.25">
      <c r="A1377" t="s">
        <v>126</v>
      </c>
      <c r="B1377" t="s">
        <v>1054</v>
      </c>
      <c r="C1377" t="s">
        <v>351</v>
      </c>
      <c r="D1377" t="s">
        <v>497</v>
      </c>
      <c r="E1377" t="s">
        <v>688</v>
      </c>
      <c r="F1377">
        <v>14</v>
      </c>
      <c r="G1377">
        <v>66678.021647871996</v>
      </c>
      <c r="H1377">
        <v>933492.30307021004</v>
      </c>
      <c r="I1377" t="s">
        <v>1292</v>
      </c>
      <c r="J1377">
        <v>2.4479620647301998</v>
      </c>
    </row>
    <row r="1378" spans="1:10" x14ac:dyDescent="0.25">
      <c r="A1378" t="s">
        <v>126</v>
      </c>
      <c r="B1378" t="s">
        <v>819</v>
      </c>
      <c r="C1378" t="s">
        <v>279</v>
      </c>
      <c r="D1378" t="s">
        <v>1055</v>
      </c>
      <c r="E1378" t="s">
        <v>688</v>
      </c>
      <c r="F1378">
        <v>1649</v>
      </c>
      <c r="G1378">
        <v>1019.553843</v>
      </c>
      <c r="H1378">
        <v>1681244.2871069999</v>
      </c>
      <c r="I1378" t="s">
        <v>1292</v>
      </c>
      <c r="J1378">
        <v>0.84129271534613004</v>
      </c>
    </row>
    <row r="1379" spans="1:10" x14ac:dyDescent="0.25">
      <c r="A1379" t="s">
        <v>126</v>
      </c>
      <c r="B1379" t="s">
        <v>819</v>
      </c>
      <c r="C1379" t="s">
        <v>351</v>
      </c>
      <c r="D1379" t="s">
        <v>1055</v>
      </c>
      <c r="E1379" t="s">
        <v>688</v>
      </c>
      <c r="F1379">
        <v>314</v>
      </c>
      <c r="G1379">
        <v>1019.553843</v>
      </c>
      <c r="H1379">
        <v>320139.90670200001</v>
      </c>
      <c r="I1379" t="s">
        <v>1292</v>
      </c>
      <c r="J1379">
        <v>0.83952523704293003</v>
      </c>
    </row>
    <row r="1380" spans="1:10" x14ac:dyDescent="0.25">
      <c r="A1380" t="s">
        <v>126</v>
      </c>
      <c r="B1380" t="s">
        <v>975</v>
      </c>
      <c r="C1380" t="s">
        <v>351</v>
      </c>
      <c r="D1380" t="s">
        <v>1003</v>
      </c>
      <c r="E1380" t="s">
        <v>688</v>
      </c>
      <c r="F1380">
        <v>211</v>
      </c>
      <c r="G1380">
        <v>1100.91855803</v>
      </c>
      <c r="H1380">
        <v>232293.81574433</v>
      </c>
      <c r="I1380" t="s">
        <v>1292</v>
      </c>
      <c r="J1380">
        <v>0.60916029724433995</v>
      </c>
    </row>
    <row r="1381" spans="1:10" x14ac:dyDescent="0.25">
      <c r="A1381" t="s">
        <v>126</v>
      </c>
      <c r="B1381" t="s">
        <v>1056</v>
      </c>
      <c r="C1381" t="s">
        <v>351</v>
      </c>
      <c r="D1381" t="s">
        <v>1057</v>
      </c>
      <c r="E1381" t="s">
        <v>688</v>
      </c>
      <c r="F1381">
        <v>124</v>
      </c>
      <c r="G1381">
        <v>928.44458552748995</v>
      </c>
      <c r="H1381">
        <v>115127.12860541001</v>
      </c>
      <c r="I1381" t="s">
        <v>1292</v>
      </c>
      <c r="J1381">
        <v>0.30190591022598001</v>
      </c>
    </row>
    <row r="1382" spans="1:10" x14ac:dyDescent="0.25">
      <c r="A1382" t="s">
        <v>126</v>
      </c>
      <c r="B1382" t="s">
        <v>1566</v>
      </c>
      <c r="C1382" t="s">
        <v>351</v>
      </c>
      <c r="D1382" t="s">
        <v>1607</v>
      </c>
      <c r="E1382" t="s">
        <v>688</v>
      </c>
      <c r="F1382">
        <v>255</v>
      </c>
      <c r="G1382">
        <v>1114.5052046993001</v>
      </c>
      <c r="H1382">
        <v>284198.82719832001</v>
      </c>
      <c r="I1382" t="s">
        <v>1292</v>
      </c>
      <c r="J1382">
        <v>0.74527443400889004</v>
      </c>
    </row>
    <row r="1383" spans="1:10" x14ac:dyDescent="0.25">
      <c r="A1383" t="s">
        <v>126</v>
      </c>
      <c r="B1383" t="s">
        <v>454</v>
      </c>
      <c r="C1383" t="s">
        <v>351</v>
      </c>
      <c r="D1383" t="s">
        <v>455</v>
      </c>
      <c r="E1383" t="s">
        <v>688</v>
      </c>
      <c r="F1383">
        <v>227</v>
      </c>
      <c r="G1383">
        <v>1035.3466534692</v>
      </c>
      <c r="H1383">
        <v>235023.69033750001</v>
      </c>
      <c r="I1383" t="s">
        <v>1292</v>
      </c>
      <c r="J1383">
        <v>0.61631903805404997</v>
      </c>
    </row>
    <row r="1384" spans="1:10" x14ac:dyDescent="0.25">
      <c r="A1384" t="s">
        <v>126</v>
      </c>
      <c r="B1384" t="s">
        <v>403</v>
      </c>
      <c r="C1384" t="s">
        <v>351</v>
      </c>
      <c r="D1384" t="s">
        <v>404</v>
      </c>
      <c r="E1384" t="s">
        <v>688</v>
      </c>
      <c r="F1384">
        <v>59</v>
      </c>
      <c r="G1384">
        <v>999.99999983999999</v>
      </c>
      <c r="H1384">
        <v>58999.999990559998</v>
      </c>
      <c r="I1384" t="s">
        <v>1292</v>
      </c>
      <c r="J1384">
        <v>0.15471982074297999</v>
      </c>
    </row>
    <row r="1385" spans="1:10" x14ac:dyDescent="0.25">
      <c r="A1385" t="s">
        <v>126</v>
      </c>
      <c r="B1385" t="s">
        <v>136</v>
      </c>
      <c r="C1385" t="s">
        <v>279</v>
      </c>
      <c r="D1385" t="s">
        <v>136</v>
      </c>
      <c r="E1385" t="s">
        <v>126</v>
      </c>
      <c r="F1385">
        <v>952</v>
      </c>
      <c r="G1385">
        <v>348.65726979999999</v>
      </c>
      <c r="H1385">
        <v>331921.72084959998</v>
      </c>
      <c r="I1385" t="s">
        <v>1292</v>
      </c>
      <c r="J1385">
        <v>0.16609324888558</v>
      </c>
    </row>
    <row r="1386" spans="1:10" x14ac:dyDescent="0.25">
      <c r="A1386" t="s">
        <v>126</v>
      </c>
      <c r="B1386" t="s">
        <v>136</v>
      </c>
      <c r="C1386" t="s">
        <v>279</v>
      </c>
      <c r="D1386" t="s">
        <v>136</v>
      </c>
      <c r="E1386" t="s">
        <v>688</v>
      </c>
      <c r="F1386">
        <v>129</v>
      </c>
      <c r="G1386">
        <v>348.65726979999999</v>
      </c>
      <c r="H1386">
        <v>44976.787804200001</v>
      </c>
      <c r="I1386" t="s">
        <v>1292</v>
      </c>
      <c r="J1386">
        <v>2.2506333094789999E-2</v>
      </c>
    </row>
    <row r="1387" spans="1:10" x14ac:dyDescent="0.25">
      <c r="A1387" t="s">
        <v>126</v>
      </c>
      <c r="B1387" t="s">
        <v>136</v>
      </c>
      <c r="C1387" t="s">
        <v>351</v>
      </c>
      <c r="D1387" t="s">
        <v>136</v>
      </c>
      <c r="E1387" t="s">
        <v>126</v>
      </c>
      <c r="F1387">
        <v>271</v>
      </c>
      <c r="G1387">
        <v>348.65726979999999</v>
      </c>
      <c r="H1387">
        <v>94486.120115800004</v>
      </c>
      <c r="I1387" t="s">
        <v>1292</v>
      </c>
      <c r="J1387">
        <v>0.24777755202297</v>
      </c>
    </row>
    <row r="1388" spans="1:10" x14ac:dyDescent="0.25">
      <c r="A1388" t="s">
        <v>126</v>
      </c>
      <c r="B1388" t="s">
        <v>1058</v>
      </c>
      <c r="C1388" t="s">
        <v>351</v>
      </c>
      <c r="D1388" t="s">
        <v>1059</v>
      </c>
      <c r="E1388" t="s">
        <v>688</v>
      </c>
      <c r="F1388">
        <v>89</v>
      </c>
      <c r="G1388">
        <v>1097.513606578</v>
      </c>
      <c r="H1388">
        <v>97678.710985440004</v>
      </c>
      <c r="I1388" t="s">
        <v>1292</v>
      </c>
      <c r="J1388">
        <v>0.25614970604220999</v>
      </c>
    </row>
    <row r="1389" spans="1:10" x14ac:dyDescent="0.25">
      <c r="A1389" t="s">
        <v>126</v>
      </c>
      <c r="B1389" t="s">
        <v>1128</v>
      </c>
      <c r="C1389" t="s">
        <v>351</v>
      </c>
      <c r="D1389" t="s">
        <v>1129</v>
      </c>
      <c r="E1389" t="s">
        <v>688</v>
      </c>
      <c r="F1389">
        <v>542</v>
      </c>
      <c r="G1389">
        <v>1044.4427674999999</v>
      </c>
      <c r="H1389">
        <v>566087.97998499998</v>
      </c>
      <c r="I1389" t="s">
        <v>1292</v>
      </c>
      <c r="J1389">
        <v>1.4844920474923</v>
      </c>
    </row>
    <row r="1390" spans="1:10" x14ac:dyDescent="0.25">
      <c r="A1390" t="s">
        <v>126</v>
      </c>
      <c r="B1390" t="s">
        <v>1060</v>
      </c>
      <c r="C1390" t="s">
        <v>351</v>
      </c>
      <c r="D1390" t="s">
        <v>1018</v>
      </c>
      <c r="E1390" t="s">
        <v>688</v>
      </c>
      <c r="F1390">
        <v>98</v>
      </c>
      <c r="G1390">
        <v>999.99999994999996</v>
      </c>
      <c r="H1390">
        <v>97999.999995100006</v>
      </c>
      <c r="I1390" t="s">
        <v>1292</v>
      </c>
      <c r="J1390">
        <v>0.2569922446522</v>
      </c>
    </row>
    <row r="1391" spans="1:10" x14ac:dyDescent="0.25">
      <c r="A1391" t="s">
        <v>126</v>
      </c>
      <c r="B1391" t="s">
        <v>1238</v>
      </c>
      <c r="C1391" t="s">
        <v>351</v>
      </c>
      <c r="D1391" t="s">
        <v>1239</v>
      </c>
      <c r="E1391" t="s">
        <v>688</v>
      </c>
      <c r="F1391">
        <v>175</v>
      </c>
      <c r="G1391">
        <v>962.40137290999996</v>
      </c>
      <c r="H1391">
        <v>168420.24025924999</v>
      </c>
      <c r="I1391" t="s">
        <v>1292</v>
      </c>
      <c r="J1391">
        <v>0.44166015909440998</v>
      </c>
    </row>
    <row r="1392" spans="1:10" x14ac:dyDescent="0.25">
      <c r="A1392" t="s">
        <v>126</v>
      </c>
      <c r="B1392" t="s">
        <v>1494</v>
      </c>
      <c r="C1392" t="s">
        <v>279</v>
      </c>
      <c r="D1392" t="s">
        <v>849</v>
      </c>
      <c r="E1392" t="s">
        <v>688</v>
      </c>
      <c r="F1392">
        <v>1799</v>
      </c>
      <c r="G1392">
        <v>1221.9627708214</v>
      </c>
      <c r="H1392">
        <v>2198311.0247077001</v>
      </c>
      <c r="I1392" t="s">
        <v>1292</v>
      </c>
      <c r="J1392">
        <v>1.1000323185241001</v>
      </c>
    </row>
    <row r="1393" spans="1:10" x14ac:dyDescent="0.25">
      <c r="A1393" t="s">
        <v>126</v>
      </c>
      <c r="B1393" t="s">
        <v>1494</v>
      </c>
      <c r="C1393" t="s">
        <v>351</v>
      </c>
      <c r="D1393" t="s">
        <v>849</v>
      </c>
      <c r="E1393" t="s">
        <v>688</v>
      </c>
      <c r="F1393">
        <v>62</v>
      </c>
      <c r="G1393">
        <v>1221.9626820915</v>
      </c>
      <c r="H1393">
        <v>75761.686289674006</v>
      </c>
      <c r="I1393" t="s">
        <v>1292</v>
      </c>
      <c r="J1393">
        <v>0.19867516142033001</v>
      </c>
    </row>
    <row r="1394" spans="1:10" x14ac:dyDescent="0.25">
      <c r="A1394" t="s">
        <v>126</v>
      </c>
      <c r="B1394" t="s">
        <v>879</v>
      </c>
      <c r="C1394" t="s">
        <v>351</v>
      </c>
      <c r="D1394" t="s">
        <v>880</v>
      </c>
      <c r="E1394" t="s">
        <v>688</v>
      </c>
      <c r="F1394">
        <v>71</v>
      </c>
      <c r="G1394">
        <v>1010.53676526</v>
      </c>
      <c r="H1394">
        <v>71748.110333460005</v>
      </c>
      <c r="I1394" t="s">
        <v>1292</v>
      </c>
      <c r="J1394">
        <v>0.18815008086807999</v>
      </c>
    </row>
    <row r="1395" spans="1:10" x14ac:dyDescent="0.25">
      <c r="A1395" t="s">
        <v>126</v>
      </c>
      <c r="B1395" t="s">
        <v>1020</v>
      </c>
      <c r="C1395" t="s">
        <v>279</v>
      </c>
      <c r="D1395" t="s">
        <v>1021</v>
      </c>
      <c r="E1395" t="s">
        <v>688</v>
      </c>
      <c r="F1395">
        <v>12</v>
      </c>
      <c r="G1395">
        <v>40315.493994736004</v>
      </c>
      <c r="H1395">
        <v>483785.92793683999</v>
      </c>
      <c r="I1395" t="s">
        <v>1292</v>
      </c>
      <c r="J1395">
        <v>0.24208592414644001</v>
      </c>
    </row>
    <row r="1396" spans="1:10" x14ac:dyDescent="0.25">
      <c r="A1396" t="s">
        <v>127</v>
      </c>
      <c r="B1396" t="s">
        <v>1066</v>
      </c>
      <c r="C1396" t="s">
        <v>351</v>
      </c>
      <c r="D1396" t="s">
        <v>850</v>
      </c>
      <c r="E1396" t="s">
        <v>689</v>
      </c>
      <c r="F1396">
        <v>69</v>
      </c>
      <c r="G1396">
        <v>1066.4684057971001</v>
      </c>
      <c r="H1396">
        <v>73586.320000000007</v>
      </c>
      <c r="I1396" t="s">
        <v>1292</v>
      </c>
      <c r="J1396">
        <v>0.19297054646368</v>
      </c>
    </row>
    <row r="1397" spans="1:10" x14ac:dyDescent="0.25">
      <c r="A1397" t="s">
        <v>127</v>
      </c>
      <c r="B1397" t="s">
        <v>38</v>
      </c>
      <c r="C1397" t="s">
        <v>279</v>
      </c>
      <c r="D1397" t="s">
        <v>237</v>
      </c>
      <c r="E1397" t="s">
        <v>689</v>
      </c>
      <c r="F1397">
        <v>1886</v>
      </c>
      <c r="G1397">
        <v>342.04647401909</v>
      </c>
      <c r="H1397">
        <v>645099.65</v>
      </c>
      <c r="I1397" t="s">
        <v>1292</v>
      </c>
      <c r="J1397">
        <v>0.32280712587652</v>
      </c>
    </row>
    <row r="1398" spans="1:10" x14ac:dyDescent="0.25">
      <c r="A1398" t="s">
        <v>127</v>
      </c>
      <c r="B1398" t="s">
        <v>38</v>
      </c>
      <c r="C1398" t="s">
        <v>351</v>
      </c>
      <c r="D1398" t="s">
        <v>237</v>
      </c>
      <c r="E1398" t="s">
        <v>689</v>
      </c>
      <c r="F1398">
        <v>702</v>
      </c>
      <c r="G1398">
        <v>342.04646449704001</v>
      </c>
      <c r="H1398">
        <v>231223.41</v>
      </c>
      <c r="I1398" t="s">
        <v>1292</v>
      </c>
      <c r="J1398">
        <v>0.60635329750007005</v>
      </c>
    </row>
    <row r="1399" spans="1:10" x14ac:dyDescent="0.25">
      <c r="A1399" t="s">
        <v>127</v>
      </c>
      <c r="B1399" t="s">
        <v>38</v>
      </c>
      <c r="C1399" t="s">
        <v>351</v>
      </c>
      <c r="D1399" t="s">
        <v>990</v>
      </c>
      <c r="E1399" t="s">
        <v>689</v>
      </c>
      <c r="F1399">
        <v>160</v>
      </c>
      <c r="G1399">
        <v>1060.4986249999999</v>
      </c>
      <c r="H1399">
        <v>169679.78</v>
      </c>
      <c r="I1399" t="s">
        <v>1292</v>
      </c>
      <c r="J1399">
        <v>0.44496313812726002</v>
      </c>
    </row>
    <row r="1400" spans="1:10" x14ac:dyDescent="0.25">
      <c r="A1400" t="s">
        <v>127</v>
      </c>
      <c r="B1400" t="s">
        <v>253</v>
      </c>
      <c r="C1400" t="s">
        <v>279</v>
      </c>
      <c r="D1400" t="s">
        <v>861</v>
      </c>
      <c r="E1400" t="s">
        <v>689</v>
      </c>
      <c r="F1400">
        <v>744</v>
      </c>
      <c r="G1400">
        <v>453.15494623656002</v>
      </c>
      <c r="H1400">
        <v>337147.28</v>
      </c>
      <c r="I1400" t="s">
        <v>1292</v>
      </c>
      <c r="J1400">
        <v>0.16870811269837999</v>
      </c>
    </row>
    <row r="1401" spans="1:10" x14ac:dyDescent="0.25">
      <c r="A1401" t="s">
        <v>127</v>
      </c>
      <c r="B1401" t="s">
        <v>253</v>
      </c>
      <c r="C1401" t="s">
        <v>351</v>
      </c>
      <c r="D1401" t="s">
        <v>254</v>
      </c>
      <c r="E1401" t="s">
        <v>689</v>
      </c>
      <c r="F1401">
        <v>41</v>
      </c>
      <c r="G1401">
        <v>1081.7795121951001</v>
      </c>
      <c r="H1401">
        <v>44352.959999999999</v>
      </c>
      <c r="I1401" t="s">
        <v>1292</v>
      </c>
      <c r="J1401">
        <v>0.11630986477489</v>
      </c>
    </row>
    <row r="1402" spans="1:10" x14ac:dyDescent="0.25">
      <c r="A1402" t="s">
        <v>127</v>
      </c>
      <c r="B1402" t="s">
        <v>389</v>
      </c>
      <c r="C1402" t="s">
        <v>279</v>
      </c>
      <c r="D1402" t="s">
        <v>390</v>
      </c>
      <c r="E1402" t="s">
        <v>689</v>
      </c>
      <c r="F1402">
        <v>6297</v>
      </c>
      <c r="G1402">
        <v>1034.3184357631001</v>
      </c>
      <c r="H1402">
        <v>6513103.1900000004</v>
      </c>
      <c r="I1402" t="s">
        <v>1292</v>
      </c>
      <c r="J1402">
        <v>3.2591493752959</v>
      </c>
    </row>
    <row r="1403" spans="1:10" x14ac:dyDescent="0.25">
      <c r="A1403" t="s">
        <v>127</v>
      </c>
      <c r="B1403" t="s">
        <v>389</v>
      </c>
      <c r="C1403" t="s">
        <v>351</v>
      </c>
      <c r="D1403" t="s">
        <v>390</v>
      </c>
      <c r="E1403" t="s">
        <v>689</v>
      </c>
      <c r="F1403">
        <v>470</v>
      </c>
      <c r="G1403">
        <v>1034.3184468085001</v>
      </c>
      <c r="H1403">
        <v>486129.67</v>
      </c>
      <c r="I1403" t="s">
        <v>1292</v>
      </c>
      <c r="J1403">
        <v>1.2748117866488</v>
      </c>
    </row>
    <row r="1404" spans="1:10" x14ac:dyDescent="0.25">
      <c r="A1404" t="s">
        <v>127</v>
      </c>
      <c r="B1404" t="s">
        <v>1022</v>
      </c>
      <c r="C1404" t="s">
        <v>351</v>
      </c>
      <c r="D1404" t="s">
        <v>1023</v>
      </c>
      <c r="E1404" t="s">
        <v>689</v>
      </c>
      <c r="F1404">
        <v>140</v>
      </c>
      <c r="G1404">
        <v>1000.8407857143</v>
      </c>
      <c r="H1404">
        <v>140117.71</v>
      </c>
      <c r="I1404" t="s">
        <v>1292</v>
      </c>
      <c r="J1404">
        <v>0.36744045724720997</v>
      </c>
    </row>
    <row r="1405" spans="1:10" x14ac:dyDescent="0.25">
      <c r="A1405" t="s">
        <v>127</v>
      </c>
      <c r="B1405" t="s">
        <v>236</v>
      </c>
      <c r="C1405" t="s">
        <v>279</v>
      </c>
      <c r="D1405" t="s">
        <v>1004</v>
      </c>
      <c r="E1405" t="s">
        <v>689</v>
      </c>
      <c r="F1405">
        <v>1169</v>
      </c>
      <c r="G1405">
        <v>845.63247219846005</v>
      </c>
      <c r="H1405">
        <v>988544.36</v>
      </c>
      <c r="I1405" t="s">
        <v>1292</v>
      </c>
      <c r="J1405">
        <v>0.49466646533299002</v>
      </c>
    </row>
    <row r="1406" spans="1:10" x14ac:dyDescent="0.25">
      <c r="A1406" t="s">
        <v>127</v>
      </c>
      <c r="B1406" t="s">
        <v>236</v>
      </c>
      <c r="C1406" t="s">
        <v>351</v>
      </c>
      <c r="D1406" t="s">
        <v>1004</v>
      </c>
      <c r="E1406" t="s">
        <v>689</v>
      </c>
      <c r="F1406">
        <v>222</v>
      </c>
      <c r="G1406">
        <v>845.63247747748005</v>
      </c>
      <c r="H1406">
        <v>187730.41</v>
      </c>
      <c r="I1406" t="s">
        <v>1292</v>
      </c>
      <c r="J1406">
        <v>0.49229856589582</v>
      </c>
    </row>
    <row r="1407" spans="1:10" x14ac:dyDescent="0.25">
      <c r="A1407" t="s">
        <v>127</v>
      </c>
      <c r="B1407" t="s">
        <v>203</v>
      </c>
      <c r="C1407" t="s">
        <v>279</v>
      </c>
      <c r="D1407" t="s">
        <v>397</v>
      </c>
      <c r="E1407" t="s">
        <v>689</v>
      </c>
      <c r="F1407">
        <v>1340</v>
      </c>
      <c r="G1407">
        <v>672.74108955224006</v>
      </c>
      <c r="H1407">
        <v>901473.06</v>
      </c>
      <c r="I1407" t="s">
        <v>1292</v>
      </c>
      <c r="J1407">
        <v>0.45109608655611</v>
      </c>
    </row>
    <row r="1408" spans="1:10" x14ac:dyDescent="0.25">
      <c r="A1408" t="s">
        <v>127</v>
      </c>
      <c r="B1408" t="s">
        <v>203</v>
      </c>
      <c r="C1408" t="s">
        <v>351</v>
      </c>
      <c r="D1408" t="s">
        <v>205</v>
      </c>
      <c r="E1408" t="s">
        <v>689</v>
      </c>
      <c r="F1408">
        <v>84</v>
      </c>
      <c r="G1408">
        <v>993.35511904761995</v>
      </c>
      <c r="H1408">
        <v>83441.83</v>
      </c>
      <c r="I1408" t="s">
        <v>1292</v>
      </c>
      <c r="J1408">
        <v>0.21881533868020001</v>
      </c>
    </row>
    <row r="1409" spans="1:10" x14ac:dyDescent="0.25">
      <c r="A1409" t="s">
        <v>127</v>
      </c>
      <c r="B1409" t="s">
        <v>203</v>
      </c>
      <c r="C1409" t="s">
        <v>351</v>
      </c>
      <c r="D1409" t="s">
        <v>206</v>
      </c>
      <c r="E1409" t="s">
        <v>689</v>
      </c>
      <c r="F1409">
        <v>35</v>
      </c>
      <c r="G1409">
        <v>1003.496</v>
      </c>
      <c r="H1409">
        <v>35122.36</v>
      </c>
      <c r="I1409" t="s">
        <v>1292</v>
      </c>
      <c r="J1409">
        <v>9.2103817697285997E-2</v>
      </c>
    </row>
    <row r="1410" spans="1:10" x14ac:dyDescent="0.25">
      <c r="A1410" t="s">
        <v>127</v>
      </c>
      <c r="B1410" t="s">
        <v>347</v>
      </c>
      <c r="C1410" t="s">
        <v>351</v>
      </c>
      <c r="D1410" t="s">
        <v>891</v>
      </c>
      <c r="E1410" t="s">
        <v>689</v>
      </c>
      <c r="F1410">
        <v>277</v>
      </c>
      <c r="G1410">
        <v>1077.1764981949</v>
      </c>
      <c r="H1410">
        <v>298377.89</v>
      </c>
      <c r="I1410" t="s">
        <v>1292</v>
      </c>
      <c r="J1410">
        <v>0.78245718070939996</v>
      </c>
    </row>
    <row r="1411" spans="1:10" x14ac:dyDescent="0.25">
      <c r="A1411" t="s">
        <v>127</v>
      </c>
      <c r="B1411" t="s">
        <v>388</v>
      </c>
      <c r="C1411" t="s">
        <v>351</v>
      </c>
      <c r="D1411" t="s">
        <v>1241</v>
      </c>
      <c r="E1411" t="s">
        <v>688</v>
      </c>
      <c r="F1411">
        <v>61</v>
      </c>
      <c r="G1411">
        <v>410.02868852459</v>
      </c>
      <c r="H1411">
        <v>25011.75</v>
      </c>
      <c r="I1411" t="s">
        <v>1292</v>
      </c>
      <c r="J1411">
        <v>6.5590058933680001E-2</v>
      </c>
    </row>
    <row r="1412" spans="1:10" x14ac:dyDescent="0.25">
      <c r="A1412" t="s">
        <v>127</v>
      </c>
      <c r="B1412" t="s">
        <v>388</v>
      </c>
      <c r="C1412" t="s">
        <v>351</v>
      </c>
      <c r="D1412" t="s">
        <v>1242</v>
      </c>
      <c r="E1412" t="s">
        <v>688</v>
      </c>
      <c r="F1412">
        <v>91</v>
      </c>
      <c r="G1412">
        <v>51.665714285714003</v>
      </c>
      <c r="H1412">
        <v>4701.58</v>
      </c>
      <c r="I1412" t="s">
        <v>1292</v>
      </c>
      <c r="J1412">
        <v>1.2329281608900001E-2</v>
      </c>
    </row>
    <row r="1413" spans="1:10" x14ac:dyDescent="0.25">
      <c r="A1413" t="s">
        <v>127</v>
      </c>
      <c r="B1413" t="s">
        <v>719</v>
      </c>
      <c r="C1413" t="s">
        <v>351</v>
      </c>
      <c r="D1413" t="s">
        <v>720</v>
      </c>
      <c r="E1413" t="s">
        <v>689</v>
      </c>
      <c r="F1413">
        <v>120</v>
      </c>
      <c r="G1413">
        <v>864.48891666666998</v>
      </c>
      <c r="H1413">
        <v>103738.67</v>
      </c>
      <c r="I1413" t="s">
        <v>1292</v>
      </c>
      <c r="J1413">
        <v>0.27204115981497001</v>
      </c>
    </row>
    <row r="1414" spans="1:10" x14ac:dyDescent="0.25">
      <c r="A1414" t="s">
        <v>127</v>
      </c>
      <c r="B1414" t="s">
        <v>37</v>
      </c>
      <c r="C1414" t="s">
        <v>351</v>
      </c>
      <c r="D1414" t="s">
        <v>255</v>
      </c>
      <c r="E1414" t="s">
        <v>689</v>
      </c>
      <c r="F1414">
        <v>69</v>
      </c>
      <c r="G1414">
        <v>1076.7572463767999</v>
      </c>
      <c r="H1414">
        <v>74296.25</v>
      </c>
      <c r="I1414" t="s">
        <v>1292</v>
      </c>
      <c r="J1414">
        <v>0.19483224548669001</v>
      </c>
    </row>
    <row r="1415" spans="1:10" x14ac:dyDescent="0.25">
      <c r="A1415" t="s">
        <v>127</v>
      </c>
      <c r="B1415" t="s">
        <v>289</v>
      </c>
      <c r="C1415" t="s">
        <v>279</v>
      </c>
      <c r="D1415" t="s">
        <v>494</v>
      </c>
      <c r="E1415" t="s">
        <v>689</v>
      </c>
      <c r="F1415">
        <v>203</v>
      </c>
      <c r="G1415">
        <v>959.64763546797997</v>
      </c>
      <c r="H1415">
        <v>194808.47</v>
      </c>
      <c r="I1415" t="s">
        <v>1292</v>
      </c>
      <c r="J1415">
        <v>9.7481935228306005E-2</v>
      </c>
    </row>
    <row r="1416" spans="1:10" x14ac:dyDescent="0.25">
      <c r="A1416" t="s">
        <v>127</v>
      </c>
      <c r="B1416" t="s">
        <v>289</v>
      </c>
      <c r="C1416" t="s">
        <v>351</v>
      </c>
      <c r="D1416" t="s">
        <v>294</v>
      </c>
      <c r="E1416" t="s">
        <v>689</v>
      </c>
      <c r="F1416">
        <v>187</v>
      </c>
      <c r="G1416">
        <v>957.07459893047997</v>
      </c>
      <c r="H1416">
        <v>178972.95</v>
      </c>
      <c r="I1416" t="s">
        <v>1292</v>
      </c>
      <c r="J1416">
        <v>0.46933326688597998</v>
      </c>
    </row>
    <row r="1417" spans="1:10" x14ac:dyDescent="0.25">
      <c r="A1417" t="s">
        <v>127</v>
      </c>
      <c r="B1417" t="s">
        <v>289</v>
      </c>
      <c r="C1417" t="s">
        <v>351</v>
      </c>
      <c r="D1417" t="s">
        <v>494</v>
      </c>
      <c r="E1417" t="s">
        <v>689</v>
      </c>
      <c r="F1417">
        <v>83</v>
      </c>
      <c r="G1417">
        <v>959.64759036145006</v>
      </c>
      <c r="H1417">
        <v>79650.75</v>
      </c>
      <c r="I1417" t="s">
        <v>1292</v>
      </c>
      <c r="J1417">
        <v>0.20887372481381999</v>
      </c>
    </row>
    <row r="1418" spans="1:10" x14ac:dyDescent="0.25">
      <c r="A1418" t="s">
        <v>127</v>
      </c>
      <c r="B1418" t="s">
        <v>207</v>
      </c>
      <c r="C1418" t="s">
        <v>351</v>
      </c>
      <c r="D1418" t="s">
        <v>185</v>
      </c>
      <c r="E1418" t="s">
        <v>689</v>
      </c>
      <c r="F1418">
        <v>184</v>
      </c>
      <c r="G1418">
        <v>1065.0858152174001</v>
      </c>
      <c r="H1418">
        <v>195975.79</v>
      </c>
      <c r="I1418" t="s">
        <v>1292</v>
      </c>
      <c r="J1418">
        <v>0.51392100175619004</v>
      </c>
    </row>
    <row r="1419" spans="1:10" x14ac:dyDescent="0.25">
      <c r="A1419" t="s">
        <v>127</v>
      </c>
      <c r="B1419" t="s">
        <v>207</v>
      </c>
      <c r="C1419" t="s">
        <v>351</v>
      </c>
      <c r="D1419" t="s">
        <v>933</v>
      </c>
      <c r="E1419" t="s">
        <v>689</v>
      </c>
      <c r="F1419">
        <v>185</v>
      </c>
      <c r="G1419">
        <v>1033.1080540541</v>
      </c>
      <c r="H1419">
        <v>191124.99</v>
      </c>
      <c r="I1419" t="s">
        <v>1292</v>
      </c>
      <c r="J1419">
        <v>0.50120041011923999</v>
      </c>
    </row>
    <row r="1420" spans="1:10" x14ac:dyDescent="0.25">
      <c r="A1420" t="s">
        <v>127</v>
      </c>
      <c r="B1420" t="s">
        <v>229</v>
      </c>
      <c r="C1420" t="s">
        <v>279</v>
      </c>
      <c r="D1420" t="s">
        <v>210</v>
      </c>
      <c r="E1420" t="s">
        <v>689</v>
      </c>
      <c r="F1420">
        <v>507</v>
      </c>
      <c r="G1420">
        <v>352.64284023669001</v>
      </c>
      <c r="H1420">
        <v>178789.92</v>
      </c>
      <c r="I1420" t="s">
        <v>1292</v>
      </c>
      <c r="J1420">
        <v>8.9466271158096994E-2</v>
      </c>
    </row>
    <row r="1421" spans="1:10" x14ac:dyDescent="0.25">
      <c r="A1421" t="s">
        <v>127</v>
      </c>
      <c r="B1421" t="s">
        <v>229</v>
      </c>
      <c r="C1421" t="s">
        <v>279</v>
      </c>
      <c r="D1421" t="s">
        <v>320</v>
      </c>
      <c r="E1421" t="s">
        <v>689</v>
      </c>
      <c r="F1421">
        <v>95</v>
      </c>
      <c r="G1421">
        <v>1075.0467368421</v>
      </c>
      <c r="H1421">
        <v>102129.44</v>
      </c>
      <c r="I1421" t="s">
        <v>1292</v>
      </c>
      <c r="J1421">
        <v>5.1105454783270998E-2</v>
      </c>
    </row>
    <row r="1422" spans="1:10" x14ac:dyDescent="0.25">
      <c r="A1422" t="s">
        <v>127</v>
      </c>
      <c r="B1422" t="s">
        <v>229</v>
      </c>
      <c r="C1422" t="s">
        <v>351</v>
      </c>
      <c r="D1422" t="s">
        <v>320</v>
      </c>
      <c r="E1422" t="s">
        <v>689</v>
      </c>
      <c r="F1422">
        <v>304</v>
      </c>
      <c r="G1422">
        <v>1075.0467763157999</v>
      </c>
      <c r="H1422">
        <v>163407.10999999999</v>
      </c>
      <c r="I1422" t="s">
        <v>1292</v>
      </c>
      <c r="J1422">
        <v>0.42851387748091002</v>
      </c>
    </row>
    <row r="1423" spans="1:10" x14ac:dyDescent="0.25">
      <c r="A1423" t="s">
        <v>127</v>
      </c>
      <c r="B1423" t="s">
        <v>229</v>
      </c>
      <c r="C1423" t="s">
        <v>351</v>
      </c>
      <c r="D1423" t="s">
        <v>210</v>
      </c>
      <c r="E1423" t="s">
        <v>689</v>
      </c>
      <c r="F1423">
        <v>29</v>
      </c>
      <c r="G1423">
        <v>352.64275862069002</v>
      </c>
      <c r="H1423">
        <v>10226.64</v>
      </c>
      <c r="I1423" t="s">
        <v>1292</v>
      </c>
      <c r="J1423">
        <v>2.6818032336544999E-2</v>
      </c>
    </row>
    <row r="1424" spans="1:10" x14ac:dyDescent="0.25">
      <c r="A1424" t="s">
        <v>127</v>
      </c>
      <c r="B1424" t="s">
        <v>8</v>
      </c>
      <c r="C1424" t="s">
        <v>351</v>
      </c>
      <c r="D1424" t="s">
        <v>137</v>
      </c>
      <c r="E1424" t="s">
        <v>689</v>
      </c>
      <c r="F1424">
        <v>187</v>
      </c>
      <c r="G1424">
        <v>707.10197860963001</v>
      </c>
      <c r="H1424">
        <v>132228.07</v>
      </c>
      <c r="I1424" t="s">
        <v>1292</v>
      </c>
      <c r="J1424">
        <v>0.34675090323496999</v>
      </c>
    </row>
    <row r="1425" spans="1:10" x14ac:dyDescent="0.25">
      <c r="A1425" t="s">
        <v>127</v>
      </c>
      <c r="B1425" t="s">
        <v>230</v>
      </c>
      <c r="C1425" t="s">
        <v>279</v>
      </c>
      <c r="D1425" t="s">
        <v>220</v>
      </c>
      <c r="E1425" t="s">
        <v>689</v>
      </c>
      <c r="F1425">
        <v>130</v>
      </c>
      <c r="G1425">
        <v>1050.1601538462</v>
      </c>
      <c r="H1425">
        <v>136520.82</v>
      </c>
      <c r="I1425" t="s">
        <v>1292</v>
      </c>
      <c r="J1425">
        <v>6.8314861938782001E-2</v>
      </c>
    </row>
    <row r="1426" spans="1:10" x14ac:dyDescent="0.25">
      <c r="A1426" t="s">
        <v>127</v>
      </c>
      <c r="B1426" t="s">
        <v>230</v>
      </c>
      <c r="C1426" t="s">
        <v>351</v>
      </c>
      <c r="D1426" t="s">
        <v>220</v>
      </c>
      <c r="E1426" t="s">
        <v>689</v>
      </c>
      <c r="F1426">
        <v>225</v>
      </c>
      <c r="G1426">
        <v>1050.1601777778001</v>
      </c>
      <c r="H1426">
        <v>236286.04</v>
      </c>
      <c r="I1426" t="s">
        <v>1292</v>
      </c>
      <c r="J1426">
        <v>0.61962938574098003</v>
      </c>
    </row>
    <row r="1427" spans="1:10" x14ac:dyDescent="0.25">
      <c r="A1427" t="s">
        <v>127</v>
      </c>
      <c r="B1427" t="s">
        <v>415</v>
      </c>
      <c r="C1427" t="s">
        <v>351</v>
      </c>
      <c r="D1427" t="s">
        <v>342</v>
      </c>
      <c r="E1427" t="s">
        <v>689</v>
      </c>
      <c r="F1427">
        <v>305</v>
      </c>
      <c r="G1427">
        <v>763.65537704917995</v>
      </c>
      <c r="H1427">
        <v>232914.89</v>
      </c>
      <c r="I1427" t="s">
        <v>1292</v>
      </c>
      <c r="J1427">
        <v>0.61078898364298995</v>
      </c>
    </row>
    <row r="1428" spans="1:10" x14ac:dyDescent="0.25">
      <c r="A1428" t="s">
        <v>127</v>
      </c>
      <c r="B1428" t="s">
        <v>491</v>
      </c>
      <c r="C1428" t="s">
        <v>351</v>
      </c>
      <c r="D1428" t="s">
        <v>723</v>
      </c>
      <c r="E1428" t="s">
        <v>689</v>
      </c>
      <c r="F1428">
        <v>112</v>
      </c>
      <c r="G1428">
        <v>1042.4916964286001</v>
      </c>
      <c r="H1428">
        <v>116759.07</v>
      </c>
      <c r="I1428" t="s">
        <v>1292</v>
      </c>
      <c r="J1428">
        <v>0.30618546412554998</v>
      </c>
    </row>
    <row r="1429" spans="1:10" x14ac:dyDescent="0.25">
      <c r="A1429" t="s">
        <v>127</v>
      </c>
      <c r="B1429" t="s">
        <v>483</v>
      </c>
      <c r="C1429" t="s">
        <v>351</v>
      </c>
      <c r="D1429" t="s">
        <v>484</v>
      </c>
      <c r="E1429" t="s">
        <v>689</v>
      </c>
      <c r="F1429">
        <v>199</v>
      </c>
      <c r="G1429">
        <v>849.35211055276</v>
      </c>
      <c r="H1429">
        <v>169021.07</v>
      </c>
      <c r="I1429" t="s">
        <v>1292</v>
      </c>
      <c r="J1429">
        <v>0.44323575688764</v>
      </c>
    </row>
    <row r="1430" spans="1:10" x14ac:dyDescent="0.25">
      <c r="A1430" t="s">
        <v>127</v>
      </c>
      <c r="B1430" t="s">
        <v>45</v>
      </c>
      <c r="C1430" t="s">
        <v>279</v>
      </c>
      <c r="D1430" t="s">
        <v>424</v>
      </c>
      <c r="E1430" t="s">
        <v>689</v>
      </c>
      <c r="F1430">
        <v>416</v>
      </c>
      <c r="G1430">
        <v>797.23538461537999</v>
      </c>
      <c r="H1430">
        <v>331649.91999999998</v>
      </c>
      <c r="I1430" t="s">
        <v>1292</v>
      </c>
      <c r="J1430">
        <v>0.16595724005179999</v>
      </c>
    </row>
    <row r="1431" spans="1:10" x14ac:dyDescent="0.25">
      <c r="A1431" t="s">
        <v>127</v>
      </c>
      <c r="B1431" t="s">
        <v>695</v>
      </c>
      <c r="C1431" t="s">
        <v>351</v>
      </c>
      <c r="D1431" t="s">
        <v>1029</v>
      </c>
      <c r="E1431" t="s">
        <v>689</v>
      </c>
      <c r="F1431">
        <v>159</v>
      </c>
      <c r="G1431">
        <v>1047.0252201257999</v>
      </c>
      <c r="H1431">
        <v>166477.01</v>
      </c>
      <c r="I1431" t="s">
        <v>1292</v>
      </c>
      <c r="J1431">
        <v>0.43656429066352997</v>
      </c>
    </row>
    <row r="1432" spans="1:10" x14ac:dyDescent="0.25">
      <c r="A1432" t="s">
        <v>127</v>
      </c>
      <c r="B1432" t="s">
        <v>1243</v>
      </c>
      <c r="C1432" t="s">
        <v>351</v>
      </c>
      <c r="D1432" t="s">
        <v>991</v>
      </c>
      <c r="E1432" t="s">
        <v>688</v>
      </c>
      <c r="F1432">
        <v>140</v>
      </c>
      <c r="G1432">
        <v>958.57871428571002</v>
      </c>
      <c r="H1432">
        <v>134201.01999999999</v>
      </c>
      <c r="I1432" t="s">
        <v>1292</v>
      </c>
      <c r="J1432">
        <v>0.35192470781774998</v>
      </c>
    </row>
    <row r="1433" spans="1:10" x14ac:dyDescent="0.25">
      <c r="A1433" t="s">
        <v>127</v>
      </c>
      <c r="B1433" t="s">
        <v>498</v>
      </c>
      <c r="C1433" t="s">
        <v>351</v>
      </c>
      <c r="D1433" t="s">
        <v>499</v>
      </c>
      <c r="E1433" t="s">
        <v>689</v>
      </c>
      <c r="F1433">
        <v>159</v>
      </c>
      <c r="G1433">
        <v>1067.4398742138001</v>
      </c>
      <c r="H1433">
        <v>169722.94</v>
      </c>
      <c r="I1433" t="s">
        <v>1292</v>
      </c>
      <c r="J1433">
        <v>0.44507631960971</v>
      </c>
    </row>
    <row r="1434" spans="1:10" x14ac:dyDescent="0.25">
      <c r="A1434" t="s">
        <v>127</v>
      </c>
      <c r="B1434" t="s">
        <v>1211</v>
      </c>
      <c r="C1434" t="s">
        <v>279</v>
      </c>
      <c r="D1434" t="s">
        <v>12</v>
      </c>
      <c r="E1434" t="s">
        <v>688</v>
      </c>
      <c r="F1434">
        <v>4887</v>
      </c>
      <c r="G1434">
        <v>60.953323102108001</v>
      </c>
      <c r="H1434">
        <v>297878.89</v>
      </c>
      <c r="I1434" t="s">
        <v>1292</v>
      </c>
      <c r="J1434">
        <v>0.14905825532565001</v>
      </c>
    </row>
    <row r="1435" spans="1:10" x14ac:dyDescent="0.25">
      <c r="A1435" t="s">
        <v>127</v>
      </c>
      <c r="B1435" t="s">
        <v>1211</v>
      </c>
      <c r="C1435" t="s">
        <v>279</v>
      </c>
      <c r="D1435" t="s">
        <v>1088</v>
      </c>
      <c r="E1435" t="s">
        <v>688</v>
      </c>
      <c r="F1435">
        <v>32414</v>
      </c>
      <c r="G1435">
        <v>9.1</v>
      </c>
      <c r="H1435">
        <v>294967.40000000002</v>
      </c>
      <c r="I1435" t="s">
        <v>1292</v>
      </c>
      <c r="J1435">
        <v>0.14760134906486</v>
      </c>
    </row>
    <row r="1436" spans="1:10" x14ac:dyDescent="0.25">
      <c r="A1436" t="s">
        <v>127</v>
      </c>
      <c r="B1436" t="s">
        <v>1211</v>
      </c>
      <c r="C1436" t="s">
        <v>279</v>
      </c>
      <c r="D1436" t="s">
        <v>209</v>
      </c>
      <c r="E1436" t="s">
        <v>688</v>
      </c>
      <c r="F1436">
        <v>4412</v>
      </c>
      <c r="G1436">
        <v>60.953322756120002</v>
      </c>
      <c r="H1436">
        <v>268926.06</v>
      </c>
      <c r="I1436" t="s">
        <v>1292</v>
      </c>
      <c r="J1436">
        <v>0.13457029236010001</v>
      </c>
    </row>
    <row r="1437" spans="1:10" x14ac:dyDescent="0.25">
      <c r="A1437" t="s">
        <v>127</v>
      </c>
      <c r="B1437" t="s">
        <v>1211</v>
      </c>
      <c r="C1437" t="s">
        <v>279</v>
      </c>
      <c r="D1437" t="s">
        <v>1135</v>
      </c>
      <c r="E1437" t="s">
        <v>688</v>
      </c>
      <c r="F1437">
        <v>2067</v>
      </c>
      <c r="G1437">
        <v>38.346444121916001</v>
      </c>
      <c r="H1437">
        <v>79262.100000000006</v>
      </c>
      <c r="I1437" t="s">
        <v>1292</v>
      </c>
      <c r="J1437">
        <v>3.9662664042580002E-2</v>
      </c>
    </row>
    <row r="1438" spans="1:10" x14ac:dyDescent="0.25">
      <c r="A1438" t="s">
        <v>127</v>
      </c>
      <c r="B1438" t="s">
        <v>1211</v>
      </c>
      <c r="C1438" t="s">
        <v>279</v>
      </c>
      <c r="D1438" t="s">
        <v>1089</v>
      </c>
      <c r="E1438" t="s">
        <v>688</v>
      </c>
      <c r="F1438">
        <v>1859</v>
      </c>
      <c r="G1438">
        <v>36.550731576116</v>
      </c>
      <c r="H1438">
        <v>67947.81</v>
      </c>
      <c r="I1438" t="s">
        <v>1292</v>
      </c>
      <c r="J1438">
        <v>3.4001006287479998E-2</v>
      </c>
    </row>
    <row r="1439" spans="1:10" x14ac:dyDescent="0.25">
      <c r="A1439" t="s">
        <v>127</v>
      </c>
      <c r="B1439" t="s">
        <v>1211</v>
      </c>
      <c r="C1439" t="s">
        <v>351</v>
      </c>
      <c r="D1439" t="s">
        <v>209</v>
      </c>
      <c r="E1439" t="s">
        <v>688</v>
      </c>
      <c r="F1439">
        <v>627</v>
      </c>
      <c r="G1439">
        <v>60.953317384370003</v>
      </c>
      <c r="H1439">
        <v>38217.730000000003</v>
      </c>
      <c r="I1439" t="s">
        <v>1292</v>
      </c>
      <c r="J1439">
        <v>0.10022102263982</v>
      </c>
    </row>
    <row r="1440" spans="1:10" x14ac:dyDescent="0.25">
      <c r="A1440" t="s">
        <v>127</v>
      </c>
      <c r="B1440" t="s">
        <v>1211</v>
      </c>
      <c r="C1440" t="s">
        <v>351</v>
      </c>
      <c r="D1440" t="s">
        <v>1088</v>
      </c>
      <c r="E1440" t="s">
        <v>688</v>
      </c>
      <c r="F1440">
        <v>3627</v>
      </c>
      <c r="G1440">
        <v>9.1</v>
      </c>
      <c r="H1440">
        <v>33005.699999999997</v>
      </c>
      <c r="I1440" t="s">
        <v>1292</v>
      </c>
      <c r="J1440">
        <v>8.6553152344299999E-2</v>
      </c>
    </row>
    <row r="1441" spans="1:10" x14ac:dyDescent="0.25">
      <c r="A1441" t="s">
        <v>127</v>
      </c>
      <c r="B1441" t="s">
        <v>1211</v>
      </c>
      <c r="C1441" t="s">
        <v>351</v>
      </c>
      <c r="D1441" t="s">
        <v>12</v>
      </c>
      <c r="E1441" t="s">
        <v>688</v>
      </c>
      <c r="F1441">
        <v>441</v>
      </c>
      <c r="G1441">
        <v>60.953333333332999</v>
      </c>
      <c r="H1441">
        <v>26880.42</v>
      </c>
      <c r="I1441" t="s">
        <v>1292</v>
      </c>
      <c r="J1441">
        <v>7.0490402789180007E-2</v>
      </c>
    </row>
    <row r="1442" spans="1:10" x14ac:dyDescent="0.25">
      <c r="A1442" t="s">
        <v>127</v>
      </c>
      <c r="B1442" t="s">
        <v>1211</v>
      </c>
      <c r="C1442" t="s">
        <v>351</v>
      </c>
      <c r="D1442" t="s">
        <v>1089</v>
      </c>
      <c r="E1442" t="s">
        <v>688</v>
      </c>
      <c r="F1442">
        <v>265</v>
      </c>
      <c r="G1442">
        <v>36.550716981131998</v>
      </c>
      <c r="H1442">
        <v>9685.94</v>
      </c>
      <c r="I1442" t="s">
        <v>1292</v>
      </c>
      <c r="J1442">
        <v>2.5400116962149999E-2</v>
      </c>
    </row>
    <row r="1443" spans="1:10" x14ac:dyDescent="0.25">
      <c r="A1443" t="s">
        <v>127</v>
      </c>
      <c r="B1443" t="s">
        <v>1211</v>
      </c>
      <c r="C1443" t="s">
        <v>351</v>
      </c>
      <c r="D1443" t="s">
        <v>1135</v>
      </c>
      <c r="E1443" t="s">
        <v>688</v>
      </c>
      <c r="F1443">
        <v>198</v>
      </c>
      <c r="G1443">
        <v>38.346464646465002</v>
      </c>
      <c r="H1443">
        <v>7592.6</v>
      </c>
      <c r="I1443" t="s">
        <v>1292</v>
      </c>
      <c r="J1443">
        <v>1.9910605273919999E-2</v>
      </c>
    </row>
    <row r="1444" spans="1:10" x14ac:dyDescent="0.25">
      <c r="A1444" t="s">
        <v>127</v>
      </c>
      <c r="B1444" t="s">
        <v>35</v>
      </c>
      <c r="C1444" t="s">
        <v>351</v>
      </c>
      <c r="D1444" t="s">
        <v>3</v>
      </c>
      <c r="E1444" t="s">
        <v>78</v>
      </c>
      <c r="F1444">
        <v>28</v>
      </c>
      <c r="G1444">
        <v>10425.216785713999</v>
      </c>
      <c r="H1444">
        <v>291906.07</v>
      </c>
      <c r="I1444" t="s">
        <v>1292</v>
      </c>
      <c r="J1444">
        <v>0.76548567510871002</v>
      </c>
    </row>
    <row r="1445" spans="1:10" x14ac:dyDescent="0.25">
      <c r="A1445" t="s">
        <v>127</v>
      </c>
      <c r="B1445" t="s">
        <v>303</v>
      </c>
      <c r="C1445" t="s">
        <v>351</v>
      </c>
      <c r="D1445" t="s">
        <v>304</v>
      </c>
      <c r="E1445" t="s">
        <v>689</v>
      </c>
      <c r="F1445">
        <v>405</v>
      </c>
      <c r="G1445">
        <v>1079.3611363636001</v>
      </c>
      <c r="H1445">
        <v>237459.45</v>
      </c>
      <c r="I1445" t="s">
        <v>1292</v>
      </c>
      <c r="J1445">
        <v>0.62270650073905998</v>
      </c>
    </row>
    <row r="1446" spans="1:10" x14ac:dyDescent="0.25">
      <c r="A1446" t="s">
        <v>127</v>
      </c>
      <c r="B1446" t="s">
        <v>284</v>
      </c>
      <c r="C1446" t="s">
        <v>351</v>
      </c>
      <c r="D1446" t="s">
        <v>261</v>
      </c>
      <c r="E1446" t="s">
        <v>689</v>
      </c>
      <c r="F1446">
        <v>73</v>
      </c>
      <c r="G1446">
        <v>1071.0249315067999</v>
      </c>
      <c r="H1446">
        <v>78184.820000000007</v>
      </c>
      <c r="I1446" t="s">
        <v>1292</v>
      </c>
      <c r="J1446">
        <v>0.20502951418911</v>
      </c>
    </row>
    <row r="1447" spans="1:10" x14ac:dyDescent="0.25">
      <c r="A1447" t="s">
        <v>127</v>
      </c>
      <c r="B1447" t="s">
        <v>414</v>
      </c>
      <c r="C1447" t="s">
        <v>351</v>
      </c>
      <c r="D1447" t="s">
        <v>456</v>
      </c>
      <c r="E1447" t="s">
        <v>689</v>
      </c>
      <c r="F1447">
        <v>109</v>
      </c>
      <c r="G1447">
        <v>1044.2112844036999</v>
      </c>
      <c r="H1447">
        <v>113819.03</v>
      </c>
      <c r="I1447" t="s">
        <v>1292</v>
      </c>
      <c r="J1447">
        <v>0.29847559189079997</v>
      </c>
    </row>
    <row r="1448" spans="1:10" x14ac:dyDescent="0.25">
      <c r="A1448" t="s">
        <v>127</v>
      </c>
      <c r="B1448" t="s">
        <v>262</v>
      </c>
      <c r="C1448" t="s">
        <v>279</v>
      </c>
      <c r="D1448" t="s">
        <v>707</v>
      </c>
      <c r="E1448" t="s">
        <v>78</v>
      </c>
      <c r="F1448">
        <v>1377</v>
      </c>
      <c r="G1448">
        <v>1036.5771169208001</v>
      </c>
      <c r="H1448">
        <v>1427366.69</v>
      </c>
      <c r="I1448" t="s">
        <v>1292</v>
      </c>
      <c r="J1448">
        <v>0.71425265657916004</v>
      </c>
    </row>
    <row r="1449" spans="1:10" x14ac:dyDescent="0.25">
      <c r="A1449" t="s">
        <v>127</v>
      </c>
      <c r="B1449" t="s">
        <v>262</v>
      </c>
      <c r="C1449" t="s">
        <v>351</v>
      </c>
      <c r="D1449" t="s">
        <v>263</v>
      </c>
      <c r="E1449" t="s">
        <v>689</v>
      </c>
      <c r="F1449">
        <v>335</v>
      </c>
      <c r="G1449">
        <v>1074.6439402985</v>
      </c>
      <c r="H1449">
        <v>360005.72</v>
      </c>
      <c r="I1449" t="s">
        <v>1292</v>
      </c>
      <c r="J1449">
        <v>0.94406814362304003</v>
      </c>
    </row>
    <row r="1450" spans="1:10" x14ac:dyDescent="0.25">
      <c r="A1450" t="s">
        <v>127</v>
      </c>
      <c r="B1450" t="s">
        <v>1540</v>
      </c>
      <c r="C1450" t="s">
        <v>279</v>
      </c>
      <c r="D1450" t="s">
        <v>1541</v>
      </c>
      <c r="E1450" t="s">
        <v>689</v>
      </c>
      <c r="F1450">
        <v>700</v>
      </c>
      <c r="G1450">
        <v>1007.3675428571</v>
      </c>
      <c r="H1450">
        <v>705157.28</v>
      </c>
      <c r="I1450" t="s">
        <v>1292</v>
      </c>
      <c r="J1450">
        <v>0.35285989513047999</v>
      </c>
    </row>
    <row r="1451" spans="1:10" x14ac:dyDescent="0.25">
      <c r="A1451" t="s">
        <v>127</v>
      </c>
      <c r="B1451" t="s">
        <v>1540</v>
      </c>
      <c r="C1451" t="s">
        <v>351</v>
      </c>
      <c r="D1451" t="s">
        <v>1541</v>
      </c>
      <c r="E1451" t="s">
        <v>689</v>
      </c>
      <c r="F1451">
        <v>133</v>
      </c>
      <c r="G1451">
        <v>1007.367518797</v>
      </c>
      <c r="H1451">
        <v>133979.88</v>
      </c>
      <c r="I1451" t="s">
        <v>1292</v>
      </c>
      <c r="J1451">
        <v>0.35134479695054999</v>
      </c>
    </row>
    <row r="1452" spans="1:10" x14ac:dyDescent="0.25">
      <c r="A1452" t="s">
        <v>127</v>
      </c>
      <c r="B1452" t="s">
        <v>1078</v>
      </c>
      <c r="C1452" t="s">
        <v>351</v>
      </c>
      <c r="D1452" t="s">
        <v>1079</v>
      </c>
      <c r="E1452" t="s">
        <v>689</v>
      </c>
      <c r="F1452">
        <v>145</v>
      </c>
      <c r="G1452">
        <v>1052.3088965516999</v>
      </c>
      <c r="H1452">
        <v>152584.79</v>
      </c>
      <c r="I1452" t="s">
        <v>1292</v>
      </c>
      <c r="J1452">
        <v>0.40013375187597</v>
      </c>
    </row>
    <row r="1453" spans="1:10" x14ac:dyDescent="0.25">
      <c r="A1453" t="s">
        <v>127</v>
      </c>
      <c r="B1453" t="s">
        <v>718</v>
      </c>
      <c r="C1453" t="s">
        <v>351</v>
      </c>
      <c r="D1453" t="s">
        <v>785</v>
      </c>
      <c r="E1453" t="s">
        <v>689</v>
      </c>
      <c r="F1453">
        <v>93000</v>
      </c>
      <c r="G1453">
        <v>1.0921700000000001</v>
      </c>
      <c r="H1453">
        <v>101571.81</v>
      </c>
      <c r="I1453" t="s">
        <v>1292</v>
      </c>
      <c r="J1453">
        <v>0.26635885149583999</v>
      </c>
    </row>
    <row r="1454" spans="1:10" x14ac:dyDescent="0.25">
      <c r="A1454" t="s">
        <v>127</v>
      </c>
      <c r="B1454" t="s">
        <v>718</v>
      </c>
      <c r="C1454" t="s">
        <v>351</v>
      </c>
      <c r="D1454" t="s">
        <v>1031</v>
      </c>
      <c r="E1454" t="s">
        <v>689</v>
      </c>
      <c r="F1454">
        <v>31</v>
      </c>
      <c r="G1454">
        <v>1016.8919354839001</v>
      </c>
      <c r="H1454">
        <v>31523.65</v>
      </c>
      <c r="I1454" t="s">
        <v>1292</v>
      </c>
      <c r="J1454">
        <v>8.2666669117707994E-2</v>
      </c>
    </row>
    <row r="1455" spans="1:10" x14ac:dyDescent="0.25">
      <c r="A1455" t="s">
        <v>127</v>
      </c>
      <c r="B1455" t="s">
        <v>1411</v>
      </c>
      <c r="C1455" t="s">
        <v>279</v>
      </c>
      <c r="D1455" t="s">
        <v>1412</v>
      </c>
      <c r="E1455" t="s">
        <v>688</v>
      </c>
      <c r="F1455">
        <v>1048</v>
      </c>
      <c r="G1455">
        <v>1018.2930534351</v>
      </c>
      <c r="H1455">
        <v>1067171.1200000001</v>
      </c>
      <c r="I1455" t="s">
        <v>1292</v>
      </c>
      <c r="J1455">
        <v>0.53401120596738005</v>
      </c>
    </row>
    <row r="1456" spans="1:10" x14ac:dyDescent="0.25">
      <c r="A1456" t="s">
        <v>127</v>
      </c>
      <c r="B1456" t="s">
        <v>1411</v>
      </c>
      <c r="C1456" t="s">
        <v>351</v>
      </c>
      <c r="D1456" t="s">
        <v>1412</v>
      </c>
      <c r="E1456" t="s">
        <v>688</v>
      </c>
      <c r="F1456">
        <v>185</v>
      </c>
      <c r="G1456">
        <v>1018.2930810811</v>
      </c>
      <c r="H1456">
        <v>188384.22</v>
      </c>
      <c r="I1456" t="s">
        <v>1292</v>
      </c>
      <c r="J1456">
        <v>0.49401309752320999</v>
      </c>
    </row>
    <row r="1457" spans="1:10" x14ac:dyDescent="0.25">
      <c r="A1457" t="s">
        <v>127</v>
      </c>
      <c r="B1457" t="s">
        <v>13</v>
      </c>
      <c r="C1457" t="s">
        <v>351</v>
      </c>
      <c r="D1457" t="s">
        <v>241</v>
      </c>
      <c r="E1457" t="s">
        <v>689</v>
      </c>
      <c r="F1457">
        <v>116</v>
      </c>
      <c r="G1457">
        <v>1101.5534482759001</v>
      </c>
      <c r="H1457">
        <v>127780.2</v>
      </c>
      <c r="I1457" t="s">
        <v>1292</v>
      </c>
      <c r="J1457">
        <v>0.33508694307907</v>
      </c>
    </row>
    <row r="1458" spans="1:10" x14ac:dyDescent="0.25">
      <c r="A1458" t="s">
        <v>127</v>
      </c>
      <c r="B1458" t="s">
        <v>33</v>
      </c>
      <c r="C1458" t="s">
        <v>351</v>
      </c>
      <c r="D1458" t="s">
        <v>774</v>
      </c>
      <c r="E1458" t="s">
        <v>689</v>
      </c>
      <c r="F1458">
        <v>52</v>
      </c>
      <c r="G1458">
        <v>1105.2555769231001</v>
      </c>
      <c r="H1458">
        <v>57473.29</v>
      </c>
      <c r="I1458" t="s">
        <v>1292</v>
      </c>
      <c r="J1458">
        <v>0.15071622250392999</v>
      </c>
    </row>
    <row r="1459" spans="1:10" x14ac:dyDescent="0.25">
      <c r="A1459" t="s">
        <v>127</v>
      </c>
      <c r="B1459" t="s">
        <v>907</v>
      </c>
      <c r="C1459" t="s">
        <v>279</v>
      </c>
      <c r="D1459" t="s">
        <v>908</v>
      </c>
      <c r="E1459" t="s">
        <v>689</v>
      </c>
      <c r="F1459">
        <v>868</v>
      </c>
      <c r="G1459">
        <v>526.76103686635997</v>
      </c>
      <c r="H1459">
        <v>457228.58</v>
      </c>
      <c r="I1459" t="s">
        <v>1292</v>
      </c>
      <c r="J1459">
        <v>0.22879665766119001</v>
      </c>
    </row>
    <row r="1460" spans="1:10" x14ac:dyDescent="0.25">
      <c r="A1460" t="s">
        <v>127</v>
      </c>
      <c r="B1460" t="s">
        <v>907</v>
      </c>
      <c r="C1460" t="s">
        <v>351</v>
      </c>
      <c r="D1460" t="s">
        <v>908</v>
      </c>
      <c r="E1460" t="s">
        <v>689</v>
      </c>
      <c r="F1460">
        <v>44</v>
      </c>
      <c r="G1460">
        <v>526.76113636364005</v>
      </c>
      <c r="H1460">
        <v>23177.49</v>
      </c>
      <c r="I1460" t="s">
        <v>1292</v>
      </c>
      <c r="J1460">
        <v>6.0779950824508003E-2</v>
      </c>
    </row>
    <row r="1461" spans="1:10" x14ac:dyDescent="0.25">
      <c r="A1461" t="s">
        <v>127</v>
      </c>
      <c r="B1461" t="s">
        <v>156</v>
      </c>
      <c r="C1461" t="s">
        <v>351</v>
      </c>
      <c r="D1461" t="s">
        <v>967</v>
      </c>
      <c r="E1461" t="s">
        <v>689</v>
      </c>
      <c r="F1461">
        <v>232</v>
      </c>
      <c r="G1461">
        <v>1036.4046551724</v>
      </c>
      <c r="H1461">
        <v>240445.88</v>
      </c>
      <c r="I1461" t="s">
        <v>1292</v>
      </c>
      <c r="J1461">
        <v>0.63053802471084996</v>
      </c>
    </row>
    <row r="1462" spans="1:10" x14ac:dyDescent="0.25">
      <c r="A1462" t="s">
        <v>127</v>
      </c>
      <c r="B1462" t="s">
        <v>156</v>
      </c>
      <c r="C1462" t="s">
        <v>351</v>
      </c>
      <c r="D1462" t="s">
        <v>966</v>
      </c>
      <c r="E1462" t="s">
        <v>689</v>
      </c>
      <c r="F1462">
        <v>63</v>
      </c>
      <c r="G1462">
        <v>1034.0907936507999</v>
      </c>
      <c r="H1462">
        <v>65147.72</v>
      </c>
      <c r="I1462" t="s">
        <v>1292</v>
      </c>
      <c r="J1462">
        <v>0.17084141630214</v>
      </c>
    </row>
    <row r="1463" spans="1:10" x14ac:dyDescent="0.25">
      <c r="A1463" t="s">
        <v>127</v>
      </c>
      <c r="B1463" t="s">
        <v>809</v>
      </c>
      <c r="C1463" t="s">
        <v>279</v>
      </c>
      <c r="D1463" t="s">
        <v>810</v>
      </c>
      <c r="E1463" t="s">
        <v>689</v>
      </c>
      <c r="F1463">
        <v>1501</v>
      </c>
      <c r="G1463">
        <v>1073.6373417722</v>
      </c>
      <c r="H1463">
        <v>1611529.65</v>
      </c>
      <c r="I1463" t="s">
        <v>1292</v>
      </c>
      <c r="J1463">
        <v>0.80640759079825997</v>
      </c>
    </row>
    <row r="1464" spans="1:10" x14ac:dyDescent="0.25">
      <c r="A1464" t="s">
        <v>127</v>
      </c>
      <c r="B1464" t="s">
        <v>809</v>
      </c>
      <c r="C1464" t="s">
        <v>351</v>
      </c>
      <c r="D1464" t="s">
        <v>810</v>
      </c>
      <c r="E1464" t="s">
        <v>689</v>
      </c>
      <c r="F1464">
        <v>431</v>
      </c>
      <c r="G1464">
        <v>1073.6373317865</v>
      </c>
      <c r="H1464">
        <v>462737.69</v>
      </c>
      <c r="I1464" t="s">
        <v>1292</v>
      </c>
      <c r="J1464">
        <v>1.2134693637164999</v>
      </c>
    </row>
    <row r="1465" spans="1:10" x14ac:dyDescent="0.25">
      <c r="A1465" t="s">
        <v>127</v>
      </c>
      <c r="B1465" t="s">
        <v>776</v>
      </c>
      <c r="C1465" t="s">
        <v>351</v>
      </c>
      <c r="D1465" t="s">
        <v>777</v>
      </c>
      <c r="E1465" t="s">
        <v>689</v>
      </c>
      <c r="F1465">
        <v>158</v>
      </c>
      <c r="G1465">
        <v>1083.1993037975001</v>
      </c>
      <c r="H1465">
        <v>171145.49</v>
      </c>
      <c r="I1465" t="s">
        <v>1292</v>
      </c>
      <c r="J1465">
        <v>0.44880677183061002</v>
      </c>
    </row>
    <row r="1466" spans="1:10" x14ac:dyDescent="0.25">
      <c r="A1466" t="s">
        <v>127</v>
      </c>
      <c r="B1466" t="s">
        <v>463</v>
      </c>
      <c r="C1466" t="s">
        <v>351</v>
      </c>
      <c r="D1466" t="s">
        <v>457</v>
      </c>
      <c r="E1466" t="s">
        <v>689</v>
      </c>
      <c r="F1466">
        <v>182</v>
      </c>
      <c r="G1466">
        <v>1011.2950549451</v>
      </c>
      <c r="H1466">
        <v>184055.7</v>
      </c>
      <c r="I1466" t="s">
        <v>1292</v>
      </c>
      <c r="J1466">
        <v>0.48266211720813001</v>
      </c>
    </row>
    <row r="1467" spans="1:10" x14ac:dyDescent="0.25">
      <c r="A1467" t="s">
        <v>127</v>
      </c>
      <c r="B1467" t="s">
        <v>392</v>
      </c>
      <c r="C1467" t="s">
        <v>351</v>
      </c>
      <c r="D1467" t="s">
        <v>393</v>
      </c>
      <c r="E1467" t="s">
        <v>689</v>
      </c>
      <c r="F1467">
        <v>40</v>
      </c>
      <c r="G1467">
        <v>704.09625000000005</v>
      </c>
      <c r="H1467">
        <v>28163.85</v>
      </c>
      <c r="I1467" t="s">
        <v>1292</v>
      </c>
      <c r="J1467">
        <v>7.3856030917446996E-2</v>
      </c>
    </row>
    <row r="1468" spans="1:10" x14ac:dyDescent="0.25">
      <c r="A1468" t="s">
        <v>127</v>
      </c>
      <c r="B1468" t="s">
        <v>405</v>
      </c>
      <c r="C1468" t="s">
        <v>351</v>
      </c>
      <c r="D1468" t="s">
        <v>406</v>
      </c>
      <c r="E1468" t="s">
        <v>689</v>
      </c>
      <c r="F1468">
        <v>54</v>
      </c>
      <c r="G1468">
        <v>586.18833333332998</v>
      </c>
      <c r="H1468">
        <v>31654.17</v>
      </c>
      <c r="I1468" t="s">
        <v>1292</v>
      </c>
      <c r="J1468">
        <v>8.3008940829685005E-2</v>
      </c>
    </row>
    <row r="1469" spans="1:10" x14ac:dyDescent="0.25">
      <c r="A1469" t="s">
        <v>127</v>
      </c>
      <c r="B1469" t="s">
        <v>882</v>
      </c>
      <c r="C1469" t="s">
        <v>351</v>
      </c>
      <c r="D1469" t="s">
        <v>883</v>
      </c>
      <c r="E1469" t="s">
        <v>689</v>
      </c>
      <c r="F1469">
        <v>211</v>
      </c>
      <c r="G1469">
        <v>1070.9639810427</v>
      </c>
      <c r="H1469">
        <v>225973.4</v>
      </c>
      <c r="I1469" t="s">
        <v>1292</v>
      </c>
      <c r="J1469">
        <v>0.59258582959788997</v>
      </c>
    </row>
    <row r="1470" spans="1:10" x14ac:dyDescent="0.25">
      <c r="A1470" t="s">
        <v>127</v>
      </c>
      <c r="B1470" t="s">
        <v>962</v>
      </c>
      <c r="C1470" t="s">
        <v>351</v>
      </c>
      <c r="D1470" t="s">
        <v>961</v>
      </c>
      <c r="E1470" t="s">
        <v>689</v>
      </c>
      <c r="F1470">
        <v>63</v>
      </c>
      <c r="G1470">
        <v>1066.9392063492</v>
      </c>
      <c r="H1470">
        <v>67217.17</v>
      </c>
      <c r="I1470" t="s">
        <v>1292</v>
      </c>
      <c r="J1470">
        <v>0.17626827957482</v>
      </c>
    </row>
    <row r="1471" spans="1:10" x14ac:dyDescent="0.25">
      <c r="A1471" t="s">
        <v>127</v>
      </c>
      <c r="B1471" t="s">
        <v>233</v>
      </c>
      <c r="C1471" t="s">
        <v>279</v>
      </c>
      <c r="D1471" t="s">
        <v>458</v>
      </c>
      <c r="E1471" t="s">
        <v>689</v>
      </c>
      <c r="F1471">
        <v>531</v>
      </c>
      <c r="G1471">
        <v>1019.88086629</v>
      </c>
      <c r="H1471">
        <v>541556.74</v>
      </c>
      <c r="I1471" t="s">
        <v>1292</v>
      </c>
      <c r="J1471">
        <v>0.27099437232443002</v>
      </c>
    </row>
    <row r="1472" spans="1:10" x14ac:dyDescent="0.25">
      <c r="A1472" t="s">
        <v>127</v>
      </c>
      <c r="B1472" t="s">
        <v>233</v>
      </c>
      <c r="C1472" t="s">
        <v>351</v>
      </c>
      <c r="D1472" t="s">
        <v>458</v>
      </c>
      <c r="E1472" t="s">
        <v>689</v>
      </c>
      <c r="F1472">
        <v>159</v>
      </c>
      <c r="G1472">
        <v>1019.8808805031</v>
      </c>
      <c r="H1472">
        <v>162161.06</v>
      </c>
      <c r="I1472" t="s">
        <v>1292</v>
      </c>
      <c r="J1472">
        <v>0.42524627353738997</v>
      </c>
    </row>
    <row r="1473" spans="1:10" x14ac:dyDescent="0.25">
      <c r="A1473" t="s">
        <v>127</v>
      </c>
      <c r="B1473" t="s">
        <v>233</v>
      </c>
      <c r="C1473" t="s">
        <v>351</v>
      </c>
      <c r="D1473" t="s">
        <v>495</v>
      </c>
      <c r="E1473" t="s">
        <v>689</v>
      </c>
      <c r="F1473">
        <v>94</v>
      </c>
      <c r="G1473">
        <v>875.50382978722996</v>
      </c>
      <c r="H1473">
        <v>82297.36</v>
      </c>
      <c r="I1473" t="s">
        <v>1292</v>
      </c>
      <c r="J1473">
        <v>0.21581411506539</v>
      </c>
    </row>
    <row r="1474" spans="1:10" x14ac:dyDescent="0.25">
      <c r="A1474" t="s">
        <v>127</v>
      </c>
      <c r="B1474" t="s">
        <v>831</v>
      </c>
      <c r="C1474" t="s">
        <v>351</v>
      </c>
      <c r="D1474" t="s">
        <v>459</v>
      </c>
      <c r="E1474" t="s">
        <v>689</v>
      </c>
      <c r="F1474">
        <v>189</v>
      </c>
      <c r="G1474">
        <v>756.93687830687998</v>
      </c>
      <c r="H1474">
        <v>143061.07</v>
      </c>
      <c r="I1474" t="s">
        <v>1292</v>
      </c>
      <c r="J1474">
        <v>0.37515903574984</v>
      </c>
    </row>
    <row r="1475" spans="1:10" x14ac:dyDescent="0.25">
      <c r="A1475" t="s">
        <v>127</v>
      </c>
      <c r="B1475" t="s">
        <v>212</v>
      </c>
      <c r="C1475" t="s">
        <v>351</v>
      </c>
      <c r="D1475" t="s">
        <v>325</v>
      </c>
      <c r="E1475" t="s">
        <v>689</v>
      </c>
      <c r="F1475">
        <v>217</v>
      </c>
      <c r="G1475">
        <v>1075.1164516128999</v>
      </c>
      <c r="H1475">
        <v>233300.27</v>
      </c>
      <c r="I1475" t="s">
        <v>1292</v>
      </c>
      <c r="J1475">
        <v>0.61179959253328997</v>
      </c>
    </row>
    <row r="1476" spans="1:10" x14ac:dyDescent="0.25">
      <c r="A1476" t="s">
        <v>127</v>
      </c>
      <c r="B1476" t="s">
        <v>202</v>
      </c>
      <c r="C1476" t="s">
        <v>279</v>
      </c>
      <c r="D1476" t="s">
        <v>711</v>
      </c>
      <c r="E1476" t="s">
        <v>686</v>
      </c>
      <c r="F1476">
        <v>1905</v>
      </c>
      <c r="G1476">
        <v>1394.0049186352001</v>
      </c>
      <c r="H1476">
        <v>2655579.37</v>
      </c>
      <c r="I1476" t="s">
        <v>1292</v>
      </c>
      <c r="J1476">
        <v>1.328848874692</v>
      </c>
    </row>
    <row r="1477" spans="1:10" x14ac:dyDescent="0.25">
      <c r="A1477" t="s">
        <v>127</v>
      </c>
      <c r="B1477" t="s">
        <v>202</v>
      </c>
      <c r="C1477" t="s">
        <v>351</v>
      </c>
      <c r="D1477" t="s">
        <v>711</v>
      </c>
      <c r="E1477" t="s">
        <v>686</v>
      </c>
      <c r="F1477">
        <v>172</v>
      </c>
      <c r="G1477">
        <v>1394.0048837208999</v>
      </c>
      <c r="H1477">
        <v>239768.84</v>
      </c>
      <c r="I1477" t="s">
        <v>1292</v>
      </c>
      <c r="J1477">
        <v>0.62876257543198999</v>
      </c>
    </row>
    <row r="1478" spans="1:10" x14ac:dyDescent="0.25">
      <c r="A1478" t="s">
        <v>127</v>
      </c>
      <c r="B1478" t="s">
        <v>416</v>
      </c>
      <c r="C1478" t="s">
        <v>351</v>
      </c>
      <c r="D1478" t="s">
        <v>340</v>
      </c>
      <c r="E1478" t="s">
        <v>689</v>
      </c>
      <c r="F1478">
        <v>126</v>
      </c>
      <c r="G1478">
        <v>1002.1177777778</v>
      </c>
      <c r="H1478">
        <v>126266.84</v>
      </c>
      <c r="I1478" t="s">
        <v>1292</v>
      </c>
      <c r="J1478">
        <v>0.33111835345267998</v>
      </c>
    </row>
    <row r="1479" spans="1:10" x14ac:dyDescent="0.25">
      <c r="A1479" t="s">
        <v>127</v>
      </c>
      <c r="B1479" t="s">
        <v>460</v>
      </c>
      <c r="C1479" t="s">
        <v>351</v>
      </c>
      <c r="D1479" t="s">
        <v>1036</v>
      </c>
      <c r="E1479" t="s">
        <v>688</v>
      </c>
      <c r="F1479">
        <v>23</v>
      </c>
      <c r="G1479">
        <v>42.969130434782997</v>
      </c>
      <c r="H1479">
        <v>988.29</v>
      </c>
      <c r="I1479" t="s">
        <v>1292</v>
      </c>
      <c r="J1479">
        <v>2.5916618926499998E-3</v>
      </c>
    </row>
    <row r="1480" spans="1:10" x14ac:dyDescent="0.25">
      <c r="A1480" t="s">
        <v>127</v>
      </c>
      <c r="B1480" t="s">
        <v>46</v>
      </c>
      <c r="C1480" t="s">
        <v>351</v>
      </c>
      <c r="D1480" t="s">
        <v>4</v>
      </c>
      <c r="E1480" t="s">
        <v>689</v>
      </c>
      <c r="F1480">
        <v>82</v>
      </c>
      <c r="G1480">
        <v>1016.226097561</v>
      </c>
      <c r="H1480">
        <v>83330.539999999994</v>
      </c>
      <c r="I1480" t="s">
        <v>1292</v>
      </c>
      <c r="J1480">
        <v>0.21852349514031</v>
      </c>
    </row>
    <row r="1481" spans="1:10" x14ac:dyDescent="0.25">
      <c r="A1481" t="s">
        <v>127</v>
      </c>
      <c r="B1481" t="s">
        <v>214</v>
      </c>
      <c r="C1481" t="s">
        <v>351</v>
      </c>
      <c r="D1481" t="s">
        <v>215</v>
      </c>
      <c r="E1481" t="s">
        <v>689</v>
      </c>
      <c r="F1481">
        <v>2</v>
      </c>
      <c r="G1481">
        <v>365.35</v>
      </c>
      <c r="H1481">
        <v>730.7</v>
      </c>
      <c r="I1481" t="s">
        <v>1292</v>
      </c>
      <c r="J1481">
        <v>1.9161656446607001E-3</v>
      </c>
    </row>
    <row r="1482" spans="1:10" x14ac:dyDescent="0.25">
      <c r="A1482" t="s">
        <v>127</v>
      </c>
      <c r="B1482" t="s">
        <v>232</v>
      </c>
      <c r="C1482" t="s">
        <v>351</v>
      </c>
      <c r="D1482" t="s">
        <v>238</v>
      </c>
      <c r="E1482" t="s">
        <v>689</v>
      </c>
      <c r="F1482">
        <v>218</v>
      </c>
      <c r="G1482">
        <v>1011.9519724771</v>
      </c>
      <c r="H1482">
        <v>220605.53</v>
      </c>
      <c r="I1482" t="s">
        <v>1292</v>
      </c>
      <c r="J1482">
        <v>0.57850928918595002</v>
      </c>
    </row>
    <row r="1483" spans="1:10" x14ac:dyDescent="0.25">
      <c r="A1483" t="s">
        <v>127</v>
      </c>
      <c r="B1483" t="s">
        <v>492</v>
      </c>
      <c r="C1483" t="s">
        <v>351</v>
      </c>
      <c r="D1483" t="s">
        <v>821</v>
      </c>
      <c r="E1483" t="s">
        <v>689</v>
      </c>
      <c r="F1483">
        <v>173</v>
      </c>
      <c r="G1483">
        <v>1036.9285549133001</v>
      </c>
      <c r="H1483">
        <v>179388.64</v>
      </c>
      <c r="I1483" t="s">
        <v>1292</v>
      </c>
      <c r="J1483">
        <v>0.47042335980623001</v>
      </c>
    </row>
    <row r="1484" spans="1:10" x14ac:dyDescent="0.25">
      <c r="A1484" t="s">
        <v>235</v>
      </c>
      <c r="B1484" t="s">
        <v>236</v>
      </c>
      <c r="C1484" t="s">
        <v>279</v>
      </c>
      <c r="D1484" t="s">
        <v>305</v>
      </c>
      <c r="E1484" t="s">
        <v>686</v>
      </c>
      <c r="F1484">
        <v>313</v>
      </c>
      <c r="G1484">
        <v>962.58571884983996</v>
      </c>
      <c r="H1484">
        <v>301289.33</v>
      </c>
      <c r="I1484" t="s">
        <v>1292</v>
      </c>
      <c r="J1484">
        <v>0.15076483559487999</v>
      </c>
    </row>
    <row r="1485" spans="1:10" x14ac:dyDescent="0.25">
      <c r="A1485" t="s">
        <v>235</v>
      </c>
      <c r="B1485" t="s">
        <v>236</v>
      </c>
      <c r="C1485" t="s">
        <v>351</v>
      </c>
      <c r="D1485" t="s">
        <v>305</v>
      </c>
      <c r="E1485" t="s">
        <v>686</v>
      </c>
      <c r="F1485">
        <v>249</v>
      </c>
      <c r="G1485">
        <v>962.58574297189</v>
      </c>
      <c r="H1485">
        <v>239683.85</v>
      </c>
      <c r="I1485" t="s">
        <v>1292</v>
      </c>
      <c r="J1485">
        <v>0.62853970021898997</v>
      </c>
    </row>
    <row r="1486" spans="1:10" x14ac:dyDescent="0.25">
      <c r="A1486" t="s">
        <v>235</v>
      </c>
      <c r="B1486" t="s">
        <v>265</v>
      </c>
      <c r="C1486" t="s">
        <v>279</v>
      </c>
      <c r="D1486" t="s">
        <v>945</v>
      </c>
      <c r="E1486" t="s">
        <v>689</v>
      </c>
      <c r="F1486">
        <v>1650</v>
      </c>
      <c r="G1486">
        <v>336.53638181818002</v>
      </c>
      <c r="H1486">
        <v>555285.03</v>
      </c>
      <c r="I1486" t="s">
        <v>1292</v>
      </c>
      <c r="J1486">
        <v>0.27786399291420999</v>
      </c>
    </row>
    <row r="1487" spans="1:10" x14ac:dyDescent="0.25">
      <c r="A1487" t="s">
        <v>235</v>
      </c>
      <c r="B1487" t="s">
        <v>265</v>
      </c>
      <c r="C1487" t="s">
        <v>351</v>
      </c>
      <c r="D1487" t="s">
        <v>426</v>
      </c>
      <c r="E1487" t="s">
        <v>688</v>
      </c>
      <c r="F1487">
        <v>283</v>
      </c>
      <c r="G1487">
        <v>428.71095406360001</v>
      </c>
      <c r="H1487">
        <v>121325.2</v>
      </c>
      <c r="I1487" t="s">
        <v>1292</v>
      </c>
      <c r="J1487">
        <v>0.31815954573914002</v>
      </c>
    </row>
    <row r="1488" spans="1:10" x14ac:dyDescent="0.25">
      <c r="A1488" t="s">
        <v>235</v>
      </c>
      <c r="B1488" t="s">
        <v>265</v>
      </c>
      <c r="C1488" t="s">
        <v>351</v>
      </c>
      <c r="D1488" t="s">
        <v>945</v>
      </c>
      <c r="E1488" t="s">
        <v>689</v>
      </c>
      <c r="F1488">
        <v>156</v>
      </c>
      <c r="G1488">
        <v>336.53641025641002</v>
      </c>
      <c r="H1488">
        <v>52499.68</v>
      </c>
      <c r="I1488" t="s">
        <v>1292</v>
      </c>
      <c r="J1488">
        <v>0.13767357762650001</v>
      </c>
    </row>
    <row r="1489" spans="1:10" x14ac:dyDescent="0.25">
      <c r="A1489" t="s">
        <v>235</v>
      </c>
      <c r="B1489" t="s">
        <v>703</v>
      </c>
      <c r="C1489" t="s">
        <v>351</v>
      </c>
      <c r="D1489" t="s">
        <v>425</v>
      </c>
      <c r="E1489" t="s">
        <v>689</v>
      </c>
      <c r="F1489">
        <v>103</v>
      </c>
      <c r="G1489">
        <v>633.44398734177003</v>
      </c>
      <c r="H1489">
        <v>65244.730696202998</v>
      </c>
      <c r="I1489" t="s">
        <v>1292</v>
      </c>
      <c r="J1489">
        <v>0.17109581422636999</v>
      </c>
    </row>
    <row r="1490" spans="1:10" x14ac:dyDescent="0.25">
      <c r="A1490" t="s">
        <v>235</v>
      </c>
      <c r="B1490" t="s">
        <v>703</v>
      </c>
      <c r="C1490" t="s">
        <v>351</v>
      </c>
      <c r="D1490" t="s">
        <v>425</v>
      </c>
      <c r="E1490" t="s">
        <v>688</v>
      </c>
      <c r="F1490">
        <v>55</v>
      </c>
      <c r="G1490">
        <v>633.44398734177003</v>
      </c>
      <c r="H1490">
        <v>34839.419303797004</v>
      </c>
      <c r="I1490" t="s">
        <v>1292</v>
      </c>
      <c r="J1490">
        <v>9.1361842548058E-2</v>
      </c>
    </row>
    <row r="1491" spans="1:10" x14ac:dyDescent="0.25">
      <c r="A1491" t="s">
        <v>186</v>
      </c>
      <c r="B1491" t="s">
        <v>188</v>
      </c>
      <c r="C1491" t="s">
        <v>279</v>
      </c>
      <c r="D1491" t="s">
        <v>267</v>
      </c>
      <c r="E1491" t="s">
        <v>689</v>
      </c>
      <c r="F1491">
        <v>14908</v>
      </c>
      <c r="G1491">
        <v>86.381283874429997</v>
      </c>
      <c r="H1491">
        <v>643886.09</v>
      </c>
      <c r="I1491" t="s">
        <v>1292</v>
      </c>
      <c r="J1491">
        <v>0.3221998618427</v>
      </c>
    </row>
    <row r="1492" spans="1:10" x14ac:dyDescent="0.25">
      <c r="A1492" t="s">
        <v>186</v>
      </c>
      <c r="B1492" t="s">
        <v>188</v>
      </c>
      <c r="C1492" t="s">
        <v>279</v>
      </c>
      <c r="D1492" t="s">
        <v>266</v>
      </c>
      <c r="E1492" t="s">
        <v>686</v>
      </c>
      <c r="F1492">
        <v>258</v>
      </c>
      <c r="G1492">
        <v>1148.721744186</v>
      </c>
      <c r="H1492">
        <v>296370.21000000002</v>
      </c>
      <c r="I1492" t="s">
        <v>1292</v>
      </c>
      <c r="J1492">
        <v>0.14830331358189999</v>
      </c>
    </row>
    <row r="1493" spans="1:10" x14ac:dyDescent="0.25">
      <c r="A1493" t="s">
        <v>186</v>
      </c>
      <c r="B1493" t="s">
        <v>188</v>
      </c>
      <c r="C1493" t="s">
        <v>351</v>
      </c>
      <c r="D1493" t="s">
        <v>266</v>
      </c>
      <c r="E1493" t="s">
        <v>686</v>
      </c>
      <c r="F1493">
        <v>185</v>
      </c>
      <c r="G1493">
        <v>1148.7217297297</v>
      </c>
      <c r="H1493">
        <v>212513.52</v>
      </c>
      <c r="I1493" t="s">
        <v>1292</v>
      </c>
      <c r="J1493">
        <v>0.55728904618847996</v>
      </c>
    </row>
    <row r="1494" spans="1:10" x14ac:dyDescent="0.25">
      <c r="A1494" t="s">
        <v>186</v>
      </c>
      <c r="B1494" t="s">
        <v>188</v>
      </c>
      <c r="C1494" t="s">
        <v>351</v>
      </c>
      <c r="D1494" t="s">
        <v>267</v>
      </c>
      <c r="E1494" t="s">
        <v>689</v>
      </c>
      <c r="F1494">
        <v>250</v>
      </c>
      <c r="G1494">
        <v>86.381280000000004</v>
      </c>
      <c r="H1494">
        <v>21595.32</v>
      </c>
      <c r="I1494" t="s">
        <v>1292</v>
      </c>
      <c r="J1494">
        <v>5.6630915929183998E-2</v>
      </c>
    </row>
    <row r="1495" spans="1:10" x14ac:dyDescent="0.25">
      <c r="A1495" t="s">
        <v>475</v>
      </c>
      <c r="B1495" t="s">
        <v>200</v>
      </c>
      <c r="C1495" t="s">
        <v>351</v>
      </c>
      <c r="D1495" t="s">
        <v>1208</v>
      </c>
      <c r="E1495" t="s">
        <v>688</v>
      </c>
      <c r="F1495">
        <v>256</v>
      </c>
      <c r="G1495">
        <v>1031.2564843749999</v>
      </c>
      <c r="H1495">
        <v>264001.65999999997</v>
      </c>
      <c r="I1495" t="s">
        <v>1292</v>
      </c>
      <c r="J1495">
        <v>0.69230999182345998</v>
      </c>
    </row>
    <row r="1496" spans="1:10" x14ac:dyDescent="0.25">
      <c r="A1496" t="s">
        <v>475</v>
      </c>
      <c r="B1496" t="s">
        <v>726</v>
      </c>
      <c r="C1496" t="s">
        <v>279</v>
      </c>
      <c r="D1496" t="s">
        <v>727</v>
      </c>
      <c r="E1496" t="s">
        <v>689</v>
      </c>
      <c r="F1496">
        <v>988</v>
      </c>
      <c r="G1496">
        <v>1232.336548583</v>
      </c>
      <c r="H1496">
        <v>1217548.51</v>
      </c>
      <c r="I1496" t="s">
        <v>1292</v>
      </c>
      <c r="J1496">
        <v>0.60925987966099004</v>
      </c>
    </row>
    <row r="1497" spans="1:10" x14ac:dyDescent="0.25">
      <c r="A1497" t="s">
        <v>475</v>
      </c>
      <c r="B1497" t="s">
        <v>726</v>
      </c>
      <c r="C1497" t="s">
        <v>351</v>
      </c>
      <c r="D1497" t="s">
        <v>727</v>
      </c>
      <c r="E1497" t="s">
        <v>689</v>
      </c>
      <c r="F1497">
        <v>92</v>
      </c>
      <c r="G1497">
        <v>1232.3365217390999</v>
      </c>
      <c r="H1497">
        <v>113374.96</v>
      </c>
      <c r="I1497" t="s">
        <v>1292</v>
      </c>
      <c r="J1497">
        <v>0.29731107611439</v>
      </c>
    </row>
    <row r="1498" spans="1:10" x14ac:dyDescent="0.25">
      <c r="A1498" t="s">
        <v>475</v>
      </c>
      <c r="B1498" t="s">
        <v>956</v>
      </c>
      <c r="C1498" t="s">
        <v>279</v>
      </c>
      <c r="D1498" t="s">
        <v>1009</v>
      </c>
      <c r="E1498" t="s">
        <v>688</v>
      </c>
      <c r="F1498">
        <v>890</v>
      </c>
      <c r="G1498">
        <v>1076.8625393258001</v>
      </c>
      <c r="H1498">
        <v>958407.66</v>
      </c>
      <c r="I1498" t="s">
        <v>1292</v>
      </c>
      <c r="J1498">
        <v>0.47958609517560002</v>
      </c>
    </row>
    <row r="1499" spans="1:10" x14ac:dyDescent="0.25">
      <c r="A1499" t="s">
        <v>475</v>
      </c>
      <c r="B1499" t="s">
        <v>956</v>
      </c>
      <c r="C1499" t="s">
        <v>351</v>
      </c>
      <c r="D1499" t="s">
        <v>1010</v>
      </c>
      <c r="E1499" t="s">
        <v>688</v>
      </c>
      <c r="F1499">
        <v>180</v>
      </c>
      <c r="G1499">
        <v>1076.8625555556</v>
      </c>
      <c r="H1499">
        <v>193835.26</v>
      </c>
      <c r="I1499" t="s">
        <v>1292</v>
      </c>
      <c r="J1499">
        <v>0.50830774043504001</v>
      </c>
    </row>
    <row r="1500" spans="1:10" x14ac:dyDescent="0.25">
      <c r="A1500" t="s">
        <v>475</v>
      </c>
      <c r="B1500" t="s">
        <v>1038</v>
      </c>
      <c r="C1500" t="s">
        <v>279</v>
      </c>
      <c r="D1500" t="s">
        <v>1041</v>
      </c>
      <c r="E1500" t="s">
        <v>688</v>
      </c>
      <c r="F1500">
        <v>2870</v>
      </c>
      <c r="G1500">
        <v>1068.005445993</v>
      </c>
      <c r="H1500">
        <v>3065175.63</v>
      </c>
      <c r="I1500" t="s">
        <v>1292</v>
      </c>
      <c r="J1500">
        <v>1.5338103739896001</v>
      </c>
    </row>
    <row r="1501" spans="1:10" x14ac:dyDescent="0.25">
      <c r="A1501" t="s">
        <v>475</v>
      </c>
      <c r="B1501" t="s">
        <v>1038</v>
      </c>
      <c r="C1501" t="s">
        <v>279</v>
      </c>
      <c r="D1501" t="s">
        <v>1074</v>
      </c>
      <c r="E1501" t="s">
        <v>688</v>
      </c>
      <c r="F1501">
        <v>1495</v>
      </c>
      <c r="G1501">
        <v>1046.2259063545</v>
      </c>
      <c r="H1501">
        <v>1564107.73</v>
      </c>
      <c r="I1501" t="s">
        <v>1292</v>
      </c>
      <c r="J1501">
        <v>0.78267771635367001</v>
      </c>
    </row>
    <row r="1502" spans="1:10" x14ac:dyDescent="0.25">
      <c r="A1502" t="s">
        <v>475</v>
      </c>
      <c r="B1502" t="s">
        <v>1038</v>
      </c>
      <c r="C1502" t="s">
        <v>351</v>
      </c>
      <c r="D1502" t="s">
        <v>1075</v>
      </c>
      <c r="E1502" t="s">
        <v>688</v>
      </c>
      <c r="F1502">
        <v>192</v>
      </c>
      <c r="G1502">
        <v>1046.2258854167001</v>
      </c>
      <c r="H1502">
        <v>200875.37</v>
      </c>
      <c r="I1502" t="s">
        <v>1292</v>
      </c>
      <c r="J1502">
        <v>0.52676951259410998</v>
      </c>
    </row>
    <row r="1503" spans="1:10" x14ac:dyDescent="0.25">
      <c r="A1503" t="s">
        <v>475</v>
      </c>
      <c r="B1503" t="s">
        <v>1038</v>
      </c>
      <c r="C1503" t="s">
        <v>351</v>
      </c>
      <c r="D1503" t="s">
        <v>1042</v>
      </c>
      <c r="E1503" t="s">
        <v>688</v>
      </c>
      <c r="F1503">
        <v>143</v>
      </c>
      <c r="G1503">
        <v>1068.0054545455</v>
      </c>
      <c r="H1503">
        <v>152724.78</v>
      </c>
      <c r="I1503" t="s">
        <v>1292</v>
      </c>
      <c r="J1503">
        <v>0.40050085743037001</v>
      </c>
    </row>
    <row r="1504" spans="1:10" x14ac:dyDescent="0.25">
      <c r="A1504" t="s">
        <v>475</v>
      </c>
      <c r="B1504" t="s">
        <v>989</v>
      </c>
      <c r="C1504" t="s">
        <v>279</v>
      </c>
      <c r="D1504" t="s">
        <v>1043</v>
      </c>
      <c r="E1504" t="s">
        <v>688</v>
      </c>
      <c r="F1504">
        <v>886</v>
      </c>
      <c r="G1504">
        <v>1093.3656546274999</v>
      </c>
      <c r="H1504">
        <v>968721.97</v>
      </c>
      <c r="I1504" t="s">
        <v>1292</v>
      </c>
      <c r="J1504">
        <v>0.48474736408420999</v>
      </c>
    </row>
    <row r="1505" spans="1:10" x14ac:dyDescent="0.25">
      <c r="A1505" t="s">
        <v>475</v>
      </c>
      <c r="B1505" t="s">
        <v>989</v>
      </c>
      <c r="C1505" t="s">
        <v>351</v>
      </c>
      <c r="D1505" t="s">
        <v>1043</v>
      </c>
      <c r="E1505" t="s">
        <v>688</v>
      </c>
      <c r="F1505">
        <v>176</v>
      </c>
      <c r="G1505">
        <v>1093.3656818182001</v>
      </c>
      <c r="H1505">
        <v>192432.36</v>
      </c>
      <c r="I1505" t="s">
        <v>1292</v>
      </c>
      <c r="J1505">
        <v>0.50462881778155999</v>
      </c>
    </row>
    <row r="1506" spans="1:10" x14ac:dyDescent="0.25">
      <c r="A1506" t="s">
        <v>144</v>
      </c>
      <c r="B1506" t="s">
        <v>103</v>
      </c>
      <c r="C1506" t="s">
        <v>279</v>
      </c>
      <c r="D1506" t="s">
        <v>144</v>
      </c>
      <c r="E1506" t="s">
        <v>688</v>
      </c>
      <c r="F1506" t="s">
        <v>103</v>
      </c>
      <c r="G1506" t="s">
        <v>1292</v>
      </c>
      <c r="H1506">
        <v>1999.99</v>
      </c>
      <c r="I1506" t="s">
        <v>1292</v>
      </c>
      <c r="J1506">
        <v>1.00079270494E-3</v>
      </c>
    </row>
    <row r="1507" spans="1:10" x14ac:dyDescent="0.25">
      <c r="A1507" t="s">
        <v>144</v>
      </c>
      <c r="B1507" t="s">
        <v>103</v>
      </c>
      <c r="C1507" t="s">
        <v>351</v>
      </c>
      <c r="D1507" t="s">
        <v>144</v>
      </c>
      <c r="E1507" t="s">
        <v>688</v>
      </c>
      <c r="F1507" t="s">
        <v>103</v>
      </c>
      <c r="G1507" t="s">
        <v>1292</v>
      </c>
      <c r="H1507">
        <v>1999.99</v>
      </c>
      <c r="I1507" t="s">
        <v>1292</v>
      </c>
      <c r="J1507">
        <v>5.2447134633399999E-3</v>
      </c>
    </row>
    <row r="1508" spans="1:10" x14ac:dyDescent="0.25">
      <c r="A1508" t="s">
        <v>132</v>
      </c>
      <c r="B1508" t="s">
        <v>953</v>
      </c>
      <c r="C1508" t="s">
        <v>351</v>
      </c>
      <c r="D1508" t="s">
        <v>952</v>
      </c>
      <c r="E1508" t="s">
        <v>688</v>
      </c>
      <c r="F1508">
        <v>23</v>
      </c>
      <c r="G1508">
        <v>6.12</v>
      </c>
      <c r="H1508">
        <v>140.76</v>
      </c>
      <c r="I1508" t="s">
        <v>1292</v>
      </c>
      <c r="J1508">
        <v>3.6912477916999998E-4</v>
      </c>
    </row>
    <row r="1509" spans="1:10" x14ac:dyDescent="0.25">
      <c r="A1509" t="s">
        <v>132</v>
      </c>
      <c r="B1509" t="s">
        <v>158</v>
      </c>
      <c r="C1509" t="s">
        <v>279</v>
      </c>
      <c r="D1509" t="s">
        <v>228</v>
      </c>
      <c r="E1509" t="s">
        <v>696</v>
      </c>
      <c r="F1509">
        <v>19029</v>
      </c>
      <c r="G1509">
        <v>19.64</v>
      </c>
      <c r="H1509">
        <v>373729.56</v>
      </c>
      <c r="I1509" t="s">
        <v>1292</v>
      </c>
      <c r="J1509">
        <v>0.18701384370414001</v>
      </c>
    </row>
    <row r="1510" spans="1:10" x14ac:dyDescent="0.25">
      <c r="A1510" t="s">
        <v>132</v>
      </c>
      <c r="B1510" t="s">
        <v>158</v>
      </c>
      <c r="C1510" t="s">
        <v>279</v>
      </c>
      <c r="D1510" t="s">
        <v>228</v>
      </c>
      <c r="E1510" t="s">
        <v>688</v>
      </c>
      <c r="F1510">
        <v>2382</v>
      </c>
      <c r="G1510">
        <v>19.64</v>
      </c>
      <c r="H1510">
        <v>46782.48</v>
      </c>
      <c r="I1510" t="s">
        <v>1292</v>
      </c>
      <c r="J1510">
        <v>2.3409899401085999E-2</v>
      </c>
    </row>
    <row r="1511" spans="1:10" x14ac:dyDescent="0.25">
      <c r="A1511" t="s">
        <v>132</v>
      </c>
      <c r="B1511" t="s">
        <v>158</v>
      </c>
      <c r="C1511" t="s">
        <v>351</v>
      </c>
      <c r="D1511" t="s">
        <v>228</v>
      </c>
      <c r="E1511" t="s">
        <v>696</v>
      </c>
      <c r="F1511">
        <v>5340</v>
      </c>
      <c r="G1511">
        <v>19.64</v>
      </c>
      <c r="H1511">
        <v>104877.6</v>
      </c>
      <c r="I1511" t="s">
        <v>1292</v>
      </c>
      <c r="J1511">
        <v>0.27502785550085002</v>
      </c>
    </row>
    <row r="1512" spans="1:10" x14ac:dyDescent="0.25">
      <c r="A1512" t="s">
        <v>132</v>
      </c>
      <c r="B1512" t="s">
        <v>158</v>
      </c>
      <c r="C1512" t="s">
        <v>351</v>
      </c>
      <c r="D1512" t="s">
        <v>228</v>
      </c>
      <c r="E1512" t="s">
        <v>688</v>
      </c>
      <c r="F1512">
        <v>660</v>
      </c>
      <c r="G1512">
        <v>19.64</v>
      </c>
      <c r="H1512">
        <v>12962.4</v>
      </c>
      <c r="I1512" t="s">
        <v>1292</v>
      </c>
      <c r="J1512">
        <v>3.3992206859656003E-2</v>
      </c>
    </row>
    <row r="1513" spans="1:10" x14ac:dyDescent="0.25">
      <c r="A1513" t="s">
        <v>132</v>
      </c>
      <c r="B1513" t="s">
        <v>460</v>
      </c>
      <c r="C1513" t="s">
        <v>351</v>
      </c>
      <c r="D1513" t="s">
        <v>951</v>
      </c>
      <c r="E1513" t="s">
        <v>688</v>
      </c>
      <c r="F1513">
        <v>37</v>
      </c>
      <c r="G1513">
        <v>6.11</v>
      </c>
      <c r="H1513">
        <v>226.14</v>
      </c>
      <c r="I1513" t="s">
        <v>1292</v>
      </c>
      <c r="J1513">
        <v>5.9302271641000002E-4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29" t="s">
        <v>368</v>
      </c>
      <c r="D4" s="330"/>
      <c r="E4" s="330"/>
      <c r="F4" s="330"/>
      <c r="G4" s="331"/>
      <c r="H4" s="329" t="s">
        <v>372</v>
      </c>
      <c r="I4" s="330"/>
      <c r="J4" s="330"/>
      <c r="K4" s="330"/>
      <c r="L4" s="330"/>
      <c r="M4" s="329" t="s">
        <v>49</v>
      </c>
      <c r="N4" s="330"/>
      <c r="O4" s="330"/>
      <c r="P4" s="330"/>
      <c r="Q4" s="331"/>
    </row>
    <row r="5" spans="2:18" x14ac:dyDescent="0.25">
      <c r="B5" s="105" t="s">
        <v>366</v>
      </c>
      <c r="C5" s="122" t="s">
        <v>773</v>
      </c>
      <c r="D5" s="123" t="s">
        <v>714</v>
      </c>
      <c r="E5" s="123" t="s">
        <v>240</v>
      </c>
      <c r="F5" s="123" t="s">
        <v>250</v>
      </c>
      <c r="G5" s="124" t="s">
        <v>750</v>
      </c>
      <c r="H5" s="122" t="s">
        <v>780</v>
      </c>
      <c r="I5" s="123" t="s">
        <v>716</v>
      </c>
      <c r="J5" s="123" t="s">
        <v>369</v>
      </c>
      <c r="K5" s="123" t="s">
        <v>370</v>
      </c>
      <c r="L5" s="124" t="s">
        <v>769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107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#N/A</v>
      </c>
      <c r="P6" s="3" t="e">
        <f ca="1">K6/VLOOKUP($B6,'Base CDI'!$A:$D,3,0)</f>
        <v>#N/A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>
        <f ca="1">J7/VLOOKUP($B7,'Base CDI'!$A:$D,3,0)</f>
        <v>0</v>
      </c>
      <c r="P7" s="3">
        <f ca="1">K7/VLOOKUP($B7,'Base CDI'!$A:$D,3,0)</f>
        <v>0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#N/A</v>
      </c>
      <c r="P8" s="3" t="e">
        <f ca="1">K8/VLOOKUP($B8,'Base CDI'!$A:$D,3,0)</f>
        <v>#N/A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351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>
        <f ca="1">J9/VLOOKUP($B9,'Base CDI'!$A:$D,3,0)</f>
        <v>0</v>
      </c>
      <c r="P9" s="3">
        <f ca="1">K9/VLOOKUP($B9,'Base CDI'!$A:$D,3,0)</f>
        <v>0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355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>
        <f ca="1">J10/VLOOKUP($B10,'Base CDI'!$A:$D,3,0)</f>
        <v>0</v>
      </c>
      <c r="P10" s="3">
        <f ca="1">K10/VLOOKUP($B10,'Base CDI'!$A:$D,3,0)</f>
        <v>0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354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>
        <f ca="1">J11/VLOOKUP($B11,'Base CDI'!$A:$D,3,0)</f>
        <v>0</v>
      </c>
      <c r="P11" s="3">
        <f ca="1">K11/VLOOKUP($B11,'Base CDI'!$A:$D,3,0)</f>
        <v>0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279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>
        <f ca="1">J12/VLOOKUP($B12,'Base CDI'!$A:$D,3,0)</f>
        <v>0</v>
      </c>
      <c r="P12" s="3">
        <f ca="1">K12/VLOOKUP($B12,'Base CDI'!$A:$D,3,0)</f>
        <v>0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#N/A</v>
      </c>
      <c r="P13" s="3" t="e">
        <f ca="1">K13/VLOOKUP($B13,'Base CDI'!$A:$D,3,0)</f>
        <v>#N/A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350</v>
      </c>
      <c r="C14" s="219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-2173469.6458684658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>
        <f ca="1">J14/VLOOKUP($B14,'Base CDI'!$A:$D,3,0)</f>
        <v>0</v>
      </c>
      <c r="P14" s="3">
        <f ca="1">K14/VLOOKUP($B14,'Base CDI'!$A:$D,3,0)</f>
        <v>-8.8124518600082875E-3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0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>
        <f ca="1">J15/VLOOKUP($B15,'Base CDI'!$A:$D,3,0)</f>
        <v>0</v>
      </c>
      <c r="P15" s="120">
        <f ca="1">K15/VLOOKUP($B15,'Base CDI'!$A:$D,3,0)</f>
        <v>0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32" t="s">
        <v>373</v>
      </c>
      <c r="D19" s="333"/>
      <c r="E19" s="333"/>
      <c r="F19" s="333"/>
      <c r="G19" s="334"/>
      <c r="H19" s="2"/>
      <c r="J19" s="2"/>
      <c r="M19" s="154" t="s">
        <v>66</v>
      </c>
      <c r="N19" s="160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366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159</v>
      </c>
      <c r="I20" s="125" t="s">
        <v>374</v>
      </c>
      <c r="J20" s="125" t="s">
        <v>375</v>
      </c>
      <c r="L20" s="105" t="s">
        <v>366</v>
      </c>
      <c r="M20" s="122" t="s">
        <v>121</v>
      </c>
      <c r="N20" s="122" t="s">
        <v>49</v>
      </c>
      <c r="O20" s="122" t="s">
        <v>373</v>
      </c>
      <c r="P20" s="129" t="s">
        <v>374</v>
      </c>
      <c r="Q20" s="129" t="s">
        <v>375</v>
      </c>
      <c r="R20" s="105" t="s">
        <v>422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351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351</v>
      </c>
      <c r="M24" s="4">
        <f>SUMIFS(Extranet!$J:$J,Extranet!$C:$C,$L24,Extranet!$D:$D,M$20)</f>
        <v>865543.49</v>
      </c>
      <c r="N24" s="130">
        <f>SUMIFS(Extranet!$L:$L,Extranet!$C:$C,$L24,Extranet!$D:$D,M$20)</f>
        <v>2.2700000000000001E-2</v>
      </c>
      <c r="O24" s="4" t="e">
        <f t="shared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355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355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354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354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279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279</v>
      </c>
      <c r="M27" s="4">
        <f>SUMIFS(Extranet!$J:$J,Extranet!$C:$C,$L27,Extranet!$D:$D,M$20)</f>
        <v>5691169.2300000004</v>
      </c>
      <c r="N27" s="130">
        <f>SUMIFS(Extranet!$L:$L,Extranet!$C:$C,$L27,Extranet!$D:$D,M$20)</f>
        <v>2.8500000000000001E-2</v>
      </c>
      <c r="O27" s="4" t="e">
        <f t="shared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350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-952.53701231572006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57">
        <f>SUMIFS(Extranet!$J:$J,Extranet!$C:$C,$L29,Extranet!$D:$D,M$20)</f>
        <v>12839253.800000001</v>
      </c>
      <c r="N29" s="131">
        <f>SUMIFS(Extranet!$L:$L,Extranet!$C:$C,$L29,Extranet!$D:$D,M$20)</f>
        <v>4.6399999999999997E-2</v>
      </c>
      <c r="O29" s="156" t="e">
        <f t="shared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-952.53701231572006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366</v>
      </c>
      <c r="M31" s="105" t="s">
        <v>429</v>
      </c>
      <c r="N31" s="105" t="s">
        <v>428</v>
      </c>
      <c r="O31" s="105" t="s">
        <v>430</v>
      </c>
      <c r="P31" s="105" t="s">
        <v>422</v>
      </c>
      <c r="Q31" s="125" t="s">
        <v>434</v>
      </c>
      <c r="R31" s="125" t="s">
        <v>433</v>
      </c>
      <c r="S31" s="125" t="s">
        <v>436</v>
      </c>
      <c r="T31" s="125" t="s">
        <v>435</v>
      </c>
    </row>
    <row r="32" spans="2:20" x14ac:dyDescent="0.25">
      <c r="C32"/>
      <c r="D32"/>
      <c r="E32"/>
      <c r="F32"/>
      <c r="G32"/>
      <c r="L32" s="106" t="s">
        <v>107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351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355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354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279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350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>
        <f ca="1">N42/VLOOKUP(L42,'Base CDI'!$A:$D,4,0)</f>
        <v>0</v>
      </c>
      <c r="S42" s="137">
        <f ca="1">SUM(M42,O42)/VLOOKUP(L42,'Base CDI'!$A:$D,3,0)</f>
        <v>0</v>
      </c>
      <c r="T42" s="131">
        <f ca="1">SUM(M42,O42)/VLOOKUP(L42,'Base CDI'!$A:$D,4,0)</f>
        <v>0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1119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2025-06-11T17:16:56Z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