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urti\Documents\"/>
    </mc:Choice>
  </mc:AlternateContent>
  <xr:revisionPtr revIDLastSave="0" documentId="13_ncr:1_{8A45264A-FA99-4D7D-B362-38F02FB82216}" xr6:coauthVersionLast="45" xr6:coauthVersionMax="45" xr10:uidLastSave="{00000000-0000-0000-0000-000000000000}"/>
  <bookViews>
    <workbookView xWindow="-120" yWindow="-120" windowWidth="29040" windowHeight="15840" activeTab="1" xr2:uid="{5C5750D9-011B-4BE5-85FA-B11306541A17}"/>
  </bookViews>
  <sheets>
    <sheet name="Valeurs" sheetId="1" r:id="rId1"/>
    <sheet name="Résultats" sheetId="2" r:id="rId2"/>
    <sheet name="Donnée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2" l="1"/>
  <c r="D5" i="2" s="1"/>
  <c r="J5" i="2"/>
  <c r="I6" i="2"/>
  <c r="G6" i="2" s="1"/>
  <c r="I7" i="2"/>
  <c r="G7" i="2" s="1"/>
  <c r="I8" i="2"/>
  <c r="I9" i="2"/>
  <c r="G9" i="2" s="1"/>
  <c r="I10" i="2"/>
  <c r="I11" i="2"/>
  <c r="G11" i="2" s="1"/>
  <c r="I12" i="2"/>
  <c r="G12" i="2" s="1"/>
  <c r="I13" i="2"/>
  <c r="I14" i="2"/>
  <c r="G14" i="2" s="1"/>
  <c r="I15" i="2"/>
  <c r="G15" i="2" s="1"/>
  <c r="I16" i="2"/>
  <c r="G16" i="2" s="1"/>
  <c r="I17" i="2"/>
  <c r="G17" i="2" s="1"/>
  <c r="I5" i="2"/>
  <c r="G10" i="2"/>
  <c r="H5" i="2"/>
  <c r="C6" i="2"/>
  <c r="E6" i="2" s="1"/>
  <c r="F6" i="2" s="1"/>
  <c r="C7" i="2"/>
  <c r="C8" i="2"/>
  <c r="E8" i="2" s="1"/>
  <c r="F8" i="2" s="1"/>
  <c r="C9" i="2"/>
  <c r="E9" i="2" s="1"/>
  <c r="F9" i="2" s="1"/>
  <c r="C10" i="2"/>
  <c r="E10" i="2" s="1"/>
  <c r="F10" i="2" s="1"/>
  <c r="C11" i="2"/>
  <c r="E11" i="2" s="1"/>
  <c r="F11" i="2" s="1"/>
  <c r="C12" i="2"/>
  <c r="E12" i="2" s="1"/>
  <c r="F12" i="2" s="1"/>
  <c r="C13" i="2"/>
  <c r="E13" i="2" s="1"/>
  <c r="F13" i="2" s="1"/>
  <c r="C14" i="2"/>
  <c r="E14" i="2" s="1"/>
  <c r="F14" i="2" s="1"/>
  <c r="C15" i="2"/>
  <c r="C16" i="2"/>
  <c r="C17" i="2"/>
  <c r="E17" i="2" s="1"/>
  <c r="F17" i="2" s="1"/>
  <c r="E7" i="2"/>
  <c r="F7" i="2" s="1"/>
  <c r="E15" i="2"/>
  <c r="F15" i="2" s="1"/>
  <c r="E16" i="2"/>
  <c r="F16" i="2" s="1"/>
  <c r="G8" i="2"/>
  <c r="G13" i="2"/>
  <c r="E5" i="2" l="1"/>
  <c r="F5" i="2" s="1"/>
  <c r="K15" i="2"/>
  <c r="L15" i="2" s="1"/>
  <c r="K17" i="2"/>
  <c r="L17" i="2" s="1"/>
  <c r="K13" i="2"/>
  <c r="L13" i="2" s="1"/>
  <c r="K9" i="2"/>
  <c r="L9" i="2" s="1"/>
  <c r="K7" i="2"/>
  <c r="L7" i="2" s="1"/>
  <c r="K12" i="2"/>
  <c r="L12" i="2" s="1"/>
  <c r="K11" i="2"/>
  <c r="L11" i="2" s="1"/>
  <c r="K16" i="2"/>
  <c r="L16" i="2" s="1"/>
  <c r="K14" i="2"/>
  <c r="L14" i="2" s="1"/>
  <c r="K10" i="2"/>
  <c r="L10" i="2" s="1"/>
  <c r="K6" i="2"/>
  <c r="L6" i="2" s="1"/>
  <c r="K8" i="2"/>
  <c r="L8" i="2" s="1"/>
  <c r="G5" i="2"/>
  <c r="K5" i="2" l="1"/>
  <c r="L5" i="2" s="1"/>
</calcChain>
</file>

<file path=xl/sharedStrings.xml><?xml version="1.0" encoding="utf-8"?>
<sst xmlns="http://schemas.openxmlformats.org/spreadsheetml/2006/main" count="112" uniqueCount="77">
  <si>
    <t>K</t>
  </si>
  <si>
    <t>Lettre</t>
  </si>
  <si>
    <t>Chemin de câble perforée</t>
  </si>
  <si>
    <t>Fixé en apparent, loin de la paroi</t>
  </si>
  <si>
    <t>Câble suspendu</t>
  </si>
  <si>
    <t>En apparance sur les murs/plafond</t>
  </si>
  <si>
    <t>Chemin de câble non perforée</t>
  </si>
  <si>
    <t>Faux plafond/vide de construction</t>
  </si>
  <si>
    <t>Sous caniveau/moulures/plinthes/chambranles</t>
  </si>
  <si>
    <t>Sous conduit/profilé/goulotte, apparent/encasté</t>
  </si>
  <si>
    <t>Autre</t>
  </si>
  <si>
    <t>E</t>
  </si>
  <si>
    <t>C</t>
  </si>
  <si>
    <t>B</t>
  </si>
  <si>
    <t>O</t>
  </si>
  <si>
    <t>PVC3</t>
  </si>
  <si>
    <t>PVC2</t>
  </si>
  <si>
    <t>PR3</t>
  </si>
  <si>
    <t>PR2</t>
  </si>
  <si>
    <t>Caoutchouc</t>
  </si>
  <si>
    <t>Câble</t>
  </si>
  <si>
    <t>Matériaux</t>
  </si>
  <si>
    <t>Type</t>
  </si>
  <si>
    <t>Cuivre</t>
  </si>
  <si>
    <t>Aluminium</t>
  </si>
  <si>
    <t>K1</t>
  </si>
  <si>
    <t>Cable dans matériaux isolants</t>
  </si>
  <si>
    <t>Conduits dans matériaux isolants</t>
  </si>
  <si>
    <t>Cable multiconducteur</t>
  </si>
  <si>
    <t>Vide de construction &amp; caniveaux</t>
  </si>
  <si>
    <t>Pose sous plafond</t>
  </si>
  <si>
    <t>K2</t>
  </si>
  <si>
    <t>Simple couche sur echelle</t>
  </si>
  <si>
    <t>Simple couche sur tablette perforée/verticale</t>
  </si>
  <si>
    <t>Simple couche plafond</t>
  </si>
  <si>
    <t>Simple couche sur murs/planché/tablette</t>
  </si>
  <si>
    <t>Encastré/noyé dans parois</t>
  </si>
  <si>
    <t>Disposition</t>
  </si>
  <si>
    <t>K3</t>
  </si>
  <si>
    <t>C°</t>
  </si>
  <si>
    <t>In</t>
  </si>
  <si>
    <t>Nom</t>
  </si>
  <si>
    <t>Tension</t>
  </si>
  <si>
    <t>Intensité</t>
  </si>
  <si>
    <t>Apparente</t>
  </si>
  <si>
    <t>Active</t>
  </si>
  <si>
    <t>Réactive</t>
  </si>
  <si>
    <t>Phi</t>
  </si>
  <si>
    <t>Puissance</t>
  </si>
  <si>
    <t>Courant</t>
  </si>
  <si>
    <t>Mono/Tri</t>
  </si>
  <si>
    <t>Electricité</t>
  </si>
  <si>
    <t>C° ambiante</t>
  </si>
  <si>
    <t>Nb de câble</t>
  </si>
  <si>
    <t>Nb d'étage</t>
  </si>
  <si>
    <t>Mode de pose</t>
  </si>
  <si>
    <t>Installation</t>
  </si>
  <si>
    <t>Revètement</t>
  </si>
  <si>
    <t>Ib</t>
  </si>
  <si>
    <t>Irth</t>
  </si>
  <si>
    <t>Iz</t>
  </si>
  <si>
    <t>Ktotal</t>
  </si>
  <si>
    <t>Iz'</t>
  </si>
  <si>
    <t>Erreur</t>
  </si>
  <si>
    <t>Chute de tension</t>
  </si>
  <si>
    <t>Ancienne méthode</t>
  </si>
  <si>
    <t>Nouvelle méthode</t>
  </si>
  <si>
    <t>%</t>
  </si>
  <si>
    <t>Lettre de sélection</t>
  </si>
  <si>
    <t>Valeur</t>
  </si>
  <si>
    <t>A</t>
  </si>
  <si>
    <t>D</t>
  </si>
  <si>
    <t>Mono</t>
  </si>
  <si>
    <t>Tri</t>
  </si>
  <si>
    <t>Câblage</t>
  </si>
  <si>
    <t>PVC</t>
  </si>
  <si>
    <t>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</si>
</sst>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%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0" xfId="0" applyBorder="1" applyAlignment="1"/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/>
    </xf>
    <xf numFmtId="0" fontId="0" fillId="2" borderId="1" xfId="0" applyFill="1" applyBorder="1"/>
    <xf numFmtId="0" fontId="0" fillId="2" borderId="19" xfId="0" applyFill="1" applyBorder="1"/>
    <xf numFmtId="0" fontId="0" fillId="2" borderId="0" xfId="0" applyFill="1"/>
    <xf numFmtId="0" fontId="0" fillId="0" borderId="17" xfId="0" applyBorder="1" applyAlignment="1">
      <alignment horizontal="center"/>
    </xf>
    <xf numFmtId="0" fontId="0" fillId="2" borderId="0" xfId="0" applyFill="1" applyAlignment="1">
      <alignment vertical="center"/>
    </xf>
    <xf numFmtId="0" fontId="0" fillId="0" borderId="1" xfId="0" applyBorder="1" applyAlignment="1"/>
    <xf numFmtId="0" fontId="0" fillId="0" borderId="10" xfId="0" applyBorder="1"/>
    <xf numFmtId="0" fontId="0" fillId="0" borderId="11" xfId="0" applyBorder="1"/>
    <xf numFmtId="0" fontId="0" fillId="0" borderId="21" xfId="0" applyBorder="1"/>
    <xf numFmtId="0" fontId="0" fillId="0" borderId="22" xfId="0" applyBorder="1"/>
    <xf numFmtId="164" fontId="0" fillId="0" borderId="20" xfId="0" applyNumberFormat="1" applyBorder="1" applyAlignment="1"/>
    <xf numFmtId="0" fontId="0" fillId="0" borderId="19" xfId="0" applyBorder="1" applyAlignment="1"/>
    <xf numFmtId="164" fontId="0" fillId="0" borderId="20" xfId="0" applyNumberFormat="1" applyBorder="1"/>
    <xf numFmtId="0" fontId="0" fillId="0" borderId="19" xfId="0" applyBorder="1"/>
    <xf numFmtId="0" fontId="0" fillId="0" borderId="10" xfId="0" applyBorder="1" applyAlignment="1"/>
    <xf numFmtId="164" fontId="0" fillId="0" borderId="12" xfId="0" applyNumberFormat="1" applyBorder="1" applyAlignment="1"/>
    <xf numFmtId="164" fontId="0" fillId="0" borderId="12" xfId="0" applyNumberFormat="1" applyBorder="1"/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28" xfId="0" applyBorder="1"/>
    <xf numFmtId="0" fontId="0" fillId="0" borderId="31" xfId="0" applyBorder="1"/>
    <xf numFmtId="0" fontId="0" fillId="0" borderId="30" xfId="0" applyBorder="1"/>
    <xf numFmtId="0" fontId="0" fillId="0" borderId="19" xfId="0" applyBorder="1" applyAlignment="1">
      <alignment vertical="center"/>
    </xf>
    <xf numFmtId="0" fontId="0" fillId="0" borderId="29" xfId="0" applyBorder="1" applyAlignment="1">
      <alignment horizontal="center"/>
    </xf>
    <xf numFmtId="0" fontId="0" fillId="0" borderId="29" xfId="0" applyBorder="1" applyAlignment="1"/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A2993-0F4D-418C-9B8D-C81777860624}">
  <sheetPr codeName="Feuil1"/>
  <dimension ref="A1:AA35"/>
  <sheetViews>
    <sheetView workbookViewId="0">
      <pane xSplit="1" topLeftCell="B1" activePane="topRight" state="frozen"/>
      <selection pane="topRight" activeCell="G24" sqref="G24:H24"/>
    </sheetView>
  </sheetViews>
  <sheetFormatPr baseColWidth="10" defaultRowHeight="15" x14ac:dyDescent="0.25"/>
  <cols>
    <col min="2" max="2" width="1.42578125" style="28" customWidth="1"/>
    <col min="6" max="6" width="0.7109375" customWidth="1"/>
    <col min="14" max="15" width="11.42578125" customWidth="1"/>
    <col min="18" max="18" width="14.85546875" customWidth="1"/>
  </cols>
  <sheetData>
    <row r="1" spans="1:27" ht="15.75" thickBot="1" x14ac:dyDescent="0.3"/>
    <row r="2" spans="1:27" x14ac:dyDescent="0.25">
      <c r="C2" s="7" t="s">
        <v>51</v>
      </c>
      <c r="D2" s="8"/>
      <c r="E2" s="8"/>
      <c r="F2" s="8"/>
      <c r="G2" s="8"/>
      <c r="H2" s="8"/>
      <c r="I2" s="8"/>
      <c r="J2" s="9"/>
    </row>
    <row r="3" spans="1:27" ht="15.75" thickBot="1" x14ac:dyDescent="0.3">
      <c r="C3" s="29" t="s">
        <v>49</v>
      </c>
      <c r="D3" s="29"/>
      <c r="E3" s="29"/>
      <c r="F3" s="26"/>
      <c r="G3" s="29" t="s">
        <v>48</v>
      </c>
      <c r="H3" s="29"/>
      <c r="I3" s="29"/>
      <c r="J3" s="29"/>
    </row>
    <row r="4" spans="1:27" ht="16.5" thickTop="1" thickBot="1" x14ac:dyDescent="0.3">
      <c r="A4" s="20" t="s">
        <v>41</v>
      </c>
      <c r="C4" s="19" t="s">
        <v>42</v>
      </c>
      <c r="D4" s="19" t="s">
        <v>43</v>
      </c>
      <c r="E4" s="19" t="s">
        <v>50</v>
      </c>
      <c r="F4" s="26"/>
      <c r="G4" s="19" t="s">
        <v>44</v>
      </c>
      <c r="H4" s="19" t="s">
        <v>45</v>
      </c>
      <c r="I4" s="19" t="s">
        <v>46</v>
      </c>
      <c r="J4" s="19" t="s">
        <v>47</v>
      </c>
    </row>
    <row r="5" spans="1:27" ht="15.75" thickTop="1" x14ac:dyDescent="0.25">
      <c r="A5" s="19"/>
      <c r="B5" s="27"/>
      <c r="C5" s="18"/>
      <c r="D5" s="18"/>
      <c r="E5" s="18"/>
      <c r="F5" s="26"/>
      <c r="G5" s="18"/>
      <c r="H5" s="18"/>
      <c r="I5" s="18"/>
      <c r="J5" s="18"/>
    </row>
    <row r="6" spans="1:27" x14ac:dyDescent="0.25">
      <c r="A6" s="18"/>
      <c r="B6" s="27"/>
      <c r="C6" s="18"/>
      <c r="D6" s="18"/>
      <c r="E6" s="18"/>
      <c r="F6" s="26"/>
      <c r="G6" s="18"/>
      <c r="H6" s="18"/>
      <c r="I6" s="18"/>
      <c r="J6" s="18"/>
      <c r="X6" s="17"/>
      <c r="Y6" s="17"/>
      <c r="Z6" s="17"/>
      <c r="AA6" s="17"/>
    </row>
    <row r="7" spans="1:27" x14ac:dyDescent="0.25">
      <c r="A7" s="18"/>
      <c r="B7" s="27"/>
      <c r="C7" s="18"/>
      <c r="D7" s="18"/>
      <c r="E7" s="18"/>
      <c r="F7" s="26"/>
      <c r="G7" s="18"/>
      <c r="H7" s="18"/>
      <c r="I7" s="18"/>
      <c r="J7" s="18"/>
      <c r="X7" s="23"/>
      <c r="Y7" s="22"/>
      <c r="Z7" s="22"/>
      <c r="AA7" s="22"/>
    </row>
    <row r="8" spans="1:27" x14ac:dyDescent="0.25">
      <c r="A8" s="18"/>
      <c r="B8" s="27"/>
      <c r="C8" s="18"/>
      <c r="D8" s="18"/>
      <c r="E8" s="18"/>
      <c r="F8" s="26"/>
      <c r="G8" s="18"/>
      <c r="H8" s="18"/>
      <c r="I8" s="18"/>
      <c r="J8" s="18"/>
      <c r="X8" s="23"/>
      <c r="Y8" s="22"/>
      <c r="Z8" s="22"/>
      <c r="AA8" s="22"/>
    </row>
    <row r="9" spans="1:27" x14ac:dyDescent="0.25">
      <c r="A9" s="18"/>
      <c r="B9" s="27"/>
      <c r="C9" s="18"/>
      <c r="D9" s="18"/>
      <c r="E9" s="18"/>
      <c r="F9" s="26"/>
      <c r="G9" s="18"/>
      <c r="H9" s="18"/>
      <c r="I9" s="18"/>
      <c r="J9" s="18"/>
      <c r="X9" s="23"/>
      <c r="Y9" s="22"/>
      <c r="Z9" s="22"/>
      <c r="AA9" s="22"/>
    </row>
    <row r="10" spans="1:27" x14ac:dyDescent="0.25">
      <c r="A10" s="18"/>
      <c r="B10" s="27"/>
      <c r="C10" s="18"/>
      <c r="D10" s="18"/>
      <c r="E10" s="18"/>
      <c r="F10" s="26"/>
      <c r="G10" s="18"/>
      <c r="H10" s="18"/>
      <c r="I10" s="18"/>
      <c r="J10" s="18"/>
      <c r="X10" s="23"/>
      <c r="Y10" s="22"/>
      <c r="Z10" s="22"/>
      <c r="AA10" s="22"/>
    </row>
    <row r="11" spans="1:27" x14ac:dyDescent="0.25">
      <c r="A11" s="18"/>
      <c r="B11" s="27"/>
      <c r="C11" s="18"/>
      <c r="D11" s="18"/>
      <c r="E11" s="18"/>
      <c r="F11" s="26"/>
      <c r="G11" s="18"/>
      <c r="H11" s="18"/>
      <c r="I11" s="18"/>
      <c r="J11" s="18"/>
      <c r="X11" s="23"/>
      <c r="Y11" s="22"/>
      <c r="Z11" s="22"/>
      <c r="AA11" s="22"/>
    </row>
    <row r="12" spans="1:27" x14ac:dyDescent="0.25">
      <c r="A12" s="18"/>
      <c r="B12" s="27"/>
      <c r="C12" s="18"/>
      <c r="D12" s="18"/>
      <c r="E12" s="18"/>
      <c r="F12" s="26"/>
      <c r="G12" s="18"/>
      <c r="H12" s="18"/>
      <c r="I12" s="18"/>
      <c r="J12" s="18"/>
      <c r="X12" s="23"/>
      <c r="Y12" s="22"/>
      <c r="Z12" s="22"/>
      <c r="AA12" s="22"/>
    </row>
    <row r="13" spans="1:27" x14ac:dyDescent="0.25">
      <c r="A13" s="18"/>
      <c r="B13" s="27"/>
      <c r="C13" s="18"/>
      <c r="D13" s="18"/>
      <c r="E13" s="18"/>
      <c r="F13" s="26"/>
      <c r="G13" s="18"/>
      <c r="H13" s="18"/>
      <c r="I13" s="18"/>
      <c r="J13" s="18"/>
      <c r="X13" s="23"/>
      <c r="Y13" s="22"/>
      <c r="Z13" s="22"/>
      <c r="AA13" s="22"/>
    </row>
    <row r="14" spans="1:27" x14ac:dyDescent="0.25">
      <c r="A14" s="18"/>
      <c r="B14" s="27"/>
      <c r="C14" s="18"/>
      <c r="D14" s="18"/>
      <c r="E14" s="18"/>
      <c r="F14" s="26"/>
      <c r="G14" s="18"/>
      <c r="H14" s="18"/>
      <c r="I14" s="18"/>
      <c r="J14" s="18"/>
      <c r="X14" s="23"/>
      <c r="Y14" s="23"/>
      <c r="Z14" s="23"/>
      <c r="AA14" s="23"/>
    </row>
    <row r="15" spans="1:27" x14ac:dyDescent="0.25">
      <c r="A15" s="18"/>
      <c r="B15" s="27"/>
      <c r="C15" s="18"/>
      <c r="D15" s="18"/>
      <c r="E15" s="18"/>
      <c r="F15" s="26"/>
      <c r="G15" s="18"/>
      <c r="H15" s="18"/>
      <c r="I15" s="18"/>
      <c r="J15" s="18"/>
      <c r="X15" s="23"/>
      <c r="Y15" s="22"/>
      <c r="Z15" s="22"/>
      <c r="AA15" s="22"/>
    </row>
    <row r="16" spans="1:27" x14ac:dyDescent="0.25">
      <c r="A16" s="18"/>
      <c r="B16" s="27"/>
      <c r="C16" s="18"/>
      <c r="D16" s="18"/>
      <c r="E16" s="18"/>
      <c r="F16" s="26"/>
      <c r="G16" s="18"/>
      <c r="H16" s="18"/>
      <c r="I16" s="18"/>
      <c r="J16" s="18"/>
      <c r="X16" s="23"/>
      <c r="Y16" s="22"/>
      <c r="Z16" s="22"/>
      <c r="AA16" s="22"/>
    </row>
    <row r="17" spans="1:27" x14ac:dyDescent="0.25">
      <c r="A17" s="18"/>
      <c r="B17" s="27"/>
      <c r="C17" s="18"/>
      <c r="D17" s="18"/>
      <c r="E17" s="18"/>
      <c r="F17" s="26"/>
      <c r="G17" s="18"/>
      <c r="H17" s="18"/>
      <c r="I17" s="18"/>
      <c r="J17" s="18"/>
      <c r="X17" s="23"/>
      <c r="Y17" s="22"/>
      <c r="Z17" s="22"/>
      <c r="AA17" s="22"/>
    </row>
    <row r="18" spans="1:27" x14ac:dyDescent="0.25">
      <c r="X18" s="23"/>
      <c r="Y18" s="22"/>
      <c r="Z18" s="22"/>
      <c r="AA18" s="22"/>
    </row>
    <row r="21" spans="1:27" ht="15.75" thickBot="1" x14ac:dyDescent="0.3"/>
    <row r="22" spans="1:27" ht="15.75" thickBot="1" x14ac:dyDescent="0.3">
      <c r="C22" s="4" t="s">
        <v>74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6"/>
    </row>
    <row r="23" spans="1:27" s="2" customFormat="1" ht="15.75" thickBot="1" x14ac:dyDescent="0.3">
      <c r="B23" s="30"/>
      <c r="C23" s="58" t="s">
        <v>52</v>
      </c>
      <c r="D23" s="58" t="s">
        <v>53</v>
      </c>
      <c r="E23" s="58" t="s">
        <v>54</v>
      </c>
      <c r="G23" s="59" t="s">
        <v>68</v>
      </c>
      <c r="H23" s="59"/>
      <c r="I23" s="59" t="s">
        <v>55</v>
      </c>
      <c r="J23" s="59"/>
      <c r="K23" s="59"/>
      <c r="L23" s="59"/>
      <c r="M23" s="76" t="s">
        <v>56</v>
      </c>
      <c r="N23" s="77"/>
      <c r="O23" s="78"/>
      <c r="P23" s="59" t="s">
        <v>37</v>
      </c>
      <c r="Q23" s="59"/>
      <c r="R23" s="59"/>
      <c r="S23" s="58" t="s">
        <v>57</v>
      </c>
    </row>
    <row r="24" spans="1:27" ht="15.75" thickTop="1" x14ac:dyDescent="0.25">
      <c r="A24" s="18"/>
      <c r="C24" s="19">
        <v>10</v>
      </c>
      <c r="D24" s="19">
        <v>1</v>
      </c>
      <c r="E24" s="19">
        <v>2</v>
      </c>
      <c r="G24" s="13"/>
      <c r="H24" s="13"/>
      <c r="I24" s="13" t="s">
        <v>5</v>
      </c>
      <c r="J24" s="13"/>
      <c r="K24" s="13"/>
      <c r="L24" s="10"/>
      <c r="M24" s="64" t="s">
        <v>27</v>
      </c>
      <c r="N24" s="65"/>
      <c r="O24" s="66"/>
      <c r="P24" s="48" t="s">
        <v>35</v>
      </c>
      <c r="Q24" s="25"/>
      <c r="R24" s="25"/>
      <c r="S24" s="19" t="s">
        <v>19</v>
      </c>
    </row>
    <row r="25" spans="1:27" x14ac:dyDescent="0.25">
      <c r="A25" s="18"/>
      <c r="C25" s="18"/>
      <c r="D25" s="18"/>
      <c r="E25" s="18"/>
      <c r="G25" s="13"/>
      <c r="H25" s="13"/>
      <c r="I25" s="13"/>
      <c r="J25" s="13"/>
      <c r="K25" s="13"/>
      <c r="L25" s="10"/>
      <c r="M25" s="73" t="s">
        <v>27</v>
      </c>
      <c r="N25" s="74"/>
      <c r="O25" s="75"/>
      <c r="P25" s="48"/>
      <c r="Q25" s="25"/>
      <c r="R25" s="25"/>
      <c r="S25" s="19"/>
    </row>
    <row r="26" spans="1:27" x14ac:dyDescent="0.25">
      <c r="A26" s="18"/>
      <c r="C26" s="18"/>
      <c r="D26" s="18"/>
      <c r="E26" s="18"/>
      <c r="G26" s="13"/>
      <c r="H26" s="13"/>
      <c r="I26" s="13"/>
      <c r="J26" s="13"/>
      <c r="K26" s="13"/>
      <c r="L26" s="10"/>
      <c r="M26" s="67" t="s">
        <v>27</v>
      </c>
      <c r="N26" s="68"/>
      <c r="O26" s="69"/>
      <c r="P26" s="48"/>
      <c r="Q26" s="25"/>
      <c r="R26" s="25"/>
      <c r="S26" s="19"/>
    </row>
    <row r="27" spans="1:27" x14ac:dyDescent="0.25">
      <c r="A27" s="18"/>
      <c r="C27" s="18"/>
      <c r="D27" s="18"/>
      <c r="E27" s="18"/>
      <c r="G27" s="13"/>
      <c r="H27" s="13"/>
      <c r="I27" s="13"/>
      <c r="J27" s="13"/>
      <c r="K27" s="13"/>
      <c r="L27" s="10"/>
      <c r="M27" s="67" t="s">
        <v>27</v>
      </c>
      <c r="N27" s="68"/>
      <c r="O27" s="69"/>
      <c r="P27" s="48"/>
      <c r="Q27" s="25"/>
      <c r="R27" s="25"/>
      <c r="S27" s="19"/>
    </row>
    <row r="28" spans="1:27" x14ac:dyDescent="0.25">
      <c r="A28" s="18"/>
      <c r="C28" s="18"/>
      <c r="D28" s="18"/>
      <c r="E28" s="18"/>
      <c r="G28" s="13"/>
      <c r="H28" s="13"/>
      <c r="I28" s="13"/>
      <c r="J28" s="13"/>
      <c r="K28" s="13"/>
      <c r="L28" s="10"/>
      <c r="M28" s="70" t="s">
        <v>27</v>
      </c>
      <c r="N28" s="71"/>
      <c r="O28" s="72"/>
      <c r="P28" s="48"/>
      <c r="Q28" s="25"/>
      <c r="R28" s="25"/>
      <c r="S28" s="19"/>
    </row>
    <row r="29" spans="1:27" x14ac:dyDescent="0.25">
      <c r="A29" s="18"/>
      <c r="C29" s="18"/>
      <c r="D29" s="18"/>
      <c r="E29" s="18"/>
      <c r="G29" s="13"/>
      <c r="H29" s="13"/>
      <c r="I29" s="13"/>
      <c r="J29" s="13"/>
      <c r="K29" s="13"/>
      <c r="L29" s="10"/>
      <c r="M29" s="67" t="s">
        <v>27</v>
      </c>
      <c r="N29" s="68"/>
      <c r="O29" s="69"/>
      <c r="P29" s="48"/>
      <c r="Q29" s="25"/>
      <c r="R29" s="25"/>
      <c r="S29" s="19"/>
    </row>
    <row r="30" spans="1:27" x14ac:dyDescent="0.25">
      <c r="A30" s="18"/>
      <c r="C30" s="18"/>
      <c r="D30" s="18"/>
      <c r="E30" s="18"/>
      <c r="G30" s="13"/>
      <c r="H30" s="13"/>
      <c r="I30" s="13"/>
      <c r="J30" s="13"/>
      <c r="K30" s="13"/>
      <c r="L30" s="10"/>
      <c r="M30" s="67" t="s">
        <v>27</v>
      </c>
      <c r="N30" s="68"/>
      <c r="O30" s="69"/>
      <c r="P30" s="48"/>
      <c r="Q30" s="25"/>
      <c r="R30" s="25"/>
      <c r="S30" s="19"/>
    </row>
    <row r="31" spans="1:27" x14ac:dyDescent="0.25">
      <c r="A31" s="18"/>
      <c r="C31" s="18"/>
      <c r="D31" s="18"/>
      <c r="E31" s="18"/>
      <c r="G31" s="13"/>
      <c r="H31" s="13"/>
      <c r="I31" s="13"/>
      <c r="J31" s="13"/>
      <c r="K31" s="13"/>
      <c r="L31" s="10"/>
      <c r="M31" s="70" t="s">
        <v>27</v>
      </c>
      <c r="N31" s="71"/>
      <c r="O31" s="72"/>
      <c r="P31" s="48"/>
      <c r="Q31" s="25"/>
      <c r="R31" s="25"/>
      <c r="S31" s="19"/>
    </row>
    <row r="32" spans="1:27" x14ac:dyDescent="0.25">
      <c r="A32" s="18"/>
      <c r="C32" s="18"/>
      <c r="D32" s="18"/>
      <c r="E32" s="18"/>
      <c r="G32" s="13"/>
      <c r="H32" s="13"/>
      <c r="I32" s="13"/>
      <c r="J32" s="13"/>
      <c r="K32" s="13"/>
      <c r="L32" s="10"/>
      <c r="M32" s="67" t="s">
        <v>27</v>
      </c>
      <c r="N32" s="68"/>
      <c r="O32" s="69"/>
      <c r="P32" s="48"/>
      <c r="Q32" s="25"/>
      <c r="R32" s="25"/>
      <c r="S32" s="19"/>
    </row>
    <row r="33" spans="1:19" x14ac:dyDescent="0.25">
      <c r="A33" s="18"/>
      <c r="C33" s="18"/>
      <c r="D33" s="18"/>
      <c r="E33" s="18"/>
      <c r="G33" s="13"/>
      <c r="H33" s="13"/>
      <c r="I33" s="13"/>
      <c r="J33" s="13"/>
      <c r="K33" s="13"/>
      <c r="L33" s="10"/>
      <c r="M33" s="67" t="s">
        <v>27</v>
      </c>
      <c r="N33" s="68"/>
      <c r="O33" s="69"/>
      <c r="P33" s="48"/>
      <c r="Q33" s="25"/>
      <c r="R33" s="25"/>
      <c r="S33" s="19"/>
    </row>
    <row r="34" spans="1:19" x14ac:dyDescent="0.25">
      <c r="A34" s="18"/>
      <c r="C34" s="18"/>
      <c r="D34" s="18"/>
      <c r="E34" s="18"/>
      <c r="G34" s="13"/>
      <c r="H34" s="13"/>
      <c r="I34" s="13"/>
      <c r="J34" s="13"/>
      <c r="K34" s="13"/>
      <c r="L34" s="10"/>
      <c r="M34" s="67" t="s">
        <v>27</v>
      </c>
      <c r="N34" s="68"/>
      <c r="O34" s="69"/>
      <c r="P34" s="48"/>
      <c r="Q34" s="25"/>
      <c r="R34" s="25"/>
      <c r="S34" s="19"/>
    </row>
    <row r="35" spans="1:19" x14ac:dyDescent="0.25">
      <c r="A35" s="18"/>
      <c r="C35" s="18"/>
      <c r="D35" s="18"/>
      <c r="E35" s="18"/>
      <c r="G35" s="13"/>
      <c r="H35" s="13"/>
      <c r="I35" s="13"/>
      <c r="J35" s="13"/>
      <c r="K35" s="13"/>
      <c r="L35" s="10"/>
      <c r="M35" s="64" t="s">
        <v>27</v>
      </c>
      <c r="N35" s="65"/>
      <c r="O35" s="66"/>
      <c r="P35" s="48"/>
      <c r="Q35" s="25"/>
      <c r="R35" s="25"/>
      <c r="S35" s="19"/>
    </row>
  </sheetData>
  <mergeCells count="56">
    <mergeCell ref="M33:O33"/>
    <mergeCell ref="M34:O34"/>
    <mergeCell ref="M35:O35"/>
    <mergeCell ref="M23:O23"/>
    <mergeCell ref="P31:R31"/>
    <mergeCell ref="P32:R32"/>
    <mergeCell ref="P33:R33"/>
    <mergeCell ref="P34:R34"/>
    <mergeCell ref="P35:R35"/>
    <mergeCell ref="C22:S22"/>
    <mergeCell ref="M24:O24"/>
    <mergeCell ref="M25:O25"/>
    <mergeCell ref="M26:O26"/>
    <mergeCell ref="M27:O27"/>
    <mergeCell ref="I35:L35"/>
    <mergeCell ref="P24:R24"/>
    <mergeCell ref="P25:R25"/>
    <mergeCell ref="P26:R26"/>
    <mergeCell ref="P27:R27"/>
    <mergeCell ref="P28:R28"/>
    <mergeCell ref="P29:R29"/>
    <mergeCell ref="P30:R30"/>
    <mergeCell ref="I31:L31"/>
    <mergeCell ref="I32:L32"/>
    <mergeCell ref="I33:L33"/>
    <mergeCell ref="M30:O30"/>
    <mergeCell ref="M31:O31"/>
    <mergeCell ref="M32:O32"/>
    <mergeCell ref="I27:L27"/>
    <mergeCell ref="I28:L28"/>
    <mergeCell ref="I29:L29"/>
    <mergeCell ref="M28:O28"/>
    <mergeCell ref="M29:O29"/>
    <mergeCell ref="P23:R23"/>
    <mergeCell ref="I24:L24"/>
    <mergeCell ref="I25:L25"/>
    <mergeCell ref="G31:H31"/>
    <mergeCell ref="G32:H32"/>
    <mergeCell ref="G33:H33"/>
    <mergeCell ref="G34:H34"/>
    <mergeCell ref="G35:H35"/>
    <mergeCell ref="I23:L23"/>
    <mergeCell ref="I26:L26"/>
    <mergeCell ref="I30:L30"/>
    <mergeCell ref="I34:L34"/>
    <mergeCell ref="G25:H25"/>
    <mergeCell ref="G26:H26"/>
    <mergeCell ref="G27:H27"/>
    <mergeCell ref="G28:H28"/>
    <mergeCell ref="G29:H29"/>
    <mergeCell ref="G30:H30"/>
    <mergeCell ref="G3:J3"/>
    <mergeCell ref="C2:J2"/>
    <mergeCell ref="C3:E3"/>
    <mergeCell ref="G23:H23"/>
    <mergeCell ref="G24:H2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showErrorMessage="1" xr:uid="{942D821C-2B3A-414B-B3E5-8351D6F89246}">
          <x14:formula1>
            <xm:f>Données!$F$5:$F$11</xm:f>
          </x14:formula1>
          <xm:sqref>M24:M35</xm:sqref>
        </x14:dataValidation>
        <x14:dataValidation type="list" showInputMessage="1" showErrorMessage="1" xr:uid="{20DEB718-FD47-4971-9EC9-C6E0E26A6577}">
          <x14:formula1>
            <xm:f>Données!$J$5:$J$10</xm:f>
          </x14:formula1>
          <xm:sqref>P24:R35</xm:sqref>
        </x14:dataValidation>
        <x14:dataValidation type="list" allowBlank="1" showInputMessage="1" showErrorMessage="1" xr:uid="{87AA4417-70D6-4205-85AA-409F9CE645C8}">
          <x14:formula1>
            <xm:f>Données!$Y$4:$AA$4</xm:f>
          </x14:formula1>
          <xm:sqref>S24:S35</xm:sqref>
        </x14:dataValidation>
        <x14:dataValidation type="list" allowBlank="1" showInputMessage="1" showErrorMessage="1" xr:uid="{9602B7E4-0087-4691-A5F8-D152B23E3E49}">
          <x14:formula1>
            <xm:f>Données!$B$3:$B$12</xm:f>
          </x14:formula1>
          <xm:sqref>I24:L35</xm:sqref>
        </x14:dataValidation>
        <x14:dataValidation type="list" allowBlank="1" showInputMessage="1" showErrorMessage="1" xr:uid="{5BE7ADA4-49E4-4496-9FB2-9DB083AB0624}">
          <x14:formula1>
            <xm:f>Données!$B$14:$B$19</xm:f>
          </x14:formula1>
          <xm:sqref>G24:H35</xm:sqref>
        </x14:dataValidation>
        <x14:dataValidation type="list" allowBlank="1" showInputMessage="1" showErrorMessage="1" xr:uid="{9D420AF7-3611-4953-ADC3-B14657C2C701}">
          <x14:formula1>
            <xm:f>Données!$B$19:$B$21</xm:f>
          </x14:formula1>
          <xm:sqref>E5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6B594-078D-4A43-BFDF-E40BD471BA5D}">
  <sheetPr codeName="Feuil2"/>
  <dimension ref="A4:N35"/>
  <sheetViews>
    <sheetView tabSelected="1" workbookViewId="0">
      <pane xSplit="2" topLeftCell="C1" activePane="topRight" state="frozen"/>
      <selection pane="topRight" activeCell="C6" sqref="C6"/>
    </sheetView>
  </sheetViews>
  <sheetFormatPr baseColWidth="10" defaultRowHeight="15" x14ac:dyDescent="0.25"/>
  <cols>
    <col min="2" max="2" width="1.42578125" style="28" customWidth="1"/>
    <col min="4" max="4" width="12.140625" bestFit="1" customWidth="1"/>
    <col min="14" max="14" width="11.42578125" style="22"/>
  </cols>
  <sheetData>
    <row r="4" spans="1:12" ht="15.75" thickBot="1" x14ac:dyDescent="0.3">
      <c r="A4" s="20" t="s">
        <v>41</v>
      </c>
      <c r="C4" s="20" t="s">
        <v>58</v>
      </c>
      <c r="D4" s="20" t="s">
        <v>40</v>
      </c>
      <c r="E4" s="20" t="s">
        <v>59</v>
      </c>
      <c r="F4" s="20" t="s">
        <v>60</v>
      </c>
      <c r="G4" s="20" t="s">
        <v>61</v>
      </c>
      <c r="H4" s="34" t="s">
        <v>25</v>
      </c>
      <c r="I4" s="34" t="s">
        <v>31</v>
      </c>
      <c r="J4" s="35" t="s">
        <v>38</v>
      </c>
      <c r="K4" s="20" t="s">
        <v>62</v>
      </c>
      <c r="L4" s="20" t="s">
        <v>63</v>
      </c>
    </row>
    <row r="5" spans="1:12" ht="15.75" thickTop="1" x14ac:dyDescent="0.25">
      <c r="A5" s="19"/>
      <c r="B5" s="27"/>
      <c r="C5" s="19" t="e">
        <f>IF(ISBLANK(Valeurs!D5),IF(Valeurs!E5="Mono",Valeurs!H5/(2*Valeurs!C5*COS(Valeurs!J5)),Valeurs!H5/(Valeurs!C5*COS(Valeurs!J5)*SQRT(3))),Valeurs!D5)</f>
        <v>#DIV/0!</v>
      </c>
      <c r="D5" s="19" t="e">
        <f>INDEX(Données!AD3:AD27,MATCH(Résultats!C5,Données!AD3:AD27,-1))</f>
        <v>#DIV/0!</v>
      </c>
      <c r="E5" s="19" t="e">
        <f>1.05*C5</f>
        <v>#DIV/0!</v>
      </c>
      <c r="F5" s="19" t="e">
        <f>E5</f>
        <v>#DIV/0!</v>
      </c>
      <c r="G5" s="61">
        <f>H5*I5*J5</f>
        <v>0.79464000000000012</v>
      </c>
      <c r="H5" s="49">
        <f>VLOOKUP(Valeurs!M24,Données!F5:G10,2,FALSE)</f>
        <v>0.77</v>
      </c>
      <c r="I5" s="33">
        <f>INDEX(Données!K$5:V$9,MATCH(Valeurs!P24,Données!J$5:J$9,0),MATCH(Valeurs!D24,Données!K$4:V$4,0))*IF(Valeurs!E24=2,0.8,IF(Valeurs!E24=3,0.73,IF(Valeurs!E24&gt;3,0.7,"Vide")))</f>
        <v>0.8</v>
      </c>
      <c r="J5" s="50">
        <f>INDEX(Données!Y5:AA15,MATCH(Valeurs!C24,Données!X5:X15),MATCH(Valeurs!S24,Données!Y4:AA4))</f>
        <v>1.29</v>
      </c>
      <c r="K5" s="19" t="e">
        <f>F5/G5</f>
        <v>#DIV/0!</v>
      </c>
      <c r="L5" s="19" t="e">
        <f>K5*0.95</f>
        <v>#DIV/0!</v>
      </c>
    </row>
    <row r="6" spans="1:12" x14ac:dyDescent="0.25">
      <c r="A6" s="18"/>
      <c r="B6" s="27"/>
      <c r="C6" s="19" t="e">
        <f>IF(ISBLANK(Valeurs!D6),IF(Valeurs!E6="Mono",Valeurs!H6/(2*Valeurs!C6*COS(Valeurs!J6)),Valeurs!H6/(Valeurs!C6*COS(Valeurs!J6)*SQRT(3))),Valeurs!D6)</f>
        <v>#DIV/0!</v>
      </c>
      <c r="D6" s="18"/>
      <c r="E6" s="18" t="e">
        <f>1.05*C6</f>
        <v>#DIV/0!</v>
      </c>
      <c r="F6" s="18" t="e">
        <f>E6</f>
        <v>#DIV/0!</v>
      </c>
      <c r="G6" s="62" t="e">
        <f>H6*I6*J6</f>
        <v>#N/A</v>
      </c>
      <c r="H6" s="63"/>
      <c r="I6" s="33" t="e">
        <f>INDEX(Données!K$5:V$9,MATCH(Valeurs!P25,Données!J$5:J$9,0),MATCH(Valeurs!D25,Données!K$4:V$4,0))*IF(Valeurs!E25=2,0.8,IF(Valeurs!E25=3,0.73,IF(Valeurs!E25&gt;3,0.7,"Vide")))</f>
        <v>#N/A</v>
      </c>
      <c r="J6" s="60"/>
      <c r="K6" s="18" t="e">
        <f>F6/G6</f>
        <v>#DIV/0!</v>
      </c>
      <c r="L6" s="18" t="e">
        <f>0.95*K6</f>
        <v>#DIV/0!</v>
      </c>
    </row>
    <row r="7" spans="1:12" x14ac:dyDescent="0.25">
      <c r="A7" s="18"/>
      <c r="B7" s="27"/>
      <c r="C7" s="19" t="e">
        <f>IF(ISBLANK(Valeurs!D7),IF(Valeurs!E7="Mono",Valeurs!H7/(2*Valeurs!C7*COS(Valeurs!J7)),Valeurs!H7/(Valeurs!C7*COS(Valeurs!J7)*SQRT(3))),Valeurs!D7)</f>
        <v>#DIV/0!</v>
      </c>
      <c r="D7" s="18"/>
      <c r="E7" s="18" t="e">
        <f t="shared" ref="E7:E17" si="0">1.05*C7</f>
        <v>#DIV/0!</v>
      </c>
      <c r="F7" s="18" t="e">
        <f t="shared" ref="F7:F17" si="1">E7</f>
        <v>#DIV/0!</v>
      </c>
      <c r="G7" s="62" t="e">
        <f t="shared" ref="G7:G17" si="2">H7*I7*J7</f>
        <v>#N/A</v>
      </c>
      <c r="H7" s="63"/>
      <c r="I7" s="33" t="e">
        <f>INDEX(Données!K$5:V$9,MATCH(Valeurs!P26,Données!J$5:J$9,0),MATCH(Valeurs!D26,Données!K$4:V$4,0))*IF(Valeurs!E26=2,0.8,IF(Valeurs!E26=3,0.73,IF(Valeurs!E26&gt;3,0.7,"Vide")))</f>
        <v>#N/A</v>
      </c>
      <c r="J7" s="60"/>
      <c r="K7" s="18" t="e">
        <f t="shared" ref="K7:K17" si="3">F7/G7</f>
        <v>#DIV/0!</v>
      </c>
      <c r="L7" s="18" t="e">
        <f t="shared" ref="L7:L17" si="4">0.95*K7</f>
        <v>#DIV/0!</v>
      </c>
    </row>
    <row r="8" spans="1:12" x14ac:dyDescent="0.25">
      <c r="A8" s="18"/>
      <c r="B8" s="27"/>
      <c r="C8" s="19" t="e">
        <f>IF(ISBLANK(Valeurs!D8),IF(Valeurs!E8="Mono",Valeurs!H8/(2*Valeurs!C8*COS(Valeurs!J8)),Valeurs!H8/(Valeurs!C8*COS(Valeurs!J8)*SQRT(3))),Valeurs!D8)</f>
        <v>#DIV/0!</v>
      </c>
      <c r="D8" s="18"/>
      <c r="E8" s="18" t="e">
        <f t="shared" si="0"/>
        <v>#DIV/0!</v>
      </c>
      <c r="F8" s="18" t="e">
        <f t="shared" si="1"/>
        <v>#DIV/0!</v>
      </c>
      <c r="G8" s="62" t="e">
        <f t="shared" si="2"/>
        <v>#N/A</v>
      </c>
      <c r="H8" s="63"/>
      <c r="I8" s="33" t="e">
        <f>INDEX(Données!K$5:V$9,MATCH(Valeurs!P27,Données!J$5:J$9,0),MATCH(Valeurs!D27,Données!K$4:V$4,0))*IF(Valeurs!E27=2,0.8,IF(Valeurs!E27=3,0.73,IF(Valeurs!E27&gt;3,0.7,"Vide")))</f>
        <v>#N/A</v>
      </c>
      <c r="J8" s="60"/>
      <c r="K8" s="18" t="e">
        <f t="shared" si="3"/>
        <v>#DIV/0!</v>
      </c>
      <c r="L8" s="18" t="e">
        <f t="shared" si="4"/>
        <v>#DIV/0!</v>
      </c>
    </row>
    <row r="9" spans="1:12" x14ac:dyDescent="0.25">
      <c r="A9" s="18"/>
      <c r="B9" s="27"/>
      <c r="C9" s="19" t="e">
        <f>IF(ISBLANK(Valeurs!D9),IF(Valeurs!E9="Mono",Valeurs!H9/(2*Valeurs!C9*COS(Valeurs!J9)),Valeurs!H9/(Valeurs!C9*COS(Valeurs!J9)*SQRT(3))),Valeurs!D9)</f>
        <v>#DIV/0!</v>
      </c>
      <c r="D9" s="18"/>
      <c r="E9" s="18" t="e">
        <f t="shared" si="0"/>
        <v>#DIV/0!</v>
      </c>
      <c r="F9" s="18" t="e">
        <f t="shared" si="1"/>
        <v>#DIV/0!</v>
      </c>
      <c r="G9" s="62" t="e">
        <f t="shared" si="2"/>
        <v>#N/A</v>
      </c>
      <c r="H9" s="63"/>
      <c r="I9" s="33" t="e">
        <f>INDEX(Données!K$5:V$9,MATCH(Valeurs!P28,Données!J$5:J$9,0),MATCH(Valeurs!D28,Données!K$4:V$4,0))*IF(Valeurs!E28=2,0.8,IF(Valeurs!E28=3,0.73,IF(Valeurs!E28&gt;3,0.7,"Vide")))</f>
        <v>#N/A</v>
      </c>
      <c r="J9" s="60"/>
      <c r="K9" s="18" t="e">
        <f t="shared" si="3"/>
        <v>#DIV/0!</v>
      </c>
      <c r="L9" s="18" t="e">
        <f t="shared" si="4"/>
        <v>#DIV/0!</v>
      </c>
    </row>
    <row r="10" spans="1:12" x14ac:dyDescent="0.25">
      <c r="A10" s="18"/>
      <c r="B10" s="27"/>
      <c r="C10" s="19" t="e">
        <f>IF(ISBLANK(Valeurs!D10),IF(Valeurs!E10="Mono",Valeurs!H10/(2*Valeurs!C10*COS(Valeurs!J10)),Valeurs!H10/(Valeurs!C10*COS(Valeurs!J10)*SQRT(3))),Valeurs!D10)</f>
        <v>#DIV/0!</v>
      </c>
      <c r="D10" s="18"/>
      <c r="E10" s="18" t="e">
        <f t="shared" si="0"/>
        <v>#DIV/0!</v>
      </c>
      <c r="F10" s="18" t="e">
        <f t="shared" si="1"/>
        <v>#DIV/0!</v>
      </c>
      <c r="G10" s="62" t="e">
        <f t="shared" si="2"/>
        <v>#N/A</v>
      </c>
      <c r="H10" s="63"/>
      <c r="I10" s="33" t="e">
        <f>INDEX(Données!K$5:V$9,MATCH(Valeurs!P29,Données!J$5:J$9,0),MATCH(Valeurs!D29,Données!K$4:V$4,0))*IF(Valeurs!E29=2,0.8,IF(Valeurs!E29=3,0.73,IF(Valeurs!E29&gt;3,0.7,"Vide")))</f>
        <v>#N/A</v>
      </c>
      <c r="J10" s="60"/>
      <c r="K10" s="18" t="e">
        <f t="shared" si="3"/>
        <v>#DIV/0!</v>
      </c>
      <c r="L10" s="18" t="e">
        <f t="shared" si="4"/>
        <v>#DIV/0!</v>
      </c>
    </row>
    <row r="11" spans="1:12" x14ac:dyDescent="0.25">
      <c r="A11" s="18"/>
      <c r="B11" s="27"/>
      <c r="C11" s="19" t="e">
        <f>IF(ISBLANK(Valeurs!D11),IF(Valeurs!E11="Mono",Valeurs!H11/(2*Valeurs!C11*COS(Valeurs!J11)),Valeurs!H11/(Valeurs!C11*COS(Valeurs!J11)*SQRT(3))),Valeurs!D11)</f>
        <v>#DIV/0!</v>
      </c>
      <c r="D11" s="18"/>
      <c r="E11" s="18" t="e">
        <f t="shared" si="0"/>
        <v>#DIV/0!</v>
      </c>
      <c r="F11" s="18" t="e">
        <f t="shared" si="1"/>
        <v>#DIV/0!</v>
      </c>
      <c r="G11" s="62" t="e">
        <f t="shared" si="2"/>
        <v>#N/A</v>
      </c>
      <c r="H11" s="63"/>
      <c r="I11" s="33" t="e">
        <f>INDEX(Données!K$5:V$9,MATCH(Valeurs!P30,Données!J$5:J$9,0),MATCH(Valeurs!D30,Données!K$4:V$4,0))*IF(Valeurs!E30=2,0.8,IF(Valeurs!E30=3,0.73,IF(Valeurs!E30&gt;3,0.7,"Vide")))</f>
        <v>#N/A</v>
      </c>
      <c r="J11" s="60"/>
      <c r="K11" s="18" t="e">
        <f t="shared" si="3"/>
        <v>#DIV/0!</v>
      </c>
      <c r="L11" s="18" t="e">
        <f t="shared" si="4"/>
        <v>#DIV/0!</v>
      </c>
    </row>
    <row r="12" spans="1:12" x14ac:dyDescent="0.25">
      <c r="A12" s="18"/>
      <c r="B12" s="27"/>
      <c r="C12" s="19" t="e">
        <f>IF(ISBLANK(Valeurs!D12),IF(Valeurs!E12="Mono",Valeurs!H12/(2*Valeurs!C12*COS(Valeurs!J12)),Valeurs!H12/(Valeurs!C12*COS(Valeurs!J12)*SQRT(3))),Valeurs!D12)</f>
        <v>#DIV/0!</v>
      </c>
      <c r="D12" s="18"/>
      <c r="E12" s="18" t="e">
        <f t="shared" si="0"/>
        <v>#DIV/0!</v>
      </c>
      <c r="F12" s="18" t="e">
        <f t="shared" si="1"/>
        <v>#DIV/0!</v>
      </c>
      <c r="G12" s="62" t="e">
        <f t="shared" si="2"/>
        <v>#N/A</v>
      </c>
      <c r="H12" s="63"/>
      <c r="I12" s="33" t="e">
        <f>INDEX(Données!K$5:V$9,MATCH(Valeurs!P31,Données!J$5:J$9,0),MATCH(Valeurs!D31,Données!K$4:V$4,0))*IF(Valeurs!E31=2,0.8,IF(Valeurs!E31=3,0.73,IF(Valeurs!E31&gt;3,0.7,"Vide")))</f>
        <v>#N/A</v>
      </c>
      <c r="J12" s="60"/>
      <c r="K12" s="18" t="e">
        <f t="shared" si="3"/>
        <v>#DIV/0!</v>
      </c>
      <c r="L12" s="18" t="e">
        <f t="shared" si="4"/>
        <v>#DIV/0!</v>
      </c>
    </row>
    <row r="13" spans="1:12" x14ac:dyDescent="0.25">
      <c r="A13" s="18"/>
      <c r="B13" s="27"/>
      <c r="C13" s="19" t="e">
        <f>IF(ISBLANK(Valeurs!D13),IF(Valeurs!E13="Mono",Valeurs!H13/(2*Valeurs!C13*COS(Valeurs!J13)),Valeurs!H13/(Valeurs!C13*COS(Valeurs!J13)*SQRT(3))),Valeurs!D13)</f>
        <v>#DIV/0!</v>
      </c>
      <c r="D13" s="18"/>
      <c r="E13" s="18" t="e">
        <f t="shared" si="0"/>
        <v>#DIV/0!</v>
      </c>
      <c r="F13" s="18" t="e">
        <f t="shared" si="1"/>
        <v>#DIV/0!</v>
      </c>
      <c r="G13" s="62" t="e">
        <f t="shared" si="2"/>
        <v>#N/A</v>
      </c>
      <c r="H13" s="63"/>
      <c r="I13" s="33" t="e">
        <f>INDEX(Données!K$5:V$9,MATCH(Valeurs!P32,Données!J$5:J$9,0),MATCH(Valeurs!D32,Données!K$4:V$4,0))*IF(Valeurs!E32=2,0.8,IF(Valeurs!E32=3,0.73,IF(Valeurs!E32&gt;3,0.7,"Vide")))</f>
        <v>#N/A</v>
      </c>
      <c r="J13" s="60"/>
      <c r="K13" s="18" t="e">
        <f t="shared" si="3"/>
        <v>#DIV/0!</v>
      </c>
      <c r="L13" s="18" t="e">
        <f t="shared" si="4"/>
        <v>#DIV/0!</v>
      </c>
    </row>
    <row r="14" spans="1:12" x14ac:dyDescent="0.25">
      <c r="A14" s="18"/>
      <c r="B14" s="27"/>
      <c r="C14" s="19" t="e">
        <f>IF(ISBLANK(Valeurs!D14),IF(Valeurs!E14="Mono",Valeurs!H14/(2*Valeurs!C14*COS(Valeurs!J14)),Valeurs!H14/(Valeurs!C14*COS(Valeurs!J14)*SQRT(3))),Valeurs!D14)</f>
        <v>#DIV/0!</v>
      </c>
      <c r="D14" s="18"/>
      <c r="E14" s="18" t="e">
        <f t="shared" si="0"/>
        <v>#DIV/0!</v>
      </c>
      <c r="F14" s="18" t="e">
        <f t="shared" si="1"/>
        <v>#DIV/0!</v>
      </c>
      <c r="G14" s="62" t="e">
        <f t="shared" si="2"/>
        <v>#N/A</v>
      </c>
      <c r="H14" s="63"/>
      <c r="I14" s="33" t="e">
        <f>INDEX(Données!K$5:V$9,MATCH(Valeurs!P33,Données!J$5:J$9,0),MATCH(Valeurs!D33,Données!K$4:V$4,0))*IF(Valeurs!E33=2,0.8,IF(Valeurs!E33=3,0.73,IF(Valeurs!E33&gt;3,0.7,"Vide")))</f>
        <v>#N/A</v>
      </c>
      <c r="J14" s="60"/>
      <c r="K14" s="18" t="e">
        <f t="shared" si="3"/>
        <v>#DIV/0!</v>
      </c>
      <c r="L14" s="18" t="e">
        <f t="shared" si="4"/>
        <v>#DIV/0!</v>
      </c>
    </row>
    <row r="15" spans="1:12" x14ac:dyDescent="0.25">
      <c r="A15" s="18"/>
      <c r="B15" s="27"/>
      <c r="C15" s="19" t="e">
        <f>IF(ISBLANK(Valeurs!D15),IF(Valeurs!E15="Mono",Valeurs!H15/(2*Valeurs!C15*COS(Valeurs!J15)),Valeurs!H15/(Valeurs!C15*COS(Valeurs!J15)*SQRT(3))),Valeurs!D15)</f>
        <v>#DIV/0!</v>
      </c>
      <c r="D15" s="18"/>
      <c r="E15" s="18" t="e">
        <f t="shared" si="0"/>
        <v>#DIV/0!</v>
      </c>
      <c r="F15" s="18" t="e">
        <f t="shared" si="1"/>
        <v>#DIV/0!</v>
      </c>
      <c r="G15" s="62" t="e">
        <f t="shared" si="2"/>
        <v>#N/A</v>
      </c>
      <c r="H15" s="63"/>
      <c r="I15" s="33" t="e">
        <f>INDEX(Données!K$5:V$9,MATCH(Valeurs!P34,Données!J$5:J$9,0),MATCH(Valeurs!D34,Données!K$4:V$4,0))*IF(Valeurs!E34=2,0.8,IF(Valeurs!E34=3,0.73,IF(Valeurs!E34&gt;3,0.7,"Vide")))</f>
        <v>#N/A</v>
      </c>
      <c r="J15" s="60"/>
      <c r="K15" s="18" t="e">
        <f t="shared" si="3"/>
        <v>#DIV/0!</v>
      </c>
      <c r="L15" s="18" t="e">
        <f t="shared" si="4"/>
        <v>#DIV/0!</v>
      </c>
    </row>
    <row r="16" spans="1:12" x14ac:dyDescent="0.25">
      <c r="A16" s="18"/>
      <c r="B16" s="27"/>
      <c r="C16" s="19" t="e">
        <f>IF(ISBLANK(Valeurs!D16),IF(Valeurs!E16="Mono",Valeurs!H16/(2*Valeurs!C16*COS(Valeurs!J16)),Valeurs!H16/(Valeurs!C16*COS(Valeurs!J16)*SQRT(3))),Valeurs!D16)</f>
        <v>#DIV/0!</v>
      </c>
      <c r="D16" s="18"/>
      <c r="E16" s="18" t="e">
        <f t="shared" si="0"/>
        <v>#DIV/0!</v>
      </c>
      <c r="F16" s="18" t="e">
        <f t="shared" si="1"/>
        <v>#DIV/0!</v>
      </c>
      <c r="G16" s="62" t="e">
        <f t="shared" si="2"/>
        <v>#N/A</v>
      </c>
      <c r="H16" s="63"/>
      <c r="I16" s="33" t="e">
        <f>INDEX(Données!K$5:V$9,MATCH(Valeurs!P35,Données!J$5:J$9,0),MATCH(Valeurs!D35,Données!K$4:V$4,0))*IF(Valeurs!E35=2,0.8,IF(Valeurs!E35=3,0.73,IF(Valeurs!E35&gt;3,0.7,"Vide")))</f>
        <v>#N/A</v>
      </c>
      <c r="J16" s="60"/>
      <c r="K16" s="18" t="e">
        <f t="shared" si="3"/>
        <v>#DIV/0!</v>
      </c>
      <c r="L16" s="18" t="e">
        <f t="shared" si="4"/>
        <v>#DIV/0!</v>
      </c>
    </row>
    <row r="17" spans="1:12" x14ac:dyDescent="0.25">
      <c r="A17" s="18"/>
      <c r="B17" s="27"/>
      <c r="C17" s="19" t="e">
        <f>IF(ISBLANK(Valeurs!D17),IF(Valeurs!E17="Mono",Valeurs!H17/(2*Valeurs!C17*COS(Valeurs!J17)),Valeurs!H17/(Valeurs!C17*COS(Valeurs!J17)*SQRT(3))),Valeurs!D17)</f>
        <v>#DIV/0!</v>
      </c>
      <c r="D17" s="18"/>
      <c r="E17" s="18" t="e">
        <f t="shared" si="0"/>
        <v>#DIV/0!</v>
      </c>
      <c r="F17" s="18" t="e">
        <f t="shared" si="1"/>
        <v>#DIV/0!</v>
      </c>
      <c r="G17" s="62" t="e">
        <f t="shared" si="2"/>
        <v>#N/A</v>
      </c>
      <c r="H17" s="63"/>
      <c r="I17" s="33" t="e">
        <f>INDEX(Données!K$5:V$9,MATCH(Valeurs!P36,Données!J$5:J$9,0),MATCH(Valeurs!D36,Données!K$4:V$4,0))*IF(Valeurs!E36=2,0.8,IF(Valeurs!E36=3,0.73,IF(Valeurs!E36&gt;3,0.7,"Vide")))</f>
        <v>#N/A</v>
      </c>
      <c r="J17" s="60"/>
      <c r="K17" s="18" t="e">
        <f t="shared" si="3"/>
        <v>#DIV/0!</v>
      </c>
      <c r="L17" s="18" t="e">
        <f t="shared" si="4"/>
        <v>#DIV/0!</v>
      </c>
    </row>
    <row r="21" spans="1:12" ht="15.75" thickBot="1" x14ac:dyDescent="0.3"/>
    <row r="22" spans="1:12" ht="15.75" thickBot="1" x14ac:dyDescent="0.3">
      <c r="C22" s="45" t="s">
        <v>64</v>
      </c>
      <c r="D22" s="46"/>
      <c r="E22" s="46"/>
      <c r="F22" s="47"/>
    </row>
    <row r="23" spans="1:12" ht="30.75" thickBot="1" x14ac:dyDescent="0.3">
      <c r="A23" s="2"/>
      <c r="B23" s="30"/>
      <c r="C23" s="43" t="s">
        <v>65</v>
      </c>
      <c r="D23" s="44" t="s">
        <v>67</v>
      </c>
      <c r="E23" s="43" t="s">
        <v>66</v>
      </c>
      <c r="F23" s="44" t="s">
        <v>67</v>
      </c>
      <c r="H23" s="15"/>
      <c r="I23" s="3"/>
      <c r="J23" s="3"/>
    </row>
    <row r="24" spans="1:12" ht="15.75" thickTop="1" x14ac:dyDescent="0.25">
      <c r="A24" s="18"/>
      <c r="C24" s="40"/>
      <c r="D24" s="41"/>
      <c r="E24" s="32"/>
      <c r="F24" s="42"/>
      <c r="H24" s="22"/>
    </row>
    <row r="25" spans="1:12" x14ac:dyDescent="0.25">
      <c r="A25" s="18"/>
      <c r="C25" s="37"/>
      <c r="D25" s="36"/>
      <c r="E25" s="39"/>
      <c r="F25" s="38"/>
      <c r="H25" s="22"/>
    </row>
    <row r="26" spans="1:12" x14ac:dyDescent="0.25">
      <c r="A26" s="18"/>
      <c r="C26" s="37"/>
      <c r="D26" s="36"/>
      <c r="E26" s="39"/>
      <c r="F26" s="38"/>
    </row>
    <row r="27" spans="1:12" x14ac:dyDescent="0.25">
      <c r="A27" s="18"/>
      <c r="C27" s="37"/>
      <c r="D27" s="36"/>
      <c r="E27" s="39"/>
      <c r="F27" s="38"/>
    </row>
    <row r="28" spans="1:12" x14ac:dyDescent="0.25">
      <c r="A28" s="18"/>
      <c r="C28" s="37"/>
      <c r="D28" s="36"/>
      <c r="E28" s="39"/>
      <c r="F28" s="38"/>
    </row>
    <row r="29" spans="1:12" x14ac:dyDescent="0.25">
      <c r="A29" s="18"/>
      <c r="C29" s="37"/>
      <c r="D29" s="36"/>
      <c r="E29" s="39"/>
      <c r="F29" s="38"/>
    </row>
    <row r="30" spans="1:12" x14ac:dyDescent="0.25">
      <c r="A30" s="18"/>
      <c r="C30" s="37"/>
      <c r="D30" s="36"/>
      <c r="E30" s="39"/>
      <c r="F30" s="38"/>
    </row>
    <row r="31" spans="1:12" x14ac:dyDescent="0.25">
      <c r="A31" s="18"/>
      <c r="C31" s="37"/>
      <c r="D31" s="36"/>
      <c r="E31" s="39"/>
      <c r="F31" s="38"/>
    </row>
    <row r="32" spans="1:12" x14ac:dyDescent="0.25">
      <c r="A32" s="18"/>
      <c r="C32" s="37"/>
      <c r="D32" s="36"/>
      <c r="E32" s="39"/>
      <c r="F32" s="38"/>
    </row>
    <row r="33" spans="1:6" x14ac:dyDescent="0.25">
      <c r="A33" s="18"/>
      <c r="C33" s="37"/>
      <c r="D33" s="36"/>
      <c r="E33" s="39"/>
      <c r="F33" s="38"/>
    </row>
    <row r="34" spans="1:6" x14ac:dyDescent="0.25">
      <c r="A34" s="18"/>
      <c r="C34" s="37"/>
      <c r="D34" s="36"/>
      <c r="E34" s="39"/>
      <c r="F34" s="38"/>
    </row>
    <row r="35" spans="1:6" x14ac:dyDescent="0.25">
      <c r="A35" s="18"/>
      <c r="C35" s="37"/>
      <c r="D35" s="36"/>
      <c r="E35" s="39"/>
      <c r="F35" s="38"/>
    </row>
  </sheetData>
  <mergeCells count="1">
    <mergeCell ref="C22:F2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8E126-9824-4F88-B62D-DA0D36AF6264}">
  <sheetPr codeName="Feuil3"/>
  <dimension ref="B1:AD27"/>
  <sheetViews>
    <sheetView topLeftCell="D1" workbookViewId="0">
      <selection activeCell="AA21" sqref="AA21"/>
    </sheetView>
  </sheetViews>
  <sheetFormatPr baseColWidth="10" defaultRowHeight="15" x14ac:dyDescent="0.25"/>
  <cols>
    <col min="2" max="2" width="44" customWidth="1"/>
    <col min="6" max="6" width="30.42578125" customWidth="1"/>
    <col min="8" max="8" width="0.7109375" customWidth="1"/>
    <col min="10" max="10" width="41.42578125" customWidth="1"/>
    <col min="11" max="22" width="5" customWidth="1"/>
    <col min="23" max="23" width="0.7109375" customWidth="1"/>
    <col min="30" max="30" width="5.140625" customWidth="1"/>
  </cols>
  <sheetData>
    <row r="1" spans="2:30" ht="15.75" thickBot="1" x14ac:dyDescent="0.3"/>
    <row r="2" spans="2:30" ht="15.75" thickBot="1" x14ac:dyDescent="0.3">
      <c r="B2" s="7" t="s">
        <v>1</v>
      </c>
      <c r="C2" s="9"/>
      <c r="F2" s="4" t="s">
        <v>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6"/>
      <c r="AD2" s="18" t="s">
        <v>40</v>
      </c>
    </row>
    <row r="3" spans="2:30" ht="15.75" thickBot="1" x14ac:dyDescent="0.3">
      <c r="B3" s="55" t="s">
        <v>2</v>
      </c>
      <c r="C3" s="11" t="s">
        <v>11</v>
      </c>
      <c r="F3" s="79" t="s">
        <v>25</v>
      </c>
      <c r="G3" s="80"/>
      <c r="I3" s="79" t="s">
        <v>31</v>
      </c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0"/>
      <c r="X3" s="82" t="s">
        <v>38</v>
      </c>
      <c r="Y3" s="83"/>
      <c r="Z3" s="83"/>
      <c r="AA3" s="84"/>
      <c r="AD3" s="18">
        <v>1250</v>
      </c>
    </row>
    <row r="4" spans="2:30" ht="15.75" thickTop="1" x14ac:dyDescent="0.25">
      <c r="B4" s="16" t="s">
        <v>3</v>
      </c>
      <c r="C4" s="12"/>
      <c r="F4" s="54" t="s">
        <v>56</v>
      </c>
      <c r="G4" s="51" t="s">
        <v>69</v>
      </c>
      <c r="I4" s="19" t="s">
        <v>1</v>
      </c>
      <c r="J4" s="53" t="s">
        <v>37</v>
      </c>
      <c r="K4" s="19">
        <v>1</v>
      </c>
      <c r="L4" s="19">
        <v>2</v>
      </c>
      <c r="M4" s="19">
        <v>3</v>
      </c>
      <c r="N4" s="19">
        <v>4</v>
      </c>
      <c r="O4" s="19">
        <v>5</v>
      </c>
      <c r="P4" s="19">
        <v>6</v>
      </c>
      <c r="Q4" s="19">
        <v>7</v>
      </c>
      <c r="R4" s="19">
        <v>8</v>
      </c>
      <c r="S4" s="19">
        <v>9</v>
      </c>
      <c r="T4" s="19">
        <v>12</v>
      </c>
      <c r="U4" s="19">
        <v>15</v>
      </c>
      <c r="V4" s="19">
        <v>20</v>
      </c>
      <c r="X4" s="24" t="s">
        <v>39</v>
      </c>
      <c r="Y4" s="19" t="s">
        <v>19</v>
      </c>
      <c r="Z4" s="19" t="s">
        <v>75</v>
      </c>
      <c r="AA4" s="19" t="s">
        <v>76</v>
      </c>
      <c r="AD4" s="18">
        <v>800</v>
      </c>
    </row>
    <row r="5" spans="2:30" x14ac:dyDescent="0.25">
      <c r="B5" s="16" t="s">
        <v>4</v>
      </c>
      <c r="C5" s="12"/>
      <c r="F5" s="31" t="s">
        <v>26</v>
      </c>
      <c r="G5" s="18">
        <v>0.7</v>
      </c>
      <c r="I5" s="18" t="s">
        <v>13</v>
      </c>
      <c r="J5" s="37" t="s">
        <v>36</v>
      </c>
      <c r="K5" s="18">
        <v>1</v>
      </c>
      <c r="L5" s="18">
        <v>0.8</v>
      </c>
      <c r="M5" s="18">
        <v>0.7</v>
      </c>
      <c r="N5" s="18">
        <v>0.65</v>
      </c>
      <c r="O5" s="18">
        <v>0.6</v>
      </c>
      <c r="P5" s="18">
        <v>0.56999999999999995</v>
      </c>
      <c r="Q5" s="18">
        <v>0.54</v>
      </c>
      <c r="R5" s="18">
        <v>0.52</v>
      </c>
      <c r="S5" s="18">
        <v>0.5</v>
      </c>
      <c r="T5" s="18">
        <v>0.45</v>
      </c>
      <c r="U5" s="18">
        <v>0.41</v>
      </c>
      <c r="V5" s="18">
        <v>0.38</v>
      </c>
      <c r="X5" s="18">
        <v>10</v>
      </c>
      <c r="Y5" s="18">
        <v>1.29</v>
      </c>
      <c r="Z5" s="18">
        <v>1.22</v>
      </c>
      <c r="AA5" s="18">
        <v>1.1499999999999999</v>
      </c>
      <c r="AD5" s="18">
        <v>630</v>
      </c>
    </row>
    <row r="6" spans="2:30" x14ac:dyDescent="0.25">
      <c r="B6" s="55" t="s">
        <v>5</v>
      </c>
      <c r="C6" s="11" t="s">
        <v>12</v>
      </c>
      <c r="F6" s="31" t="s">
        <v>27</v>
      </c>
      <c r="G6" s="18">
        <v>0.77</v>
      </c>
      <c r="I6" s="1" t="s">
        <v>12</v>
      </c>
      <c r="J6" s="52" t="s">
        <v>35</v>
      </c>
      <c r="K6" s="1">
        <v>1</v>
      </c>
      <c r="L6" s="1">
        <v>0.85</v>
      </c>
      <c r="M6" s="1">
        <v>0.7</v>
      </c>
      <c r="N6" s="1">
        <v>0.75</v>
      </c>
      <c r="O6" s="1">
        <v>0.73</v>
      </c>
      <c r="P6" s="1">
        <v>0.72</v>
      </c>
      <c r="Q6" s="1">
        <v>0.72</v>
      </c>
      <c r="R6" s="1">
        <v>0.71</v>
      </c>
      <c r="S6" s="1">
        <v>0.7</v>
      </c>
      <c r="T6" s="1">
        <v>0.7</v>
      </c>
      <c r="U6" s="1"/>
      <c r="V6" s="1"/>
      <c r="X6" s="18">
        <v>15</v>
      </c>
      <c r="Y6" s="18">
        <v>1.22</v>
      </c>
      <c r="Z6" s="18">
        <v>1.17</v>
      </c>
      <c r="AA6" s="18">
        <v>1.1200000000000001</v>
      </c>
      <c r="AD6" s="18">
        <v>400</v>
      </c>
    </row>
    <row r="7" spans="2:30" x14ac:dyDescent="0.25">
      <c r="B7" s="56" t="s">
        <v>6</v>
      </c>
      <c r="C7" s="13"/>
      <c r="F7" s="31" t="s">
        <v>28</v>
      </c>
      <c r="G7" s="18">
        <v>0.9</v>
      </c>
      <c r="I7" s="1" t="s">
        <v>12</v>
      </c>
      <c r="J7" s="52" t="s">
        <v>34</v>
      </c>
      <c r="K7" s="1">
        <v>0.95</v>
      </c>
      <c r="L7" s="1">
        <v>0.81</v>
      </c>
      <c r="M7" s="1">
        <v>0.72</v>
      </c>
      <c r="N7" s="1">
        <v>0.68</v>
      </c>
      <c r="O7" s="1">
        <v>0.56000000000000005</v>
      </c>
      <c r="P7" s="1">
        <v>0.64</v>
      </c>
      <c r="Q7" s="1">
        <v>0.63</v>
      </c>
      <c r="R7" s="1">
        <v>0.62</v>
      </c>
      <c r="S7" s="1">
        <v>0.61</v>
      </c>
      <c r="T7" s="1">
        <v>0.61</v>
      </c>
      <c r="U7" s="1"/>
      <c r="V7" s="1"/>
      <c r="X7" s="18">
        <v>20</v>
      </c>
      <c r="Y7" s="18">
        <v>1.1499999999999999</v>
      </c>
      <c r="Z7" s="18">
        <v>1.1200000000000001</v>
      </c>
      <c r="AA7" s="18">
        <v>1.08</v>
      </c>
      <c r="AD7" s="18">
        <v>250</v>
      </c>
    </row>
    <row r="8" spans="2:30" x14ac:dyDescent="0.25">
      <c r="B8" s="55" t="s">
        <v>7</v>
      </c>
      <c r="C8" s="11" t="s">
        <v>13</v>
      </c>
      <c r="F8" s="31" t="s">
        <v>29</v>
      </c>
      <c r="G8" s="18">
        <v>0.95</v>
      </c>
      <c r="I8" s="1" t="s">
        <v>11</v>
      </c>
      <c r="J8" s="52" t="s">
        <v>33</v>
      </c>
      <c r="K8" s="1">
        <v>1</v>
      </c>
      <c r="L8" s="1">
        <v>0.88</v>
      </c>
      <c r="M8" s="1">
        <v>0.82</v>
      </c>
      <c r="N8" s="1">
        <v>0.77</v>
      </c>
      <c r="O8" s="1">
        <v>0.75</v>
      </c>
      <c r="P8" s="1">
        <v>0.73</v>
      </c>
      <c r="Q8" s="1">
        <v>0.73</v>
      </c>
      <c r="R8" s="1">
        <v>0.72</v>
      </c>
      <c r="S8" s="1">
        <v>0.72</v>
      </c>
      <c r="T8" s="1">
        <v>0.72</v>
      </c>
      <c r="U8" s="1"/>
      <c r="V8" s="1"/>
      <c r="X8" s="18">
        <v>25</v>
      </c>
      <c r="Y8" s="18">
        <v>1.07</v>
      </c>
      <c r="Z8" s="18">
        <v>1.07</v>
      </c>
      <c r="AA8" s="18">
        <v>1.04</v>
      </c>
      <c r="AD8" s="18">
        <v>200</v>
      </c>
    </row>
    <row r="9" spans="2:30" x14ac:dyDescent="0.25">
      <c r="B9" s="16" t="s">
        <v>8</v>
      </c>
      <c r="C9" s="12"/>
      <c r="F9" s="31" t="s">
        <v>30</v>
      </c>
      <c r="G9" s="18">
        <v>0.95</v>
      </c>
      <c r="I9" s="1" t="s">
        <v>11</v>
      </c>
      <c r="J9" s="52" t="s">
        <v>32</v>
      </c>
      <c r="K9" s="1">
        <v>1</v>
      </c>
      <c r="L9" s="1">
        <v>0.87</v>
      </c>
      <c r="M9" s="1">
        <v>0.82</v>
      </c>
      <c r="N9" s="1">
        <v>0.8</v>
      </c>
      <c r="O9" s="1">
        <v>0.8</v>
      </c>
      <c r="P9" s="1">
        <v>0.79</v>
      </c>
      <c r="Q9" s="1">
        <v>0.79</v>
      </c>
      <c r="R9" s="1">
        <v>0.78</v>
      </c>
      <c r="S9" s="1">
        <v>0.78</v>
      </c>
      <c r="T9" s="1">
        <v>0.78</v>
      </c>
      <c r="U9" s="1"/>
      <c r="V9" s="1"/>
      <c r="X9" s="18">
        <v>30</v>
      </c>
      <c r="Y9" s="18">
        <v>1</v>
      </c>
      <c r="Z9" s="18">
        <v>1</v>
      </c>
      <c r="AA9" s="18">
        <v>1</v>
      </c>
      <c r="AD9" s="18">
        <v>160</v>
      </c>
    </row>
    <row r="10" spans="2:30" x14ac:dyDescent="0.25">
      <c r="B10" s="56" t="s">
        <v>9</v>
      </c>
      <c r="C10" s="13"/>
      <c r="F10" s="31" t="s">
        <v>10</v>
      </c>
      <c r="G10" s="18">
        <v>1</v>
      </c>
      <c r="X10" s="18">
        <v>35</v>
      </c>
      <c r="Y10" s="18">
        <v>0.93</v>
      </c>
      <c r="Z10" s="18">
        <v>0.93</v>
      </c>
      <c r="AA10" s="18">
        <v>0.96</v>
      </c>
      <c r="AD10" s="18">
        <v>125</v>
      </c>
    </row>
    <row r="11" spans="2:30" x14ac:dyDescent="0.25">
      <c r="B11" s="56" t="s">
        <v>10</v>
      </c>
      <c r="C11" s="14" t="s">
        <v>14</v>
      </c>
      <c r="X11" s="18">
        <v>40</v>
      </c>
      <c r="Y11" s="18">
        <v>0.82</v>
      </c>
      <c r="Z11" s="18">
        <v>0.87</v>
      </c>
      <c r="AA11" s="18">
        <v>0.91</v>
      </c>
      <c r="AD11" s="18">
        <v>100</v>
      </c>
    </row>
    <row r="12" spans="2:30" x14ac:dyDescent="0.25">
      <c r="X12" s="18">
        <v>45</v>
      </c>
      <c r="Y12" s="18">
        <v>0.71</v>
      </c>
      <c r="Z12" s="18">
        <v>0.79</v>
      </c>
      <c r="AA12" s="18">
        <v>0.87</v>
      </c>
      <c r="AD12" s="18">
        <v>80</v>
      </c>
    </row>
    <row r="13" spans="2:30" x14ac:dyDescent="0.25">
      <c r="X13" s="18">
        <v>50</v>
      </c>
      <c r="Y13" s="18">
        <v>0.57999999999999996</v>
      </c>
      <c r="Z13" s="18">
        <v>0.71</v>
      </c>
      <c r="AA13" s="18">
        <v>0.82</v>
      </c>
      <c r="AD13" s="18">
        <v>63</v>
      </c>
    </row>
    <row r="14" spans="2:30" ht="15.75" thickBot="1" x14ac:dyDescent="0.3">
      <c r="B14" s="57" t="s">
        <v>70</v>
      </c>
      <c r="X14" s="18">
        <v>55</v>
      </c>
      <c r="Y14" s="18"/>
      <c r="Z14" s="18">
        <v>0.61</v>
      </c>
      <c r="AA14" s="18">
        <v>0.76</v>
      </c>
      <c r="AD14" s="18">
        <v>50</v>
      </c>
    </row>
    <row r="15" spans="2:30" ht="15.75" thickBot="1" x14ac:dyDescent="0.3">
      <c r="B15" s="57" t="s">
        <v>13</v>
      </c>
      <c r="D15" s="4" t="s">
        <v>20</v>
      </c>
      <c r="E15" s="6"/>
      <c r="X15" s="18">
        <v>60</v>
      </c>
      <c r="Y15" s="18"/>
      <c r="Z15" s="18">
        <v>0.5</v>
      </c>
      <c r="AA15" s="18">
        <v>0.71</v>
      </c>
      <c r="AD15" s="18">
        <v>40</v>
      </c>
    </row>
    <row r="16" spans="2:30" ht="15.75" thickBot="1" x14ac:dyDescent="0.3">
      <c r="B16" s="57" t="s">
        <v>12</v>
      </c>
      <c r="D16" s="21" t="s">
        <v>21</v>
      </c>
      <c r="E16" s="21" t="s">
        <v>22</v>
      </c>
      <c r="AD16" s="18">
        <v>32</v>
      </c>
    </row>
    <row r="17" spans="2:30" ht="15.75" thickTop="1" x14ac:dyDescent="0.25">
      <c r="B17" s="57" t="s">
        <v>71</v>
      </c>
      <c r="D17" s="19" t="s">
        <v>19</v>
      </c>
      <c r="E17" s="19" t="s">
        <v>15</v>
      </c>
      <c r="AD17" s="18">
        <v>25</v>
      </c>
    </row>
    <row r="18" spans="2:30" x14ac:dyDescent="0.25">
      <c r="B18" s="57" t="s">
        <v>11</v>
      </c>
      <c r="D18" s="18" t="s">
        <v>23</v>
      </c>
      <c r="E18" s="18" t="s">
        <v>16</v>
      </c>
      <c r="AD18" s="18">
        <v>20</v>
      </c>
    </row>
    <row r="19" spans="2:30" x14ac:dyDescent="0.25">
      <c r="D19" s="18" t="s">
        <v>24</v>
      </c>
      <c r="E19" s="18" t="s">
        <v>17</v>
      </c>
      <c r="AD19" s="18">
        <v>16</v>
      </c>
    </row>
    <row r="20" spans="2:30" x14ac:dyDescent="0.25">
      <c r="B20" s="57" t="s">
        <v>72</v>
      </c>
      <c r="D20" s="18"/>
      <c r="E20" s="18" t="s">
        <v>18</v>
      </c>
      <c r="AD20" s="18">
        <v>12</v>
      </c>
    </row>
    <row r="21" spans="2:30" x14ac:dyDescent="0.25">
      <c r="B21" s="57" t="s">
        <v>73</v>
      </c>
      <c r="D21" s="18"/>
      <c r="E21" s="18" t="s">
        <v>19</v>
      </c>
      <c r="AD21" s="18">
        <v>10</v>
      </c>
    </row>
    <row r="22" spans="2:30" x14ac:dyDescent="0.25">
      <c r="AD22" s="18">
        <v>8</v>
      </c>
    </row>
    <row r="23" spans="2:30" x14ac:dyDescent="0.25">
      <c r="AD23" s="18">
        <v>6</v>
      </c>
    </row>
    <row r="24" spans="2:30" x14ac:dyDescent="0.25">
      <c r="AD24" s="18">
        <v>4</v>
      </c>
    </row>
    <row r="25" spans="2:30" x14ac:dyDescent="0.25">
      <c r="AD25" s="18">
        <v>2</v>
      </c>
    </row>
    <row r="26" spans="2:30" x14ac:dyDescent="0.25">
      <c r="AD26" s="18">
        <v>1</v>
      </c>
    </row>
    <row r="27" spans="2:30" x14ac:dyDescent="0.25">
      <c r="AD27" s="18">
        <v>0.5</v>
      </c>
    </row>
  </sheetData>
  <sortState ref="AD3:AD27">
    <sortCondition descending="1" ref="AD3"/>
  </sortState>
  <mergeCells count="9">
    <mergeCell ref="I3:V3"/>
    <mergeCell ref="F2:AA2"/>
    <mergeCell ref="X3:AA3"/>
    <mergeCell ref="D15:E15"/>
    <mergeCell ref="B2:C2"/>
    <mergeCell ref="C3:C5"/>
    <mergeCell ref="C6:C7"/>
    <mergeCell ref="C8:C10"/>
    <mergeCell ref="F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Valeurs</vt:lpstr>
      <vt:lpstr>Résultats</vt:lpstr>
      <vt:lpstr>Données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</dc:creator>
  <cp:lastModifiedBy>Curtis</cp:lastModifiedBy>
  <dcterms:created xsi:type="dcterms:W3CDTF">2020-02-07T16:49:59Z</dcterms:created>
  <dcterms:modified xsi:type="dcterms:W3CDTF">2020-02-07T19:36:48Z</dcterms:modified>
</cp:coreProperties>
</file>